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7B67536D-23E8-43D9-B28A-A77AC812EB7C}" xr6:coauthVersionLast="45" xr6:coauthVersionMax="45" xr10:uidLastSave="{00000000-0000-0000-0000-000000000000}"/>
  <bookViews>
    <workbookView xWindow="19090" yWindow="-110" windowWidth="19420" windowHeight="10420" tabRatio="780" activeTab="9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1" i="1" l="1"/>
  <c r="AE59" i="1" l="1"/>
  <c r="AE59" i="10"/>
  <c r="D314" i="1" l="1"/>
  <c r="B139" i="1" l="1"/>
  <c r="C392" i="10" l="1"/>
  <c r="C389" i="10"/>
  <c r="D390" i="10" s="1"/>
  <c r="D372" i="10"/>
  <c r="D367" i="10"/>
  <c r="D361" i="10"/>
  <c r="D329" i="10"/>
  <c r="D328" i="10"/>
  <c r="D330" i="10" s="1"/>
  <c r="D319" i="10"/>
  <c r="D314" i="10"/>
  <c r="D290" i="10"/>
  <c r="D283" i="10"/>
  <c r="D275" i="10"/>
  <c r="D277" i="10" s="1"/>
  <c r="D265" i="10"/>
  <c r="D260" i="10"/>
  <c r="D240" i="10"/>
  <c r="D236" i="10"/>
  <c r="D229" i="10"/>
  <c r="D221" i="10"/>
  <c r="D217" i="10"/>
  <c r="C217" i="10"/>
  <c r="B217" i="10"/>
  <c r="E216" i="10"/>
  <c r="E215" i="10"/>
  <c r="E214" i="10"/>
  <c r="E213" i="10"/>
  <c r="E212" i="10"/>
  <c r="E211" i="10"/>
  <c r="E217" i="10" s="1"/>
  <c r="E210" i="10"/>
  <c r="E209" i="10"/>
  <c r="D204" i="10"/>
  <c r="C204" i="10"/>
  <c r="B204" i="10"/>
  <c r="E203" i="10"/>
  <c r="E202" i="10"/>
  <c r="E201" i="10"/>
  <c r="E200" i="10"/>
  <c r="E199" i="10"/>
  <c r="E198" i="10"/>
  <c r="E197" i="10"/>
  <c r="E196" i="10"/>
  <c r="E195" i="10"/>
  <c r="D190" i="10"/>
  <c r="D186" i="10"/>
  <c r="D181" i="10"/>
  <c r="D177" i="10"/>
  <c r="D173" i="10"/>
  <c r="E154" i="10"/>
  <c r="E153" i="10"/>
  <c r="E152" i="10"/>
  <c r="E151" i="10"/>
  <c r="E150" i="10"/>
  <c r="E148" i="10"/>
  <c r="E147" i="10"/>
  <c r="E146" i="10"/>
  <c r="E145" i="10"/>
  <c r="E144" i="10"/>
  <c r="E142" i="10"/>
  <c r="E141" i="10"/>
  <c r="E140" i="10"/>
  <c r="C139" i="10"/>
  <c r="B139" i="10"/>
  <c r="E139" i="10" s="1"/>
  <c r="E138" i="10"/>
  <c r="E127" i="10"/>
  <c r="CE80" i="10"/>
  <c r="CF79" i="10"/>
  <c r="CE79" i="10"/>
  <c r="CE78" i="10"/>
  <c r="CE77" i="10"/>
  <c r="CF77" i="10" s="1"/>
  <c r="CE76" i="10"/>
  <c r="CF76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5" i="10" s="1"/>
  <c r="CE74" i="10"/>
  <c r="CE73" i="10"/>
  <c r="CE70" i="10"/>
  <c r="CD69" i="10"/>
  <c r="CD71" i="10" s="1"/>
  <c r="CE68" i="10"/>
  <c r="CE66" i="10"/>
  <c r="CE65" i="10"/>
  <c r="CE64" i="10"/>
  <c r="CE63" i="10"/>
  <c r="CE61" i="10"/>
  <c r="BS48" i="10" s="1"/>
  <c r="BS62" i="10" s="1"/>
  <c r="CE60" i="10"/>
  <c r="L59" i="10"/>
  <c r="B53" i="10"/>
  <c r="CE51" i="10"/>
  <c r="B49" i="10"/>
  <c r="BR48" i="10"/>
  <c r="BR62" i="10" s="1"/>
  <c r="BN48" i="10"/>
  <c r="BN62" i="10" s="1"/>
  <c r="BJ48" i="10"/>
  <c r="BJ62" i="10" s="1"/>
  <c r="BF48" i="10"/>
  <c r="BF62" i="10" s="1"/>
  <c r="BA48" i="10"/>
  <c r="BA62" i="10" s="1"/>
  <c r="AW48" i="10"/>
  <c r="AW62" i="10" s="1"/>
  <c r="AS48" i="10"/>
  <c r="AS62" i="10" s="1"/>
  <c r="AO48" i="10"/>
  <c r="AO62" i="10" s="1"/>
  <c r="AJ48" i="10"/>
  <c r="AJ62" i="10" s="1"/>
  <c r="AF48" i="10"/>
  <c r="AF62" i="10" s="1"/>
  <c r="AB48" i="10"/>
  <c r="AB62" i="10" s="1"/>
  <c r="X48" i="10"/>
  <c r="X62" i="10" s="1"/>
  <c r="S48" i="10"/>
  <c r="S62" i="10" s="1"/>
  <c r="O48" i="10"/>
  <c r="O62" i="10" s="1"/>
  <c r="K48" i="10"/>
  <c r="K62" i="10" s="1"/>
  <c r="G48" i="10"/>
  <c r="G62" i="10" s="1"/>
  <c r="C48" i="10"/>
  <c r="C62" i="10" s="1"/>
  <c r="CE47" i="10"/>
  <c r="D48" i="10" l="1"/>
  <c r="D62" i="10" s="1"/>
  <c r="P48" i="10"/>
  <c r="P62" i="10" s="1"/>
  <c r="Y48" i="10"/>
  <c r="Y62" i="10" s="1"/>
  <c r="AG48" i="10"/>
  <c r="AG62" i="10" s="1"/>
  <c r="AG71" i="10" s="1"/>
  <c r="AK48" i="10"/>
  <c r="AK62" i="10" s="1"/>
  <c r="AT48" i="10"/>
  <c r="AT62" i="10" s="1"/>
  <c r="BB48" i="10"/>
  <c r="BB62" i="10" s="1"/>
  <c r="BK48" i="10"/>
  <c r="BK62" i="10" s="1"/>
  <c r="BO48" i="10"/>
  <c r="BO62" i="10" s="1"/>
  <c r="BX48" i="10"/>
  <c r="BX62" i="10" s="1"/>
  <c r="CB48" i="10"/>
  <c r="CB62" i="10" s="1"/>
  <c r="E204" i="10"/>
  <c r="I48" i="10"/>
  <c r="I62" i="10" s="1"/>
  <c r="Q48" i="10"/>
  <c r="Q62" i="10" s="1"/>
  <c r="U48" i="10"/>
  <c r="U62" i="10" s="1"/>
  <c r="Z48" i="10"/>
  <c r="Z62" i="10" s="1"/>
  <c r="AD48" i="10"/>
  <c r="AD62" i="10" s="1"/>
  <c r="AH48" i="10"/>
  <c r="AH62" i="10" s="1"/>
  <c r="AL48" i="10"/>
  <c r="AL62" i="10" s="1"/>
  <c r="AL71" i="10" s="1"/>
  <c r="AQ48" i="10"/>
  <c r="AQ62" i="10" s="1"/>
  <c r="AU48" i="10"/>
  <c r="AU62" i="10" s="1"/>
  <c r="AY48" i="10"/>
  <c r="AY62" i="10" s="1"/>
  <c r="BD48" i="10"/>
  <c r="BD62" i="10" s="1"/>
  <c r="BH48" i="10"/>
  <c r="BH62" i="10" s="1"/>
  <c r="BL48" i="10"/>
  <c r="BL62" i="10" s="1"/>
  <c r="BP48" i="10"/>
  <c r="BP62" i="10" s="1"/>
  <c r="BU48" i="10"/>
  <c r="BU62" i="10" s="1"/>
  <c r="BU71" i="10" s="1"/>
  <c r="BY48" i="10"/>
  <c r="BY62" i="10" s="1"/>
  <c r="CC48" i="10"/>
  <c r="CC62" i="10" s="1"/>
  <c r="D242" i="10"/>
  <c r="D292" i="10"/>
  <c r="D341" i="10" s="1"/>
  <c r="BW48" i="10"/>
  <c r="BW62" i="10" s="1"/>
  <c r="CA48" i="10"/>
  <c r="CA62" i="10" s="1"/>
  <c r="H48" i="10"/>
  <c r="H62" i="10" s="1"/>
  <c r="L48" i="10"/>
  <c r="L62" i="10" s="1"/>
  <c r="T48" i="10"/>
  <c r="T62" i="10" s="1"/>
  <c r="T71" i="10" s="1"/>
  <c r="AC48" i="10"/>
  <c r="AC62" i="10" s="1"/>
  <c r="AP48" i="10"/>
  <c r="AP62" i="10" s="1"/>
  <c r="AX48" i="10"/>
  <c r="AX62" i="10" s="1"/>
  <c r="AX71" i="10" s="1"/>
  <c r="BG48" i="10"/>
  <c r="BG62" i="10" s="1"/>
  <c r="BT48" i="10"/>
  <c r="BT62" i="10" s="1"/>
  <c r="D339" i="10"/>
  <c r="E48" i="10"/>
  <c r="E62" i="10" s="1"/>
  <c r="E71" i="10" s="1"/>
  <c r="M48" i="10"/>
  <c r="M62" i="10" s="1"/>
  <c r="F48" i="10"/>
  <c r="F62" i="10" s="1"/>
  <c r="J48" i="10"/>
  <c r="J62" i="10" s="1"/>
  <c r="N48" i="10"/>
  <c r="N62" i="10" s="1"/>
  <c r="R48" i="10"/>
  <c r="R62" i="10" s="1"/>
  <c r="V48" i="10"/>
  <c r="V62" i="10" s="1"/>
  <c r="AA48" i="10"/>
  <c r="AA62" i="10" s="1"/>
  <c r="AE48" i="10"/>
  <c r="AE62" i="10" s="1"/>
  <c r="AI48" i="10"/>
  <c r="AI62" i="10" s="1"/>
  <c r="AN48" i="10"/>
  <c r="AN62" i="10" s="1"/>
  <c r="AR48" i="10"/>
  <c r="AR62" i="10" s="1"/>
  <c r="AV48" i="10"/>
  <c r="AV62" i="10" s="1"/>
  <c r="AZ48" i="10"/>
  <c r="AZ62" i="10" s="1"/>
  <c r="AZ71" i="10" s="1"/>
  <c r="BE48" i="10"/>
  <c r="BE62" i="10" s="1"/>
  <c r="BI48" i="10"/>
  <c r="BI62" i="10" s="1"/>
  <c r="BM48" i="10"/>
  <c r="BM62" i="10" s="1"/>
  <c r="BM71" i="10" s="1"/>
  <c r="BQ48" i="10"/>
  <c r="BQ62" i="10" s="1"/>
  <c r="BV48" i="10"/>
  <c r="BV62" i="10" s="1"/>
  <c r="BZ48" i="10"/>
  <c r="BZ62" i="10" s="1"/>
  <c r="D368" i="10"/>
  <c r="D373" i="10" s="1"/>
  <c r="D391" i="10" s="1"/>
  <c r="D393" i="10" s="1"/>
  <c r="D396" i="10" s="1"/>
  <c r="V71" i="10"/>
  <c r="BN71" i="10"/>
  <c r="AH71" i="10"/>
  <c r="BA71" i="10"/>
  <c r="BF71" i="10"/>
  <c r="Q71" i="10"/>
  <c r="D71" i="10"/>
  <c r="BR52" i="10"/>
  <c r="BR67" i="10" s="1"/>
  <c r="BR71" i="10" s="1"/>
  <c r="BB52" i="10"/>
  <c r="BB67" i="10" s="1"/>
  <c r="BB71" i="10" s="1"/>
  <c r="AL52" i="10"/>
  <c r="AL67" i="10" s="1"/>
  <c r="V52" i="10"/>
  <c r="V67" i="10" s="1"/>
  <c r="F52" i="10"/>
  <c r="F67" i="10" s="1"/>
  <c r="F71" i="10" s="1"/>
  <c r="AR52" i="10"/>
  <c r="AR67" i="10" s="1"/>
  <c r="AR71" i="10" s="1"/>
  <c r="AA52" i="10"/>
  <c r="AA67" i="10" s="1"/>
  <c r="H52" i="10"/>
  <c r="H67" i="10" s="1"/>
  <c r="H71" i="10" s="1"/>
  <c r="W52" i="10"/>
  <c r="W67" i="10" s="1"/>
  <c r="BQ52" i="10"/>
  <c r="BQ67" i="10" s="1"/>
  <c r="BQ71" i="10" s="1"/>
  <c r="BA52" i="10"/>
  <c r="BA67" i="10" s="1"/>
  <c r="AK52" i="10"/>
  <c r="AK67" i="10" s="1"/>
  <c r="AK71" i="10" s="1"/>
  <c r="U52" i="10"/>
  <c r="U67" i="10" s="1"/>
  <c r="U71" i="10" s="1"/>
  <c r="E52" i="10"/>
  <c r="E67" i="10" s="1"/>
  <c r="AS52" i="10"/>
  <c r="AS67" i="10" s="1"/>
  <c r="AS71" i="10" s="1"/>
  <c r="BF52" i="10"/>
  <c r="BF67" i="10" s="1"/>
  <c r="X52" i="10"/>
  <c r="X67" i="10" s="1"/>
  <c r="X71" i="10" s="1"/>
  <c r="BC52" i="10"/>
  <c r="BC67" i="10" s="1"/>
  <c r="BP52" i="10"/>
  <c r="BP67" i="10" s="1"/>
  <c r="AZ52" i="10"/>
  <c r="AZ67" i="10" s="1"/>
  <c r="AJ52" i="10"/>
  <c r="AJ67" i="10" s="1"/>
  <c r="AJ71" i="10" s="1"/>
  <c r="T52" i="10"/>
  <c r="T67" i="10" s="1"/>
  <c r="D52" i="10"/>
  <c r="D67" i="10" s="1"/>
  <c r="BX52" i="10"/>
  <c r="BX67" i="10" s="1"/>
  <c r="BX71" i="10" s="1"/>
  <c r="BW52" i="10"/>
  <c r="BW67" i="10" s="1"/>
  <c r="BS52" i="10"/>
  <c r="BS67" i="10" s="1"/>
  <c r="BS71" i="10" s="1"/>
  <c r="BO52" i="10"/>
  <c r="BO67" i="10" s="1"/>
  <c r="BO71" i="10" s="1"/>
  <c r="AY52" i="10"/>
  <c r="AY67" i="10" s="1"/>
  <c r="AY71" i="10" s="1"/>
  <c r="AI52" i="10"/>
  <c r="AI67" i="10" s="1"/>
  <c r="S52" i="10"/>
  <c r="S67" i="10" s="1"/>
  <c r="S71" i="10" s="1"/>
  <c r="C52" i="10"/>
  <c r="M52" i="10"/>
  <c r="M67" i="10" s="1"/>
  <c r="AB52" i="10"/>
  <c r="AB67" i="10" s="1"/>
  <c r="AB71" i="10" s="1"/>
  <c r="BU52" i="10"/>
  <c r="BU67" i="10" s="1"/>
  <c r="BN52" i="10"/>
  <c r="BN67" i="10" s="1"/>
  <c r="AX52" i="10"/>
  <c r="AX67" i="10" s="1"/>
  <c r="AH52" i="10"/>
  <c r="AH67" i="10" s="1"/>
  <c r="R52" i="10"/>
  <c r="R67" i="10" s="1"/>
  <c r="R71" i="10" s="1"/>
  <c r="AQ52" i="10"/>
  <c r="AQ67" i="10" s="1"/>
  <c r="CC52" i="10"/>
  <c r="CC67" i="10" s="1"/>
  <c r="CC71" i="10" s="1"/>
  <c r="BM52" i="10"/>
  <c r="BM67" i="10" s="1"/>
  <c r="AW52" i="10"/>
  <c r="AW67" i="10" s="1"/>
  <c r="AW71" i="10" s="1"/>
  <c r="AG52" i="10"/>
  <c r="AG67" i="10" s="1"/>
  <c r="Q52" i="10"/>
  <c r="Q67" i="10" s="1"/>
  <c r="CB52" i="10"/>
  <c r="CB67" i="10" s="1"/>
  <c r="CB71" i="10" s="1"/>
  <c r="BL52" i="10"/>
  <c r="BL67" i="10" s="1"/>
  <c r="BL71" i="10" s="1"/>
  <c r="AV52" i="10"/>
  <c r="AV67" i="10" s="1"/>
  <c r="AF52" i="10"/>
  <c r="AF67" i="10" s="1"/>
  <c r="AF71" i="10" s="1"/>
  <c r="P52" i="10"/>
  <c r="P67" i="10" s="1"/>
  <c r="P71" i="10" s="1"/>
  <c r="L52" i="10"/>
  <c r="L67" i="10" s="1"/>
  <c r="L71" i="10" s="1"/>
  <c r="CA52" i="10"/>
  <c r="CA67" i="10" s="1"/>
  <c r="CA71" i="10" s="1"/>
  <c r="BK52" i="10"/>
  <c r="BK67" i="10" s="1"/>
  <c r="AU52" i="10"/>
  <c r="AU67" i="10" s="1"/>
  <c r="AU71" i="10" s="1"/>
  <c r="AE52" i="10"/>
  <c r="AE67" i="10" s="1"/>
  <c r="AE71" i="10" s="1"/>
  <c r="O52" i="10"/>
  <c r="O67" i="10" s="1"/>
  <c r="O71" i="10" s="1"/>
  <c r="BG52" i="10"/>
  <c r="BG67" i="10" s="1"/>
  <c r="G52" i="10"/>
  <c r="G67" i="10" s="1"/>
  <c r="G71" i="10" s="1"/>
  <c r="BZ52" i="10"/>
  <c r="BZ67" i="10" s="1"/>
  <c r="BZ71" i="10" s="1"/>
  <c r="BJ52" i="10"/>
  <c r="BJ67" i="10" s="1"/>
  <c r="BJ71" i="10" s="1"/>
  <c r="AT52" i="10"/>
  <c r="AT67" i="10" s="1"/>
  <c r="AT71" i="10" s="1"/>
  <c r="AD52" i="10"/>
  <c r="AD67" i="10" s="1"/>
  <c r="AD71" i="10" s="1"/>
  <c r="N52" i="10"/>
  <c r="N67" i="10" s="1"/>
  <c r="N71" i="10" s="1"/>
  <c r="BI52" i="10"/>
  <c r="BI67" i="10" s="1"/>
  <c r="BI71" i="10" s="1"/>
  <c r="K52" i="10"/>
  <c r="K67" i="10" s="1"/>
  <c r="K71" i="10" s="1"/>
  <c r="BV52" i="10"/>
  <c r="BV67" i="10" s="1"/>
  <c r="BV71" i="10" s="1"/>
  <c r="BT52" i="10"/>
  <c r="BT67" i="10" s="1"/>
  <c r="BT71" i="10" s="1"/>
  <c r="BY52" i="10"/>
  <c r="BY67" i="10" s="1"/>
  <c r="AC52" i="10"/>
  <c r="AC67" i="10" s="1"/>
  <c r="AC71" i="10" s="1"/>
  <c r="J52" i="10"/>
  <c r="J67" i="10" s="1"/>
  <c r="Y52" i="10"/>
  <c r="Y67" i="10" s="1"/>
  <c r="Y71" i="10" s="1"/>
  <c r="BH52" i="10"/>
  <c r="BH67" i="10" s="1"/>
  <c r="AP52" i="10"/>
  <c r="AP67" i="10" s="1"/>
  <c r="AP71" i="10" s="1"/>
  <c r="BD52" i="10"/>
  <c r="BD67" i="10" s="1"/>
  <c r="BD71" i="10" s="1"/>
  <c r="Z52" i="10"/>
  <c r="Z67" i="10" s="1"/>
  <c r="Z71" i="10" s="1"/>
  <c r="AO52" i="10"/>
  <c r="AO67" i="10" s="1"/>
  <c r="AO71" i="10" s="1"/>
  <c r="I52" i="10"/>
  <c r="I67" i="10" s="1"/>
  <c r="I71" i="10" s="1"/>
  <c r="AM52" i="10"/>
  <c r="AM67" i="10" s="1"/>
  <c r="BE52" i="10"/>
  <c r="BE67" i="10" s="1"/>
  <c r="BE71" i="10" s="1"/>
  <c r="AN52" i="10"/>
  <c r="AN67" i="10" s="1"/>
  <c r="AN71" i="10" s="1"/>
  <c r="J71" i="10"/>
  <c r="AA71" i="10"/>
  <c r="BP71" i="10"/>
  <c r="CE69" i="10"/>
  <c r="W48" i="10"/>
  <c r="W62" i="10" s="1"/>
  <c r="AM48" i="10"/>
  <c r="AM62" i="10" s="1"/>
  <c r="BC48" i="10"/>
  <c r="BC62" i="10" s="1"/>
  <c r="BC71" i="10" l="1"/>
  <c r="BW71" i="10"/>
  <c r="BG71" i="10"/>
  <c r="M71" i="10"/>
  <c r="AI71" i="10"/>
  <c r="BK71" i="10"/>
  <c r="W71" i="10"/>
  <c r="BH71" i="10"/>
  <c r="BY71" i="10"/>
  <c r="AV71" i="10"/>
  <c r="AQ71" i="10"/>
  <c r="CE62" i="10"/>
  <c r="CE48" i="10"/>
  <c r="C67" i="10"/>
  <c r="CE52" i="10"/>
  <c r="AM71" i="10"/>
  <c r="CE67" i="10" l="1"/>
  <c r="C71" i="10"/>
  <c r="CE71" i="10"/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46" i="10"/>
  <c r="E546" i="10"/>
  <c r="F545" i="10"/>
  <c r="E545" i="10"/>
  <c r="H545" i="10"/>
  <c r="E544" i="10"/>
  <c r="E540" i="10"/>
  <c r="H539" i="10"/>
  <c r="F539" i="10"/>
  <c r="E539" i="10"/>
  <c r="H538" i="10"/>
  <c r="E538" i="10"/>
  <c r="F538" i="10"/>
  <c r="F537" i="10"/>
  <c r="E537" i="10"/>
  <c r="H537" i="10"/>
  <c r="F536" i="10"/>
  <c r="E536" i="10"/>
  <c r="H536" i="10"/>
  <c r="E535" i="10"/>
  <c r="E534" i="10"/>
  <c r="E533" i="10"/>
  <c r="F533" i="10"/>
  <c r="E532" i="10"/>
  <c r="F531" i="10"/>
  <c r="E531" i="10"/>
  <c r="E530" i="10"/>
  <c r="F530" i="10"/>
  <c r="F529" i="10"/>
  <c r="E529" i="10"/>
  <c r="F528" i="10"/>
  <c r="E528" i="10"/>
  <c r="E527" i="10"/>
  <c r="E526" i="10"/>
  <c r="F526" i="10"/>
  <c r="H525" i="10"/>
  <c r="E525" i="10"/>
  <c r="F525" i="10"/>
  <c r="E524" i="10"/>
  <c r="F523" i="10"/>
  <c r="E523" i="10"/>
  <c r="H523" i="10"/>
  <c r="E522" i="10"/>
  <c r="F522" i="10"/>
  <c r="F521" i="10"/>
  <c r="H520" i="10"/>
  <c r="F520" i="10"/>
  <c r="E520" i="10"/>
  <c r="E519" i="10"/>
  <c r="H519" i="10"/>
  <c r="E518" i="10"/>
  <c r="F517" i="10"/>
  <c r="E517" i="10"/>
  <c r="H516" i="10"/>
  <c r="F516" i="10"/>
  <c r="E516" i="10"/>
  <c r="F515" i="10"/>
  <c r="E515" i="10"/>
  <c r="H515" i="10"/>
  <c r="E514" i="10"/>
  <c r="F514" i="10"/>
  <c r="H513" i="10"/>
  <c r="F512" i="10"/>
  <c r="E511" i="10"/>
  <c r="F511" i="10"/>
  <c r="F510" i="10"/>
  <c r="E510" i="10"/>
  <c r="H510" i="10"/>
  <c r="E509" i="10"/>
  <c r="E508" i="10"/>
  <c r="F508" i="10"/>
  <c r="H507" i="10"/>
  <c r="E507" i="10"/>
  <c r="F507" i="10"/>
  <c r="E506" i="10"/>
  <c r="H506" i="10"/>
  <c r="F505" i="10"/>
  <c r="E505" i="10"/>
  <c r="H504" i="10"/>
  <c r="F504" i="10"/>
  <c r="E504" i="10"/>
  <c r="E503" i="10"/>
  <c r="H503" i="10"/>
  <c r="F502" i="10"/>
  <c r="E502" i="10"/>
  <c r="H502" i="10"/>
  <c r="E501" i="10"/>
  <c r="H501" i="10"/>
  <c r="H500" i="10"/>
  <c r="E500" i="10"/>
  <c r="F500" i="10"/>
  <c r="H499" i="10"/>
  <c r="E499" i="10"/>
  <c r="F499" i="10"/>
  <c r="F498" i="10"/>
  <c r="E498" i="10"/>
  <c r="F497" i="10"/>
  <c r="E497" i="10"/>
  <c r="H497" i="10"/>
  <c r="H496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B441" i="10"/>
  <c r="C448" i="10"/>
  <c r="N817" i="10"/>
  <c r="B476" i="10"/>
  <c r="B447" i="10"/>
  <c r="B446" i="10"/>
  <c r="B445" i="10"/>
  <c r="CD722" i="10"/>
  <c r="D433" i="10"/>
  <c r="C475" i="10"/>
  <c r="C474" i="10"/>
  <c r="C473" i="10"/>
  <c r="C472" i="10"/>
  <c r="C471" i="10"/>
  <c r="C470" i="10"/>
  <c r="C469" i="10"/>
  <c r="C468" i="10"/>
  <c r="D437" i="10"/>
  <c r="D436" i="10"/>
  <c r="D435" i="10"/>
  <c r="D434" i="10"/>
  <c r="D428" i="10"/>
  <c r="C421" i="10"/>
  <c r="C420" i="10"/>
  <c r="C418" i="10"/>
  <c r="C417" i="10"/>
  <c r="C415" i="10"/>
  <c r="C414" i="10"/>
  <c r="S816" i="10"/>
  <c r="N779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C464" i="10"/>
  <c r="O816" i="10"/>
  <c r="C575" i="10"/>
  <c r="M816" i="10"/>
  <c r="L816" i="10"/>
  <c r="K816" i="10"/>
  <c r="H816" i="10"/>
  <c r="F816" i="10"/>
  <c r="D816" i="10"/>
  <c r="E796" i="10"/>
  <c r="E776" i="10"/>
  <c r="E756" i="10"/>
  <c r="E738" i="10"/>
  <c r="E736" i="10"/>
  <c r="D463" i="10" l="1"/>
  <c r="E780" i="10"/>
  <c r="E764" i="10"/>
  <c r="E800" i="10"/>
  <c r="E802" i="10"/>
  <c r="E744" i="10"/>
  <c r="E765" i="10"/>
  <c r="E784" i="10"/>
  <c r="E798" i="10"/>
  <c r="E760" i="10"/>
  <c r="E785" i="10"/>
  <c r="E748" i="10"/>
  <c r="E786" i="10"/>
  <c r="E763" i="10"/>
  <c r="E768" i="10"/>
  <c r="E750" i="10"/>
  <c r="E788" i="10"/>
  <c r="E808" i="10"/>
  <c r="E741" i="10"/>
  <c r="E766" i="10"/>
  <c r="E789" i="10"/>
  <c r="E757" i="10"/>
  <c r="E740" i="10"/>
  <c r="E804" i="10"/>
  <c r="E771" i="10"/>
  <c r="E812" i="10"/>
  <c r="E770" i="10"/>
  <c r="E752" i="10"/>
  <c r="E791" i="10"/>
  <c r="E734" i="10"/>
  <c r="E753" i="10"/>
  <c r="E772" i="10"/>
  <c r="E792" i="10"/>
  <c r="E781" i="10"/>
  <c r="E782" i="10"/>
  <c r="E754" i="10"/>
  <c r="Q815" i="10"/>
  <c r="D464" i="10"/>
  <c r="D465" i="10" s="1"/>
  <c r="E742" i="10"/>
  <c r="E758" i="10"/>
  <c r="E774" i="10"/>
  <c r="E790" i="10"/>
  <c r="E806" i="10"/>
  <c r="M815" i="10"/>
  <c r="E761" i="10"/>
  <c r="E793" i="10"/>
  <c r="E809" i="10"/>
  <c r="B448" i="10"/>
  <c r="E777" i="10"/>
  <c r="E746" i="10"/>
  <c r="E762" i="10"/>
  <c r="E778" i="10"/>
  <c r="E794" i="10"/>
  <c r="E810" i="10"/>
  <c r="J612" i="10"/>
  <c r="E739" i="10"/>
  <c r="E803" i="10"/>
  <c r="E787" i="10"/>
  <c r="E747" i="10"/>
  <c r="E811" i="10"/>
  <c r="E751" i="10"/>
  <c r="E767" i="10"/>
  <c r="E775" i="10"/>
  <c r="E783" i="10"/>
  <c r="E737" i="10"/>
  <c r="E801" i="10"/>
  <c r="E769" i="10"/>
  <c r="E795" i="10"/>
  <c r="E759" i="10"/>
  <c r="E779" i="10"/>
  <c r="I816" i="10"/>
  <c r="C432" i="10"/>
  <c r="C478" i="10"/>
  <c r="P816" i="10"/>
  <c r="D612" i="10"/>
  <c r="J811" i="10"/>
  <c r="J803" i="10"/>
  <c r="J795" i="10"/>
  <c r="J809" i="10"/>
  <c r="J801" i="10"/>
  <c r="J793" i="10"/>
  <c r="J805" i="10"/>
  <c r="J797" i="10"/>
  <c r="J789" i="10"/>
  <c r="C481" i="10"/>
  <c r="C440" i="10"/>
  <c r="Q816" i="10"/>
  <c r="G612" i="10"/>
  <c r="E749" i="10"/>
  <c r="E773" i="10"/>
  <c r="E797" i="10"/>
  <c r="E805" i="10"/>
  <c r="R816" i="10"/>
  <c r="I612" i="10"/>
  <c r="F527" i="10"/>
  <c r="E743" i="10"/>
  <c r="C476" i="10"/>
  <c r="F506" i="10"/>
  <c r="E807" i="10"/>
  <c r="G816" i="10"/>
  <c r="F612" i="10"/>
  <c r="C430" i="10"/>
  <c r="C482" i="10"/>
  <c r="D438" i="10"/>
  <c r="E735" i="10"/>
  <c r="E755" i="10"/>
  <c r="E799" i="10"/>
  <c r="C429" i="10"/>
  <c r="F503" i="10"/>
  <c r="F550" i="10"/>
  <c r="BI730" i="10"/>
  <c r="C816" i="10"/>
  <c r="C458" i="10"/>
  <c r="F501" i="10"/>
  <c r="F509" i="10"/>
  <c r="F513" i="10"/>
  <c r="F519" i="10"/>
  <c r="F532" i="10"/>
  <c r="H532" i="10"/>
  <c r="H533" i="10"/>
  <c r="C427" i="10"/>
  <c r="C434" i="10"/>
  <c r="B465" i="10"/>
  <c r="F524" i="10"/>
  <c r="F534" i="10"/>
  <c r="K815" i="10"/>
  <c r="T815" i="10"/>
  <c r="T816" i="10"/>
  <c r="L612" i="10"/>
  <c r="C431" i="10"/>
  <c r="B444" i="10"/>
  <c r="F518" i="10"/>
  <c r="H612" i="10"/>
  <c r="I815" i="10"/>
  <c r="C815" i="10"/>
  <c r="N815" i="10"/>
  <c r="C463" i="10"/>
  <c r="F540" i="10"/>
  <c r="H540" i="10"/>
  <c r="F544" i="10"/>
  <c r="D815" i="10"/>
  <c r="O815" i="10"/>
  <c r="H535" i="10"/>
  <c r="F535" i="10"/>
  <c r="L815" i="10"/>
  <c r="F815" i="10"/>
  <c r="P815" i="10"/>
  <c r="G815" i="10"/>
  <c r="H815" i="10"/>
  <c r="R815" i="10"/>
  <c r="S815" i="10"/>
  <c r="C565" i="10" l="1"/>
  <c r="C559" i="10"/>
  <c r="E745" i="10"/>
  <c r="E815" i="10"/>
  <c r="C563" i="10"/>
  <c r="C626" i="10"/>
  <c r="N816" i="10"/>
  <c r="K612" i="10"/>
  <c r="C465" i="10"/>
  <c r="E816" i="10"/>
  <c r="C428" i="10"/>
  <c r="C640" i="10"/>
  <c r="C571" i="10"/>
  <c r="C646" i="10"/>
  <c r="C619" i="10" l="1"/>
  <c r="J810" i="10"/>
  <c r="J796" i="10"/>
  <c r="J744" i="10"/>
  <c r="J808" i="10"/>
  <c r="J748" i="10"/>
  <c r="J741" i="10"/>
  <c r="J738" i="10"/>
  <c r="J774" i="10"/>
  <c r="J767" i="10"/>
  <c r="J752" i="10"/>
  <c r="J745" i="10"/>
  <c r="J746" i="10"/>
  <c r="J779" i="10"/>
  <c r="J756" i="10"/>
  <c r="J749" i="10"/>
  <c r="J754" i="10"/>
  <c r="J782" i="10"/>
  <c r="J775" i="10"/>
  <c r="C573" i="10"/>
  <c r="C622" i="10"/>
  <c r="J794" i="10"/>
  <c r="J762" i="10"/>
  <c r="J760" i="10"/>
  <c r="J778" i="10"/>
  <c r="J798" i="10"/>
  <c r="J790" i="10"/>
  <c r="J763" i="10"/>
  <c r="J737" i="10"/>
  <c r="J771" i="10"/>
  <c r="J753" i="10"/>
  <c r="J787" i="10"/>
  <c r="J764" i="10"/>
  <c r="J757" i="10"/>
  <c r="J791" i="10"/>
  <c r="J783" i="10"/>
  <c r="C557" i="10"/>
  <c r="C637" i="10"/>
  <c r="J768" i="10"/>
  <c r="J761" i="10"/>
  <c r="J786" i="10"/>
  <c r="J799" i="10"/>
  <c r="J772" i="10"/>
  <c r="J765" i="10"/>
  <c r="J804" i="10"/>
  <c r="J792" i="10"/>
  <c r="J800" i="10"/>
  <c r="J802" i="10"/>
  <c r="J739" i="10"/>
  <c r="J735" i="10"/>
  <c r="J785" i="10"/>
  <c r="J807" i="10"/>
  <c r="J740" i="10"/>
  <c r="J776" i="10"/>
  <c r="J769" i="10"/>
  <c r="J812" i="10"/>
  <c r="J780" i="10"/>
  <c r="J773" i="10"/>
  <c r="J742" i="10"/>
  <c r="J806" i="10"/>
  <c r="J784" i="10"/>
  <c r="J777" i="10"/>
  <c r="J747" i="10"/>
  <c r="J770" i="10"/>
  <c r="J788" i="10"/>
  <c r="J781" i="10"/>
  <c r="J750" i="10"/>
  <c r="J743" i="10"/>
  <c r="C629" i="10"/>
  <c r="C551" i="10"/>
  <c r="C642" i="10"/>
  <c r="C567" i="10"/>
  <c r="J755" i="10"/>
  <c r="J758" i="10"/>
  <c r="J751" i="10"/>
  <c r="C555" i="10"/>
  <c r="C617" i="10"/>
  <c r="J736" i="10"/>
  <c r="J766" i="10"/>
  <c r="J759" i="10"/>
  <c r="C542" i="10" l="1"/>
  <c r="C631" i="10"/>
  <c r="C691" i="10"/>
  <c r="C519" i="10"/>
  <c r="G519" i="10" s="1"/>
  <c r="C705" i="10"/>
  <c r="C533" i="10"/>
  <c r="G533" i="10" s="1"/>
  <c r="C627" i="10"/>
  <c r="C560" i="10"/>
  <c r="C556" i="10"/>
  <c r="C635" i="10"/>
  <c r="C688" i="10"/>
  <c r="C516" i="10"/>
  <c r="G516" i="10" s="1"/>
  <c r="C680" i="10"/>
  <c r="C508" i="10"/>
  <c r="C708" i="10"/>
  <c r="C536" i="10"/>
  <c r="G536" i="10" s="1"/>
  <c r="C570" i="10"/>
  <c r="C645" i="10"/>
  <c r="C546" i="10"/>
  <c r="C630" i="10"/>
  <c r="C641" i="10"/>
  <c r="C566" i="10"/>
  <c r="C526" i="10"/>
  <c r="C698" i="10"/>
  <c r="C671" i="10"/>
  <c r="C499" i="10"/>
  <c r="G499" i="10" s="1"/>
  <c r="C712" i="10"/>
  <c r="C540" i="10"/>
  <c r="G540" i="10" s="1"/>
  <c r="C683" i="10"/>
  <c r="C511" i="10"/>
  <c r="C679" i="10"/>
  <c r="C507" i="10"/>
  <c r="G507" i="10" s="1"/>
  <c r="C672" i="10"/>
  <c r="C500" i="10"/>
  <c r="G500" i="10" s="1"/>
  <c r="C678" i="10"/>
  <c r="C506" i="10"/>
  <c r="G506" i="10" s="1"/>
  <c r="C700" i="10"/>
  <c r="C528" i="10"/>
  <c r="C692" i="10"/>
  <c r="C520" i="10"/>
  <c r="G520" i="10" s="1"/>
  <c r="C677" i="10"/>
  <c r="C505" i="10"/>
  <c r="C704" i="10"/>
  <c r="C532" i="10"/>
  <c r="G532" i="10" s="1"/>
  <c r="C568" i="10"/>
  <c r="C643" i="10"/>
  <c r="C574" i="10"/>
  <c r="C620" i="10"/>
  <c r="C569" i="10"/>
  <c r="C644" i="10"/>
  <c r="C564" i="10"/>
  <c r="C639" i="10"/>
  <c r="C633" i="10"/>
  <c r="C548" i="10"/>
  <c r="C614" i="10"/>
  <c r="C550" i="10"/>
  <c r="J734" i="10"/>
  <c r="J815" i="10" s="1"/>
  <c r="C628" i="10"/>
  <c r="C545" i="10"/>
  <c r="G545" i="10" s="1"/>
  <c r="C624" i="10"/>
  <c r="C549" i="10"/>
  <c r="C697" i="10"/>
  <c r="C525" i="10"/>
  <c r="G525" i="10" s="1"/>
  <c r="C694" i="10"/>
  <c r="C522" i="10"/>
  <c r="C709" i="10"/>
  <c r="C537" i="10"/>
  <c r="G537" i="10" s="1"/>
  <c r="C690" i="10"/>
  <c r="C518" i="10"/>
  <c r="C686" i="10"/>
  <c r="C514" i="10"/>
  <c r="C675" i="10"/>
  <c r="C503" i="10"/>
  <c r="G503" i="10" s="1"/>
  <c r="C638" i="10"/>
  <c r="C558" i="10"/>
  <c r="C693" i="10"/>
  <c r="C521" i="10"/>
  <c r="C673" i="10"/>
  <c r="C501" i="10"/>
  <c r="G501" i="10" s="1"/>
  <c r="C561" i="10"/>
  <c r="C621" i="10"/>
  <c r="C670" i="10"/>
  <c r="C498" i="10"/>
  <c r="C689" i="10"/>
  <c r="C517" i="10"/>
  <c r="C512" i="10"/>
  <c r="C684" i="10"/>
  <c r="C681" i="10"/>
  <c r="C509" i="10"/>
  <c r="C676" i="10"/>
  <c r="C504" i="10"/>
  <c r="G504" i="10" s="1"/>
  <c r="C703" i="10"/>
  <c r="C531" i="10"/>
  <c r="C547" i="10"/>
  <c r="C632" i="10"/>
  <c r="C623" i="10"/>
  <c r="C562" i="10"/>
  <c r="C699" i="10"/>
  <c r="C527" i="10"/>
  <c r="C695" i="10"/>
  <c r="C523" i="10"/>
  <c r="G523" i="10" s="1"/>
  <c r="C553" i="10"/>
  <c r="C636" i="10"/>
  <c r="C687" i="10"/>
  <c r="C515" i="10"/>
  <c r="G515" i="10" s="1"/>
  <c r="C552" i="10"/>
  <c r="C618" i="10"/>
  <c r="C696" i="10"/>
  <c r="C524" i="10"/>
  <c r="C625" i="10"/>
  <c r="C544" i="10"/>
  <c r="C713" i="10"/>
  <c r="C541" i="10"/>
  <c r="C701" i="10"/>
  <c r="C529" i="10"/>
  <c r="C682" i="10"/>
  <c r="C510" i="10"/>
  <c r="G510" i="10" s="1"/>
  <c r="C572" i="10"/>
  <c r="C647" i="10"/>
  <c r="C685" i="10"/>
  <c r="C513" i="10"/>
  <c r="G513" i="10" s="1"/>
  <c r="C674" i="10"/>
  <c r="C502" i="10"/>
  <c r="G502" i="10" s="1"/>
  <c r="C543" i="10"/>
  <c r="C616" i="10"/>
  <c r="C711" i="10"/>
  <c r="C539" i="10"/>
  <c r="G539" i="10" s="1"/>
  <c r="C707" i="10"/>
  <c r="C535" i="10"/>
  <c r="G535" i="10" s="1"/>
  <c r="C538" i="10"/>
  <c r="G538" i="10" s="1"/>
  <c r="C710" i="10"/>
  <c r="C669" i="10"/>
  <c r="C497" i="10"/>
  <c r="G497" i="10" s="1"/>
  <c r="C634" i="10"/>
  <c r="C554" i="10"/>
  <c r="C706" i="10"/>
  <c r="C534" i="10"/>
  <c r="C530" i="10"/>
  <c r="C702" i="10"/>
  <c r="G544" i="10" l="1"/>
  <c r="H544" i="10"/>
  <c r="G512" i="10"/>
  <c r="H512" i="10"/>
  <c r="G550" i="10"/>
  <c r="H550" i="10" s="1"/>
  <c r="G524" i="10"/>
  <c r="H524" i="10" s="1"/>
  <c r="G531" i="10"/>
  <c r="H531" i="10"/>
  <c r="G517" i="10"/>
  <c r="H517" i="10"/>
  <c r="H521" i="10"/>
  <c r="G521" i="10"/>
  <c r="G518" i="10"/>
  <c r="H518" i="10"/>
  <c r="D615" i="10"/>
  <c r="C648" i="10"/>
  <c r="M716" i="10" s="1"/>
  <c r="Y816" i="10" s="1"/>
  <c r="G526" i="10"/>
  <c r="H526" i="10" s="1"/>
  <c r="G498" i="10"/>
  <c r="H498" i="10" s="1"/>
  <c r="G511" i="10"/>
  <c r="H511" i="10"/>
  <c r="G529" i="10"/>
  <c r="H529" i="10" s="1"/>
  <c r="G527" i="10"/>
  <c r="H527" i="10" s="1"/>
  <c r="G508" i="10"/>
  <c r="H508" i="10" s="1"/>
  <c r="G530" i="10"/>
  <c r="H530" i="10" s="1"/>
  <c r="G528" i="10"/>
  <c r="H528" i="10" s="1"/>
  <c r="G534" i="10"/>
  <c r="H534" i="10" s="1"/>
  <c r="G509" i="10"/>
  <c r="H509" i="10" s="1"/>
  <c r="G522" i="10"/>
  <c r="H522" i="10"/>
  <c r="C668" i="10"/>
  <c r="C715" i="10" s="1"/>
  <c r="C496" i="10"/>
  <c r="G496" i="10" s="1"/>
  <c r="J816" i="10"/>
  <c r="C433" i="10"/>
  <c r="C441" i="10" s="1"/>
  <c r="C716" i="10"/>
  <c r="G505" i="10"/>
  <c r="H505" i="10" s="1"/>
  <c r="G546" i="10"/>
  <c r="H546" i="10"/>
  <c r="G514" i="10"/>
  <c r="H514" i="10" s="1"/>
  <c r="D712" i="10" l="1"/>
  <c r="D704" i="10"/>
  <c r="D696" i="10"/>
  <c r="D688" i="10"/>
  <c r="D709" i="10"/>
  <c r="D701" i="10"/>
  <c r="D693" i="10"/>
  <c r="D685" i="10"/>
  <c r="D706" i="10"/>
  <c r="D698" i="10"/>
  <c r="D690" i="10"/>
  <c r="D682" i="10"/>
  <c r="D711" i="10"/>
  <c r="D703" i="10"/>
  <c r="D708" i="10"/>
  <c r="D700" i="10"/>
  <c r="D692" i="10"/>
  <c r="D713" i="10"/>
  <c r="D705" i="10"/>
  <c r="D697" i="10"/>
  <c r="D689" i="10"/>
  <c r="D710" i="10"/>
  <c r="D702" i="10"/>
  <c r="D694" i="10"/>
  <c r="D686" i="10"/>
  <c r="D674" i="10"/>
  <c r="D623" i="10"/>
  <c r="D619" i="10"/>
  <c r="D691" i="10"/>
  <c r="D679" i="10"/>
  <c r="D671" i="10"/>
  <c r="D625" i="10"/>
  <c r="D699" i="10"/>
  <c r="D683" i="10"/>
  <c r="D676" i="10"/>
  <c r="D668" i="10"/>
  <c r="D628" i="10"/>
  <c r="D622" i="10"/>
  <c r="D618" i="10"/>
  <c r="D687" i="10"/>
  <c r="D681" i="10"/>
  <c r="D673" i="10"/>
  <c r="D680" i="10"/>
  <c r="D672" i="10"/>
  <c r="D620" i="10"/>
  <c r="D616" i="10"/>
  <c r="D716" i="10"/>
  <c r="D677" i="10"/>
  <c r="D675" i="10"/>
  <c r="D647" i="10"/>
  <c r="D642" i="10"/>
  <c r="D634" i="10"/>
  <c r="D624" i="10"/>
  <c r="D669" i="10"/>
  <c r="D639" i="10"/>
  <c r="D631" i="10"/>
  <c r="D678" i="10"/>
  <c r="D646" i="10"/>
  <c r="D641" i="10"/>
  <c r="D633" i="10"/>
  <c r="D627" i="10"/>
  <c r="D670" i="10"/>
  <c r="D638" i="10"/>
  <c r="D630" i="10"/>
  <c r="D626" i="10"/>
  <c r="D707" i="10"/>
  <c r="D695" i="10"/>
  <c r="D643" i="10"/>
  <c r="D635" i="10"/>
  <c r="D617" i="10"/>
  <c r="D637" i="10"/>
  <c r="D632" i="10"/>
  <c r="D640" i="10"/>
  <c r="D629" i="10"/>
  <c r="D645" i="10"/>
  <c r="D684" i="10"/>
  <c r="D636" i="10"/>
  <c r="D621" i="10"/>
  <c r="D644" i="10"/>
  <c r="D715" i="10" l="1"/>
  <c r="E623" i="10"/>
  <c r="E612" i="10"/>
  <c r="E709" i="10" l="1"/>
  <c r="E701" i="10"/>
  <c r="E693" i="10"/>
  <c r="E685" i="10"/>
  <c r="E706" i="10"/>
  <c r="E698" i="10"/>
  <c r="E690" i="10"/>
  <c r="E711" i="10"/>
  <c r="E703" i="10"/>
  <c r="E695" i="10"/>
  <c r="E687" i="10"/>
  <c r="E708" i="10"/>
  <c r="E700" i="10"/>
  <c r="E713" i="10"/>
  <c r="E705" i="10"/>
  <c r="E697" i="10"/>
  <c r="E710" i="10"/>
  <c r="E702" i="10"/>
  <c r="E694" i="10"/>
  <c r="E716" i="10"/>
  <c r="E707" i="10"/>
  <c r="E699" i="10"/>
  <c r="E691" i="10"/>
  <c r="E683" i="10"/>
  <c r="E712" i="10"/>
  <c r="E679" i="10"/>
  <c r="E671" i="10"/>
  <c r="E625" i="10"/>
  <c r="E689" i="10"/>
  <c r="E686" i="10"/>
  <c r="E682" i="10"/>
  <c r="E676" i="10"/>
  <c r="E668" i="10"/>
  <c r="E628" i="10"/>
  <c r="E696" i="10"/>
  <c r="E681" i="10"/>
  <c r="E673" i="10"/>
  <c r="E704" i="10"/>
  <c r="E684" i="10"/>
  <c r="E678" i="10"/>
  <c r="E670" i="10"/>
  <c r="E647" i="10"/>
  <c r="E646" i="10"/>
  <c r="E645" i="10"/>
  <c r="E629" i="10"/>
  <c r="E626" i="10"/>
  <c r="E688" i="10"/>
  <c r="E677" i="10"/>
  <c r="E669" i="10"/>
  <c r="E627" i="10"/>
  <c r="E692" i="10"/>
  <c r="E639" i="10"/>
  <c r="E631" i="10"/>
  <c r="E644" i="10"/>
  <c r="E636" i="10"/>
  <c r="E680" i="10"/>
  <c r="E638" i="10"/>
  <c r="E630" i="10"/>
  <c r="E674" i="10"/>
  <c r="E672" i="10"/>
  <c r="E643" i="10"/>
  <c r="E635" i="10"/>
  <c r="E640" i="10"/>
  <c r="E632" i="10"/>
  <c r="E675" i="10"/>
  <c r="E642" i="10"/>
  <c r="E634" i="10"/>
  <c r="E624" i="10"/>
  <c r="E641" i="10"/>
  <c r="E637" i="10"/>
  <c r="E633" i="10"/>
  <c r="E715" i="10" l="1"/>
  <c r="F624" i="10"/>
  <c r="F706" i="10" l="1"/>
  <c r="F698" i="10"/>
  <c r="F690" i="10"/>
  <c r="F711" i="10"/>
  <c r="F703" i="10"/>
  <c r="F695" i="10"/>
  <c r="F687" i="10"/>
  <c r="F708" i="10"/>
  <c r="F700" i="10"/>
  <c r="F692" i="10"/>
  <c r="F684" i="10"/>
  <c r="F713" i="10"/>
  <c r="F705" i="10"/>
  <c r="F710" i="10"/>
  <c r="F702" i="10"/>
  <c r="F694" i="10"/>
  <c r="F716" i="10"/>
  <c r="F707" i="10"/>
  <c r="F699" i="10"/>
  <c r="F691" i="10"/>
  <c r="F712" i="10"/>
  <c r="F704" i="10"/>
  <c r="F696" i="10"/>
  <c r="F688" i="10"/>
  <c r="F689" i="10"/>
  <c r="F686" i="10"/>
  <c r="F682" i="10"/>
  <c r="F676" i="10"/>
  <c r="F668" i="10"/>
  <c r="F628" i="10"/>
  <c r="F683" i="10"/>
  <c r="F681" i="10"/>
  <c r="F673" i="10"/>
  <c r="F693" i="10"/>
  <c r="F678" i="10"/>
  <c r="F670" i="10"/>
  <c r="F647" i="10"/>
  <c r="F646" i="10"/>
  <c r="F645" i="10"/>
  <c r="F629" i="10"/>
  <c r="F626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85" i="10"/>
  <c r="F674" i="10"/>
  <c r="F701" i="10"/>
  <c r="F671" i="10"/>
  <c r="F669" i="10"/>
  <c r="F709" i="10"/>
  <c r="F697" i="10"/>
  <c r="F672" i="10"/>
  <c r="F679" i="10"/>
  <c r="F677" i="10"/>
  <c r="F627" i="10"/>
  <c r="F625" i="10"/>
  <c r="F680" i="10"/>
  <c r="F715" i="10" l="1"/>
  <c r="G625" i="10"/>
  <c r="G711" i="10" l="1"/>
  <c r="G703" i="10"/>
  <c r="G695" i="10"/>
  <c r="G687" i="10"/>
  <c r="G708" i="10"/>
  <c r="G700" i="10"/>
  <c r="G692" i="10"/>
  <c r="G684" i="10"/>
  <c r="G713" i="10"/>
  <c r="G705" i="10"/>
  <c r="G697" i="10"/>
  <c r="G689" i="10"/>
  <c r="G681" i="10"/>
  <c r="G710" i="10"/>
  <c r="G702" i="10"/>
  <c r="G716" i="10"/>
  <c r="G707" i="10"/>
  <c r="G699" i="10"/>
  <c r="G712" i="10"/>
  <c r="G704" i="10"/>
  <c r="G696" i="10"/>
  <c r="G709" i="10"/>
  <c r="G701" i="10"/>
  <c r="G693" i="10"/>
  <c r="G685" i="10"/>
  <c r="G706" i="10"/>
  <c r="G691" i="10"/>
  <c r="G683" i="10"/>
  <c r="G673" i="10"/>
  <c r="G678" i="10"/>
  <c r="G670" i="10"/>
  <c r="G647" i="10"/>
  <c r="G646" i="10"/>
  <c r="G645" i="10"/>
  <c r="G629" i="10"/>
  <c r="G626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0" i="10"/>
  <c r="G672" i="10"/>
  <c r="G679" i="10"/>
  <c r="G671" i="10"/>
  <c r="G628" i="10"/>
  <c r="G698" i="10"/>
  <c r="G627" i="10"/>
  <c r="G690" i="10"/>
  <c r="G682" i="10"/>
  <c r="G676" i="10"/>
  <c r="G674" i="10"/>
  <c r="G668" i="10"/>
  <c r="G669" i="10"/>
  <c r="G694" i="10"/>
  <c r="G688" i="10"/>
  <c r="G677" i="10"/>
  <c r="G686" i="10"/>
  <c r="G715" i="10" l="1"/>
  <c r="H628" i="10"/>
  <c r="H708" i="10" l="1"/>
  <c r="H700" i="10"/>
  <c r="H692" i="10"/>
  <c r="H684" i="10"/>
  <c r="H713" i="10"/>
  <c r="H705" i="10"/>
  <c r="H697" i="10"/>
  <c r="H689" i="10"/>
  <c r="H710" i="10"/>
  <c r="H702" i="10"/>
  <c r="H694" i="10"/>
  <c r="H686" i="10"/>
  <c r="H716" i="10"/>
  <c r="H707" i="10"/>
  <c r="H699" i="10"/>
  <c r="H712" i="10"/>
  <c r="H704" i="10"/>
  <c r="H696" i="10"/>
  <c r="H709" i="10"/>
  <c r="H701" i="10"/>
  <c r="H693" i="10"/>
  <c r="H706" i="10"/>
  <c r="H698" i="10"/>
  <c r="H690" i="10"/>
  <c r="H682" i="10"/>
  <c r="H681" i="10"/>
  <c r="H678" i="10"/>
  <c r="H670" i="10"/>
  <c r="H647" i="10"/>
  <c r="H646" i="10"/>
  <c r="H645" i="10"/>
  <c r="H629" i="10"/>
  <c r="H711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87" i="10"/>
  <c r="H680" i="10"/>
  <c r="H672" i="10"/>
  <c r="H677" i="10"/>
  <c r="H669" i="10"/>
  <c r="H676" i="10"/>
  <c r="H668" i="10"/>
  <c r="H683" i="10"/>
  <c r="H691" i="10"/>
  <c r="H695" i="10"/>
  <c r="H685" i="10"/>
  <c r="H688" i="10"/>
  <c r="H673" i="10"/>
  <c r="H671" i="10"/>
  <c r="H703" i="10"/>
  <c r="H679" i="10"/>
  <c r="H674" i="10"/>
  <c r="H715" i="10" l="1"/>
  <c r="I629" i="10"/>
  <c r="I713" i="10" l="1"/>
  <c r="I705" i="10"/>
  <c r="I697" i="10"/>
  <c r="I689" i="10"/>
  <c r="I710" i="10"/>
  <c r="I702" i="10"/>
  <c r="I694" i="10"/>
  <c r="I686" i="10"/>
  <c r="I716" i="10"/>
  <c r="I707" i="10"/>
  <c r="I699" i="10"/>
  <c r="I691" i="10"/>
  <c r="I683" i="10"/>
  <c r="I712" i="10"/>
  <c r="I704" i="10"/>
  <c r="I709" i="10"/>
  <c r="I701" i="10"/>
  <c r="I693" i="10"/>
  <c r="I706" i="10"/>
  <c r="I698" i="10"/>
  <c r="I690" i="10"/>
  <c r="I711" i="10"/>
  <c r="I703" i="10"/>
  <c r="I695" i="10"/>
  <c r="I687" i="10"/>
  <c r="I700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96" i="10"/>
  <c r="I680" i="10"/>
  <c r="I672" i="10"/>
  <c r="I684" i="10"/>
  <c r="I677" i="10"/>
  <c r="I669" i="10"/>
  <c r="I688" i="10"/>
  <c r="I674" i="10"/>
  <c r="I682" i="10"/>
  <c r="I673" i="10"/>
  <c r="I685" i="10"/>
  <c r="I670" i="10"/>
  <c r="I668" i="10"/>
  <c r="I708" i="10"/>
  <c r="I679" i="10"/>
  <c r="I645" i="10"/>
  <c r="I692" i="10"/>
  <c r="I647" i="10"/>
  <c r="I671" i="10"/>
  <c r="I678" i="10"/>
  <c r="I676" i="10"/>
  <c r="I646" i="10"/>
  <c r="I681" i="10"/>
  <c r="I715" i="10" l="1"/>
  <c r="J630" i="10"/>
  <c r="J710" i="10" l="1"/>
  <c r="J702" i="10"/>
  <c r="J694" i="10"/>
  <c r="J686" i="10"/>
  <c r="J716" i="10"/>
  <c r="J707" i="10"/>
  <c r="J699" i="10"/>
  <c r="J691" i="10"/>
  <c r="J683" i="10"/>
  <c r="J712" i="10"/>
  <c r="J704" i="10"/>
  <c r="J696" i="10"/>
  <c r="J688" i="10"/>
  <c r="J709" i="10"/>
  <c r="J701" i="10"/>
  <c r="J706" i="10"/>
  <c r="J698" i="10"/>
  <c r="J711" i="10"/>
  <c r="J703" i="10"/>
  <c r="J695" i="10"/>
  <c r="J708" i="10"/>
  <c r="J700" i="10"/>
  <c r="J692" i="10"/>
  <c r="J684" i="10"/>
  <c r="J680" i="10"/>
  <c r="J672" i="10"/>
  <c r="J705" i="10"/>
  <c r="J693" i="10"/>
  <c r="J687" i="10"/>
  <c r="J677" i="10"/>
  <c r="J669" i="10"/>
  <c r="J674" i="10"/>
  <c r="J690" i="10"/>
  <c r="J685" i="10"/>
  <c r="J679" i="10"/>
  <c r="J671" i="10"/>
  <c r="J713" i="10"/>
  <c r="J697" i="10"/>
  <c r="J681" i="10"/>
  <c r="J678" i="10"/>
  <c r="J670" i="10"/>
  <c r="J647" i="10"/>
  <c r="J646" i="10"/>
  <c r="J645" i="10"/>
  <c r="J644" i="10"/>
  <c r="J636" i="10"/>
  <c r="J676" i="10"/>
  <c r="J641" i="10"/>
  <c r="J633" i="10"/>
  <c r="J643" i="10"/>
  <c r="J635" i="10"/>
  <c r="J689" i="10"/>
  <c r="J640" i="10"/>
  <c r="J632" i="10"/>
  <c r="J637" i="10"/>
  <c r="J639" i="10"/>
  <c r="J631" i="10"/>
  <c r="J668" i="10"/>
  <c r="J638" i="10"/>
  <c r="J675" i="10"/>
  <c r="J673" i="10"/>
  <c r="J682" i="10"/>
  <c r="J634" i="10"/>
  <c r="J642" i="10"/>
  <c r="K644" i="10" l="1"/>
  <c r="L647" i="10"/>
  <c r="J715" i="10"/>
  <c r="L712" i="10" l="1"/>
  <c r="L704" i="10"/>
  <c r="L696" i="10"/>
  <c r="L688" i="10"/>
  <c r="L709" i="10"/>
  <c r="L701" i="10"/>
  <c r="L693" i="10"/>
  <c r="L685" i="10"/>
  <c r="L706" i="10"/>
  <c r="L698" i="10"/>
  <c r="L690" i="10"/>
  <c r="L682" i="10"/>
  <c r="L711" i="10"/>
  <c r="L703" i="10"/>
  <c r="L708" i="10"/>
  <c r="M708" i="10" s="1"/>
  <c r="Y774" i="10" s="1"/>
  <c r="L700" i="10"/>
  <c r="M700" i="10" s="1"/>
  <c r="Y766" i="10" s="1"/>
  <c r="L692" i="10"/>
  <c r="L713" i="10"/>
  <c r="L705" i="10"/>
  <c r="L697" i="10"/>
  <c r="L689" i="10"/>
  <c r="L710" i="10"/>
  <c r="L702" i="10"/>
  <c r="L694" i="10"/>
  <c r="L686" i="10"/>
  <c r="L684" i="10"/>
  <c r="L674" i="10"/>
  <c r="L699" i="10"/>
  <c r="L679" i="10"/>
  <c r="L671" i="10"/>
  <c r="L676" i="10"/>
  <c r="M676" i="10" s="1"/>
  <c r="Y742" i="10" s="1"/>
  <c r="L668" i="10"/>
  <c r="L716" i="10"/>
  <c r="L695" i="10"/>
  <c r="L673" i="10"/>
  <c r="L707" i="10"/>
  <c r="M707" i="10" s="1"/>
  <c r="Y773" i="10" s="1"/>
  <c r="L691" i="10"/>
  <c r="L683" i="10"/>
  <c r="L680" i="10"/>
  <c r="L672" i="10"/>
  <c r="L678" i="10"/>
  <c r="L670" i="10"/>
  <c r="L681" i="10"/>
  <c r="L677" i="10"/>
  <c r="M677" i="10" s="1"/>
  <c r="Y743" i="10" s="1"/>
  <c r="L675" i="10"/>
  <c r="L687" i="10"/>
  <c r="L669" i="10"/>
  <c r="M669" i="10" s="1"/>
  <c r="Y735" i="10" s="1"/>
  <c r="K716" i="10"/>
  <c r="K707" i="10"/>
  <c r="K699" i="10"/>
  <c r="K691" i="10"/>
  <c r="K683" i="10"/>
  <c r="K712" i="10"/>
  <c r="K704" i="10"/>
  <c r="K696" i="10"/>
  <c r="K688" i="10"/>
  <c r="K709" i="10"/>
  <c r="K701" i="10"/>
  <c r="K693" i="10"/>
  <c r="K685" i="10"/>
  <c r="K706" i="10"/>
  <c r="K711" i="10"/>
  <c r="K703" i="10"/>
  <c r="K695" i="10"/>
  <c r="K708" i="10"/>
  <c r="K700" i="10"/>
  <c r="K692" i="10"/>
  <c r="K713" i="10"/>
  <c r="K705" i="10"/>
  <c r="K697" i="10"/>
  <c r="K689" i="10"/>
  <c r="K687" i="10"/>
  <c r="K677" i="10"/>
  <c r="K669" i="10"/>
  <c r="K684" i="10"/>
  <c r="K674" i="10"/>
  <c r="K710" i="10"/>
  <c r="K690" i="10"/>
  <c r="K679" i="10"/>
  <c r="K671" i="10"/>
  <c r="K698" i="10"/>
  <c r="K676" i="10"/>
  <c r="K668" i="10"/>
  <c r="K694" i="10"/>
  <c r="K686" i="10"/>
  <c r="K675" i="10"/>
  <c r="K682" i="10"/>
  <c r="K680" i="10"/>
  <c r="K678" i="10"/>
  <c r="K681" i="10"/>
  <c r="K673" i="10"/>
  <c r="K702" i="10"/>
  <c r="K670" i="10"/>
  <c r="K672" i="10"/>
  <c r="M694" i="10" l="1"/>
  <c r="Y760" i="10" s="1"/>
  <c r="M691" i="10"/>
  <c r="Y757" i="10" s="1"/>
  <c r="M672" i="10"/>
  <c r="Y738" i="10" s="1"/>
  <c r="M685" i="10"/>
  <c r="Y751" i="10" s="1"/>
  <c r="M680" i="10"/>
  <c r="Y746" i="10" s="1"/>
  <c r="M702" i="10"/>
  <c r="Y768" i="10" s="1"/>
  <c r="M693" i="10"/>
  <c r="Y759" i="10" s="1"/>
  <c r="M687" i="10"/>
  <c r="Y753" i="10" s="1"/>
  <c r="M683" i="10"/>
  <c r="Y749" i="10" s="1"/>
  <c r="M671" i="10"/>
  <c r="Y737" i="10" s="1"/>
  <c r="M710" i="10"/>
  <c r="Y776" i="10" s="1"/>
  <c r="M703" i="10"/>
  <c r="Y769" i="10" s="1"/>
  <c r="M701" i="10"/>
  <c r="Y767" i="10" s="1"/>
  <c r="M675" i="10"/>
  <c r="Y741" i="10" s="1"/>
  <c r="M679" i="10"/>
  <c r="Y745" i="10" s="1"/>
  <c r="M689" i="10"/>
  <c r="Y755" i="10" s="1"/>
  <c r="M711" i="10"/>
  <c r="Y777" i="10" s="1"/>
  <c r="M709" i="10"/>
  <c r="Y775" i="10" s="1"/>
  <c r="L715" i="10"/>
  <c r="M668" i="10"/>
  <c r="M699" i="10"/>
  <c r="Y765" i="10" s="1"/>
  <c r="M697" i="10"/>
  <c r="Y763" i="10" s="1"/>
  <c r="M682" i="10"/>
  <c r="Y748" i="10" s="1"/>
  <c r="M688" i="10"/>
  <c r="Y754" i="10" s="1"/>
  <c r="K715" i="10"/>
  <c r="M681" i="10"/>
  <c r="Y747" i="10" s="1"/>
  <c r="M673" i="10"/>
  <c r="Y739" i="10" s="1"/>
  <c r="M674" i="10"/>
  <c r="Y740" i="10" s="1"/>
  <c r="M705" i="10"/>
  <c r="Y771" i="10" s="1"/>
  <c r="M690" i="10"/>
  <c r="Y756" i="10" s="1"/>
  <c r="M696" i="10"/>
  <c r="Y762" i="10" s="1"/>
  <c r="M670" i="10"/>
  <c r="Y736" i="10" s="1"/>
  <c r="M695" i="10"/>
  <c r="Y761" i="10" s="1"/>
  <c r="M684" i="10"/>
  <c r="Y750" i="10" s="1"/>
  <c r="M713" i="10"/>
  <c r="Y779" i="10" s="1"/>
  <c r="M698" i="10"/>
  <c r="Y764" i="10" s="1"/>
  <c r="M704" i="10"/>
  <c r="Y770" i="10" s="1"/>
  <c r="M678" i="10"/>
  <c r="Y744" i="10" s="1"/>
  <c r="M686" i="10"/>
  <c r="Y752" i="10" s="1"/>
  <c r="M692" i="10"/>
  <c r="Y758" i="10" s="1"/>
  <c r="M706" i="10"/>
  <c r="Y772" i="10" s="1"/>
  <c r="M712" i="10"/>
  <c r="Y778" i="10" s="1"/>
  <c r="M715" i="10" l="1"/>
  <c r="Y734" i="10"/>
  <c r="Y815" i="10" s="1"/>
  <c r="F493" i="1" l="1"/>
  <c r="D493" i="1"/>
  <c r="B493" i="1"/>
  <c r="B575" i="1" l="1"/>
  <c r="A493" i="1"/>
  <c r="A730" i="1"/>
  <c r="A726" i="1"/>
  <c r="A722" i="1"/>
  <c r="C115" i="8"/>
  <c r="CB730" i="1"/>
  <c r="C444" i="1"/>
  <c r="D367" i="1"/>
  <c r="D221" i="1"/>
  <c r="B444" i="1" s="1"/>
  <c r="D5" i="7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C434" i="1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D186" i="9"/>
  <c r="AI75" i="1"/>
  <c r="G154" i="9" s="1"/>
  <c r="AH75" i="1"/>
  <c r="F154" i="9" s="1"/>
  <c r="AF75" i="1"/>
  <c r="D154" i="9" s="1"/>
  <c r="AD75" i="1"/>
  <c r="N761" i="1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N743" i="1" s="1"/>
  <c r="I75" i="1"/>
  <c r="I26" i="9" s="1"/>
  <c r="H75" i="1"/>
  <c r="H26" i="9" s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N736" i="1" s="1"/>
  <c r="CE73" i="1"/>
  <c r="O816" i="1" s="1"/>
  <c r="CE74" i="1"/>
  <c r="I377" i="9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90" i="1"/>
  <c r="C49" i="8" s="1"/>
  <c r="C68" i="8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F24" i="6" s="1"/>
  <c r="E210" i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D32" i="6" s="1"/>
  <c r="E196" i="1"/>
  <c r="C268" i="1" s="1"/>
  <c r="E197" i="1"/>
  <c r="E198" i="1"/>
  <c r="C270" i="1" s="1"/>
  <c r="B471" i="1" s="1"/>
  <c r="E199" i="1"/>
  <c r="E200" i="1"/>
  <c r="E201" i="1"/>
  <c r="E202" i="1"/>
  <c r="C474" i="1" s="1"/>
  <c r="E203" i="1"/>
  <c r="D204" i="1"/>
  <c r="B204" i="1"/>
  <c r="C16" i="6" s="1"/>
  <c r="D190" i="1"/>
  <c r="D437" i="1" s="1"/>
  <c r="D186" i="1"/>
  <c r="D181" i="1"/>
  <c r="C386" i="1" s="1"/>
  <c r="D177" i="1"/>
  <c r="C20" i="5" s="1"/>
  <c r="E154" i="1"/>
  <c r="G28" i="4" s="1"/>
  <c r="E153" i="1"/>
  <c r="E152" i="1"/>
  <c r="D28" i="4" s="1"/>
  <c r="E151" i="1"/>
  <c r="C28" i="4" s="1"/>
  <c r="E150" i="1"/>
  <c r="E148" i="1"/>
  <c r="E147" i="1"/>
  <c r="E19" i="4" s="1"/>
  <c r="E146" i="1"/>
  <c r="D19" i="4" s="1"/>
  <c r="E145" i="1"/>
  <c r="C19" i="4" s="1"/>
  <c r="E144" i="1"/>
  <c r="E141" i="1"/>
  <c r="E140" i="1"/>
  <c r="D10" i="4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77" i="1"/>
  <c r="N77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R730" i="1"/>
  <c r="P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69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39" i="1"/>
  <c r="C438" i="1"/>
  <c r="B437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28" i="8"/>
  <c r="C26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66" i="1"/>
  <c r="N758" i="1"/>
  <c r="N774" i="1"/>
  <c r="N747" i="1"/>
  <c r="C34" i="5"/>
  <c r="C469" i="1"/>
  <c r="F8" i="6"/>
  <c r="H58" i="9"/>
  <c r="N746" i="1"/>
  <c r="D366" i="9"/>
  <c r="G812" i="1"/>
  <c r="CE64" i="1"/>
  <c r="F612" i="1" s="1"/>
  <c r="D368" i="9"/>
  <c r="I812" i="1"/>
  <c r="C276" i="9"/>
  <c r="CE70" i="1"/>
  <c r="C458" i="1" s="1"/>
  <c r="CE76" i="1"/>
  <c r="P812" i="1"/>
  <c r="CE77" i="1"/>
  <c r="I381" i="9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C267" i="1" s="1"/>
  <c r="O730" i="1" s="1"/>
  <c r="S722" i="1"/>
  <c r="BH722" i="1"/>
  <c r="C28" i="6"/>
  <c r="B217" i="1"/>
  <c r="C32" i="6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CD722" i="1"/>
  <c r="CD71" i="1"/>
  <c r="E373" i="9" s="1"/>
  <c r="N765" i="1"/>
  <c r="C615" i="1"/>
  <c r="V815" i="1"/>
  <c r="E372" i="9"/>
  <c r="M816" i="1"/>
  <c r="C25" i="8" l="1"/>
  <c r="C470" i="1"/>
  <c r="C269" i="1"/>
  <c r="N751" i="1"/>
  <c r="N740" i="1"/>
  <c r="N769" i="1"/>
  <c r="B468" i="1"/>
  <c r="N763" i="1"/>
  <c r="N734" i="1"/>
  <c r="F12" i="6"/>
  <c r="C272" i="1"/>
  <c r="D242" i="1"/>
  <c r="C218" i="9"/>
  <c r="C816" i="1"/>
  <c r="N757" i="1"/>
  <c r="N760" i="1"/>
  <c r="N739" i="1"/>
  <c r="D436" i="1"/>
  <c r="C387" i="1"/>
  <c r="C472" i="1"/>
  <c r="C271" i="1"/>
  <c r="I122" i="9"/>
  <c r="BI730" i="1"/>
  <c r="P816" i="1"/>
  <c r="CF76" i="1"/>
  <c r="E52" i="1" s="1"/>
  <c r="E67" i="1" s="1"/>
  <c r="C473" i="1"/>
  <c r="F9" i="6"/>
  <c r="I372" i="9"/>
  <c r="I816" i="1"/>
  <c r="F816" i="1"/>
  <c r="BE48" i="1"/>
  <c r="BE62" i="1" s="1"/>
  <c r="E788" i="1" s="1"/>
  <c r="D48" i="1"/>
  <c r="D62" i="1" s="1"/>
  <c r="N764" i="1"/>
  <c r="B445" i="1"/>
  <c r="N753" i="1"/>
  <c r="N752" i="1"/>
  <c r="C112" i="8"/>
  <c r="BM48" i="1"/>
  <c r="BM62" i="1" s="1"/>
  <c r="I268" i="9" s="1"/>
  <c r="AN48" i="1"/>
  <c r="AN62" i="1" s="1"/>
  <c r="E172" i="9" s="1"/>
  <c r="E794" i="1"/>
  <c r="BT48" i="1"/>
  <c r="BT62" i="1" s="1"/>
  <c r="E803" i="1" s="1"/>
  <c r="BV48" i="1"/>
  <c r="BV62" i="1" s="1"/>
  <c r="D332" i="9" s="1"/>
  <c r="M48" i="1"/>
  <c r="M62" i="1" s="1"/>
  <c r="F44" i="9" s="1"/>
  <c r="AG48" i="1"/>
  <c r="AG62" i="1" s="1"/>
  <c r="E140" i="9" s="1"/>
  <c r="AO48" i="1"/>
  <c r="AO62" i="1" s="1"/>
  <c r="E772" i="1" s="1"/>
  <c r="BX48" i="1"/>
  <c r="BX62" i="1" s="1"/>
  <c r="F332" i="9" s="1"/>
  <c r="AW48" i="1"/>
  <c r="AW62" i="1" s="1"/>
  <c r="E780" i="1" s="1"/>
  <c r="B465" i="1"/>
  <c r="D368" i="1"/>
  <c r="C120" i="8" s="1"/>
  <c r="C575" i="1"/>
  <c r="Q816" i="1"/>
  <c r="G612" i="1"/>
  <c r="CF77" i="1"/>
  <c r="I90" i="9"/>
  <c r="E58" i="9"/>
  <c r="E26" i="9"/>
  <c r="G122" i="9"/>
  <c r="N755" i="1"/>
  <c r="D433" i="1"/>
  <c r="D463" i="1"/>
  <c r="G19" i="4"/>
  <c r="G10" i="4"/>
  <c r="L816" i="1"/>
  <c r="C440" i="1"/>
  <c r="C432" i="1"/>
  <c r="H815" i="1"/>
  <c r="C429" i="1"/>
  <c r="F815" i="1"/>
  <c r="AF48" i="1"/>
  <c r="AF62" i="1" s="1"/>
  <c r="D140" i="9" s="1"/>
  <c r="BU48" i="1"/>
  <c r="BU62" i="1" s="1"/>
  <c r="C332" i="9" s="1"/>
  <c r="AH48" i="1"/>
  <c r="AH62" i="1" s="1"/>
  <c r="E765" i="1" s="1"/>
  <c r="AJ48" i="1"/>
  <c r="AJ62" i="1" s="1"/>
  <c r="H140" i="9" s="1"/>
  <c r="AL48" i="1"/>
  <c r="AL62" i="1" s="1"/>
  <c r="E769" i="1" s="1"/>
  <c r="AP48" i="1"/>
  <c r="AP62" i="1" s="1"/>
  <c r="E773" i="1" s="1"/>
  <c r="C427" i="1"/>
  <c r="H48" i="1"/>
  <c r="H62" i="1" s="1"/>
  <c r="E739" i="1" s="1"/>
  <c r="AR48" i="1"/>
  <c r="AR62" i="1" s="1"/>
  <c r="E775" i="1" s="1"/>
  <c r="BI48" i="1"/>
  <c r="BI62" i="1" s="1"/>
  <c r="E792" i="1" s="1"/>
  <c r="L48" i="1"/>
  <c r="L62" i="1" s="1"/>
  <c r="BL48" i="1"/>
  <c r="BL62" i="1" s="1"/>
  <c r="H268" i="9" s="1"/>
  <c r="K48" i="1"/>
  <c r="K62" i="1" s="1"/>
  <c r="E742" i="1" s="1"/>
  <c r="AM48" i="1"/>
  <c r="AM62" i="1" s="1"/>
  <c r="BN48" i="1"/>
  <c r="BN62" i="1" s="1"/>
  <c r="E797" i="1" s="1"/>
  <c r="S48" i="1"/>
  <c r="S62" i="1" s="1"/>
  <c r="E750" i="1" s="1"/>
  <c r="O48" i="1"/>
  <c r="O62" i="1" s="1"/>
  <c r="E746" i="1" s="1"/>
  <c r="BP48" i="1"/>
  <c r="BP62" i="1" s="1"/>
  <c r="E300" i="9" s="1"/>
  <c r="BC48" i="1"/>
  <c r="BC62" i="1" s="1"/>
  <c r="F236" i="9" s="1"/>
  <c r="AA48" i="1"/>
  <c r="AA62" i="1" s="1"/>
  <c r="F108" i="9" s="1"/>
  <c r="BR48" i="1"/>
  <c r="BR62" i="1" s="1"/>
  <c r="E801" i="1" s="1"/>
  <c r="Y48" i="1"/>
  <c r="Y62" i="1" s="1"/>
  <c r="E756" i="1" s="1"/>
  <c r="AE48" i="1"/>
  <c r="AE62" i="1" s="1"/>
  <c r="E762" i="1" s="1"/>
  <c r="AI48" i="1"/>
  <c r="AI62" i="1" s="1"/>
  <c r="E766" i="1" s="1"/>
  <c r="BS48" i="1"/>
  <c r="BS62" i="1" s="1"/>
  <c r="E802" i="1" s="1"/>
  <c r="P48" i="1"/>
  <c r="P62" i="1" s="1"/>
  <c r="I44" i="9" s="1"/>
  <c r="AT48" i="1"/>
  <c r="AT62" i="1" s="1"/>
  <c r="BY48" i="1"/>
  <c r="BY62" i="1" s="1"/>
  <c r="G332" i="9" s="1"/>
  <c r="E48" i="1"/>
  <c r="E62" i="1" s="1"/>
  <c r="AV48" i="1"/>
  <c r="AV62" i="1" s="1"/>
  <c r="F204" i="9" s="1"/>
  <c r="CA48" i="1"/>
  <c r="CA62" i="1" s="1"/>
  <c r="I332" i="9" s="1"/>
  <c r="AQ48" i="1"/>
  <c r="AQ62" i="1" s="1"/>
  <c r="E774" i="1" s="1"/>
  <c r="U48" i="1"/>
  <c r="U62" i="1" s="1"/>
  <c r="G76" i="9" s="1"/>
  <c r="AU48" i="1"/>
  <c r="AU62" i="1" s="1"/>
  <c r="T48" i="1"/>
  <c r="T62" i="1" s="1"/>
  <c r="F76" i="9" s="1"/>
  <c r="AY48" i="1"/>
  <c r="AY62" i="1" s="1"/>
  <c r="E782" i="1" s="1"/>
  <c r="X48" i="1"/>
  <c r="X62" i="1" s="1"/>
  <c r="AZ48" i="1"/>
  <c r="AZ62" i="1" s="1"/>
  <c r="E783" i="1" s="1"/>
  <c r="G48" i="1"/>
  <c r="G62" i="1" s="1"/>
  <c r="G12" i="9" s="1"/>
  <c r="N48" i="1"/>
  <c r="N62" i="1" s="1"/>
  <c r="E745" i="1" s="1"/>
  <c r="BO48" i="1"/>
  <c r="BO62" i="1" s="1"/>
  <c r="D300" i="9" s="1"/>
  <c r="BQ48" i="1"/>
  <c r="BQ62" i="1" s="1"/>
  <c r="F300" i="9" s="1"/>
  <c r="BZ48" i="1"/>
  <c r="BZ62" i="1" s="1"/>
  <c r="I363" i="9"/>
  <c r="BG48" i="1"/>
  <c r="BG62" i="1" s="1"/>
  <c r="C268" i="9" s="1"/>
  <c r="R48" i="1"/>
  <c r="R62" i="1" s="1"/>
  <c r="D76" i="9" s="1"/>
  <c r="BD48" i="1"/>
  <c r="BD62" i="1" s="1"/>
  <c r="G236" i="9" s="1"/>
  <c r="BW48" i="1"/>
  <c r="BW62" i="1" s="1"/>
  <c r="F48" i="1"/>
  <c r="F62" i="1" s="1"/>
  <c r="AK48" i="1"/>
  <c r="AK62" i="1" s="1"/>
  <c r="E768" i="1" s="1"/>
  <c r="J48" i="1"/>
  <c r="J62" i="1" s="1"/>
  <c r="BA48" i="1"/>
  <c r="BA62" i="1" s="1"/>
  <c r="D236" i="9" s="1"/>
  <c r="AB48" i="1"/>
  <c r="AB62" i="1" s="1"/>
  <c r="E759" i="1" s="1"/>
  <c r="BB48" i="1"/>
  <c r="BB62" i="1" s="1"/>
  <c r="E236" i="9" s="1"/>
  <c r="V48" i="1"/>
  <c r="V62" i="1" s="1"/>
  <c r="E753" i="1" s="1"/>
  <c r="BF48" i="1"/>
  <c r="BF62" i="1" s="1"/>
  <c r="E789" i="1" s="1"/>
  <c r="CB48" i="1"/>
  <c r="CB62" i="1" s="1"/>
  <c r="C364" i="9" s="1"/>
  <c r="CC48" i="1"/>
  <c r="CC62" i="1" s="1"/>
  <c r="E812" i="1" s="1"/>
  <c r="AX48" i="1"/>
  <c r="AX62" i="1" s="1"/>
  <c r="E781" i="1" s="1"/>
  <c r="AC48" i="1"/>
  <c r="AC62" i="1" s="1"/>
  <c r="H108" i="9" s="1"/>
  <c r="Z48" i="1"/>
  <c r="Z62" i="1" s="1"/>
  <c r="BH48" i="1"/>
  <c r="BH62" i="1" s="1"/>
  <c r="E791" i="1" s="1"/>
  <c r="C48" i="1"/>
  <c r="C62" i="1" s="1"/>
  <c r="C12" i="9" s="1"/>
  <c r="I48" i="1"/>
  <c r="I62" i="1" s="1"/>
  <c r="AD48" i="1"/>
  <c r="AD62" i="1" s="1"/>
  <c r="BJ48" i="1"/>
  <c r="BJ62" i="1" s="1"/>
  <c r="Q48" i="1"/>
  <c r="Q62" i="1" s="1"/>
  <c r="C815" i="1"/>
  <c r="D815" i="1"/>
  <c r="D816" i="1"/>
  <c r="AS48" i="1"/>
  <c r="AS62" i="1" s="1"/>
  <c r="E776" i="1" s="1"/>
  <c r="D612" i="1"/>
  <c r="I380" i="9"/>
  <c r="D428" i="1"/>
  <c r="P815" i="1"/>
  <c r="S815" i="1"/>
  <c r="N748" i="1"/>
  <c r="W48" i="1"/>
  <c r="W62" i="1" s="1"/>
  <c r="I76" i="9" s="1"/>
  <c r="I370" i="9"/>
  <c r="C430" i="1"/>
  <c r="D330" i="1"/>
  <c r="I366" i="9"/>
  <c r="F10" i="4"/>
  <c r="G816" i="1"/>
  <c r="N745" i="1"/>
  <c r="F19" i="4"/>
  <c r="I612" i="1"/>
  <c r="G815" i="1"/>
  <c r="Q815" i="1"/>
  <c r="I362" i="9"/>
  <c r="B10" i="4"/>
  <c r="K816" i="1"/>
  <c r="N771" i="1"/>
  <c r="R816" i="1"/>
  <c r="N768" i="1"/>
  <c r="N775" i="1"/>
  <c r="R815" i="1"/>
  <c r="C464" i="1"/>
  <c r="N762" i="1"/>
  <c r="I815" i="1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D12" i="9"/>
  <c r="E735" i="1"/>
  <c r="B446" i="1"/>
  <c r="C418" i="1"/>
  <c r="D438" i="1"/>
  <c r="F14" i="6"/>
  <c r="O815" i="1"/>
  <c r="T815" i="1"/>
  <c r="C471" i="1"/>
  <c r="F10" i="6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C58" i="9"/>
  <c r="N741" i="1"/>
  <c r="N744" i="1"/>
  <c r="N756" i="1"/>
  <c r="N750" i="1"/>
  <c r="Q730" i="1" l="1"/>
  <c r="C27" i="8"/>
  <c r="B470" i="1"/>
  <c r="B473" i="1"/>
  <c r="T730" i="1"/>
  <c r="C30" i="8"/>
  <c r="C29" i="8"/>
  <c r="B472" i="1"/>
  <c r="S730" i="1"/>
  <c r="C389" i="1"/>
  <c r="B438" i="1"/>
  <c r="C138" i="8"/>
  <c r="D390" i="1"/>
  <c r="BZ730" i="1"/>
  <c r="L817" i="1"/>
  <c r="B436" i="1"/>
  <c r="D275" i="1"/>
  <c r="S52" i="1"/>
  <c r="S67" i="1" s="1"/>
  <c r="S71" i="1" s="1"/>
  <c r="C512" i="1" s="1"/>
  <c r="G512" i="1" s="1"/>
  <c r="C86" i="8"/>
  <c r="D339" i="1"/>
  <c r="C102" i="8" s="1"/>
  <c r="H236" i="9"/>
  <c r="E764" i="1"/>
  <c r="H44" i="9"/>
  <c r="E796" i="1"/>
  <c r="E799" i="1"/>
  <c r="I300" i="9"/>
  <c r="G300" i="9"/>
  <c r="E744" i="1"/>
  <c r="E805" i="1"/>
  <c r="C172" i="9"/>
  <c r="E763" i="1"/>
  <c r="E771" i="1"/>
  <c r="E807" i="1"/>
  <c r="G204" i="9"/>
  <c r="E786" i="1"/>
  <c r="F140" i="9"/>
  <c r="E804" i="1"/>
  <c r="D373" i="1"/>
  <c r="C126" i="8" s="1"/>
  <c r="D465" i="1"/>
  <c r="F172" i="9"/>
  <c r="C140" i="9"/>
  <c r="E758" i="1"/>
  <c r="E767" i="1"/>
  <c r="E790" i="1"/>
  <c r="H12" i="9"/>
  <c r="H332" i="9"/>
  <c r="E795" i="1"/>
  <c r="E743" i="1"/>
  <c r="E809" i="1"/>
  <c r="E268" i="9"/>
  <c r="D364" i="9"/>
  <c r="E44" i="9"/>
  <c r="E808" i="1"/>
  <c r="E787" i="1"/>
  <c r="G172" i="9"/>
  <c r="I172" i="9"/>
  <c r="D44" i="9"/>
  <c r="C300" i="9"/>
  <c r="E779" i="1"/>
  <c r="D108" i="9"/>
  <c r="E770" i="1"/>
  <c r="D172" i="9"/>
  <c r="E736" i="1"/>
  <c r="E806" i="1"/>
  <c r="E12" i="9"/>
  <c r="E76" i="9"/>
  <c r="E747" i="1"/>
  <c r="E332" i="9"/>
  <c r="E811" i="1"/>
  <c r="E798" i="1"/>
  <c r="H300" i="9"/>
  <c r="H172" i="9"/>
  <c r="E800" i="1"/>
  <c r="E760" i="1"/>
  <c r="E777" i="1"/>
  <c r="H204" i="9"/>
  <c r="D204" i="9"/>
  <c r="G44" i="9"/>
  <c r="I140" i="9"/>
  <c r="I204" i="9"/>
  <c r="E204" i="9"/>
  <c r="I236" i="9"/>
  <c r="E778" i="1"/>
  <c r="G140" i="9"/>
  <c r="E784" i="1"/>
  <c r="E793" i="1"/>
  <c r="E752" i="1"/>
  <c r="F268" i="9"/>
  <c r="E108" i="9"/>
  <c r="C76" i="9"/>
  <c r="E757" i="1"/>
  <c r="E749" i="1"/>
  <c r="F12" i="9"/>
  <c r="E740" i="1"/>
  <c r="E741" i="1"/>
  <c r="C236" i="9"/>
  <c r="C44" i="9"/>
  <c r="E785" i="1"/>
  <c r="E737" i="1"/>
  <c r="H76" i="9"/>
  <c r="E761" i="1"/>
  <c r="C108" i="9"/>
  <c r="I108" i="9"/>
  <c r="G108" i="9"/>
  <c r="D268" i="9"/>
  <c r="E748" i="1"/>
  <c r="E755" i="1"/>
  <c r="E751" i="1"/>
  <c r="E810" i="1"/>
  <c r="E738" i="1"/>
  <c r="I12" i="9"/>
  <c r="E734" i="1"/>
  <c r="E754" i="1"/>
  <c r="CE62" i="1"/>
  <c r="I364" i="9" s="1"/>
  <c r="C204" i="9"/>
  <c r="CE48" i="1"/>
  <c r="AK52" i="1"/>
  <c r="AK67" i="1" s="1"/>
  <c r="J768" i="1" s="1"/>
  <c r="M52" i="1"/>
  <c r="M67" i="1" s="1"/>
  <c r="E81" i="9"/>
  <c r="J750" i="1"/>
  <c r="AT52" i="1"/>
  <c r="AT67" i="1" s="1"/>
  <c r="AT71" i="1" s="1"/>
  <c r="AW52" i="1"/>
  <c r="AW67" i="1" s="1"/>
  <c r="BM52" i="1"/>
  <c r="BM67" i="1" s="1"/>
  <c r="BR52" i="1"/>
  <c r="BR67" i="1" s="1"/>
  <c r="G52" i="1"/>
  <c r="G67" i="1" s="1"/>
  <c r="J738" i="1" s="1"/>
  <c r="BQ52" i="1"/>
  <c r="BQ67" i="1" s="1"/>
  <c r="J800" i="1" s="1"/>
  <c r="AC52" i="1"/>
  <c r="AC67" i="1" s="1"/>
  <c r="AC71" i="1" s="1"/>
  <c r="C522" i="1" s="1"/>
  <c r="G522" i="1" s="1"/>
  <c r="CA52" i="1"/>
  <c r="CA67" i="1" s="1"/>
  <c r="CA71" i="1" s="1"/>
  <c r="I341" i="9" s="1"/>
  <c r="E71" i="1"/>
  <c r="BS52" i="1"/>
  <c r="BS67" i="1" s="1"/>
  <c r="BS71" i="1" s="1"/>
  <c r="C639" i="1" s="1"/>
  <c r="BT52" i="1"/>
  <c r="BT67" i="1" s="1"/>
  <c r="BT71" i="1" s="1"/>
  <c r="C640" i="1" s="1"/>
  <c r="BO52" i="1"/>
  <c r="BO67" i="1" s="1"/>
  <c r="BO71" i="1" s="1"/>
  <c r="D309" i="9" s="1"/>
  <c r="BY52" i="1"/>
  <c r="BY67" i="1" s="1"/>
  <c r="J808" i="1" s="1"/>
  <c r="N815" i="1"/>
  <c r="Z52" i="1"/>
  <c r="Z67" i="1" s="1"/>
  <c r="Z71" i="1" s="1"/>
  <c r="BP52" i="1"/>
  <c r="BP67" i="1" s="1"/>
  <c r="BP71" i="1" s="1"/>
  <c r="E309" i="9" s="1"/>
  <c r="L52" i="1"/>
  <c r="L67" i="1" s="1"/>
  <c r="L71" i="1" s="1"/>
  <c r="BK52" i="1"/>
  <c r="BK67" i="1" s="1"/>
  <c r="BK71" i="1" s="1"/>
  <c r="G277" i="9" s="1"/>
  <c r="BW52" i="1"/>
  <c r="BW67" i="1" s="1"/>
  <c r="BW71" i="1" s="1"/>
  <c r="BZ52" i="1"/>
  <c r="BZ67" i="1" s="1"/>
  <c r="BZ71" i="1" s="1"/>
  <c r="O52" i="1"/>
  <c r="O67" i="1" s="1"/>
  <c r="O71" i="1" s="1"/>
  <c r="H53" i="9" s="1"/>
  <c r="BJ52" i="1"/>
  <c r="BJ67" i="1" s="1"/>
  <c r="BJ71" i="1" s="1"/>
  <c r="P52" i="1"/>
  <c r="P67" i="1" s="1"/>
  <c r="P71" i="1" s="1"/>
  <c r="AZ52" i="1"/>
  <c r="AZ67" i="1" s="1"/>
  <c r="AZ71" i="1" s="1"/>
  <c r="C628" i="1" s="1"/>
  <c r="BG52" i="1"/>
  <c r="BG67" i="1" s="1"/>
  <c r="BG71" i="1" s="1"/>
  <c r="C618" i="1" s="1"/>
  <c r="BU52" i="1"/>
  <c r="BU67" i="1" s="1"/>
  <c r="BU71" i="1" s="1"/>
  <c r="C641" i="1" s="1"/>
  <c r="AJ52" i="1"/>
  <c r="AJ67" i="1" s="1"/>
  <c r="AJ71" i="1" s="1"/>
  <c r="W52" i="1"/>
  <c r="W67" i="1" s="1"/>
  <c r="W71" i="1" s="1"/>
  <c r="C688" i="1" s="1"/>
  <c r="K52" i="1"/>
  <c r="K67" i="1" s="1"/>
  <c r="K71" i="1" s="1"/>
  <c r="D53" i="9" s="1"/>
  <c r="AG52" i="1"/>
  <c r="AG67" i="1" s="1"/>
  <c r="AG71" i="1" s="1"/>
  <c r="AF52" i="1"/>
  <c r="AF67" i="1" s="1"/>
  <c r="AF71" i="1" s="1"/>
  <c r="C525" i="1" s="1"/>
  <c r="G525" i="1" s="1"/>
  <c r="AI52" i="1"/>
  <c r="AI67" i="1" s="1"/>
  <c r="AI71" i="1" s="1"/>
  <c r="Q52" i="1"/>
  <c r="Q67" i="1" s="1"/>
  <c r="Q71" i="1" s="1"/>
  <c r="C85" i="9" s="1"/>
  <c r="BX52" i="1"/>
  <c r="BX67" i="1" s="1"/>
  <c r="BX71" i="1" s="1"/>
  <c r="C644" i="1" s="1"/>
  <c r="AS52" i="1"/>
  <c r="AS67" i="1" s="1"/>
  <c r="AS71" i="1" s="1"/>
  <c r="BB52" i="1"/>
  <c r="BB67" i="1" s="1"/>
  <c r="BB71" i="1" s="1"/>
  <c r="C632" i="1" s="1"/>
  <c r="N52" i="1"/>
  <c r="N67" i="1" s="1"/>
  <c r="N71" i="1" s="1"/>
  <c r="G53" i="9" s="1"/>
  <c r="AV52" i="1"/>
  <c r="AV67" i="1" s="1"/>
  <c r="AV71" i="1" s="1"/>
  <c r="C713" i="1" s="1"/>
  <c r="Y52" i="1"/>
  <c r="Y67" i="1" s="1"/>
  <c r="Y71" i="1" s="1"/>
  <c r="C52" i="1"/>
  <c r="AO52" i="1"/>
  <c r="AO67" i="1" s="1"/>
  <c r="AO71" i="1" s="1"/>
  <c r="F181" i="9" s="1"/>
  <c r="AQ52" i="1"/>
  <c r="AQ67" i="1" s="1"/>
  <c r="AQ71" i="1" s="1"/>
  <c r="H181" i="9" s="1"/>
  <c r="X52" i="1"/>
  <c r="X67" i="1" s="1"/>
  <c r="X71" i="1" s="1"/>
  <c r="CC52" i="1"/>
  <c r="CC67" i="1" s="1"/>
  <c r="CC71" i="1" s="1"/>
  <c r="BH52" i="1"/>
  <c r="BH67" i="1" s="1"/>
  <c r="BH71" i="1" s="1"/>
  <c r="D277" i="9" s="1"/>
  <c r="R52" i="1"/>
  <c r="R67" i="1" s="1"/>
  <c r="R71" i="1" s="1"/>
  <c r="D85" i="9" s="1"/>
  <c r="AR52" i="1"/>
  <c r="AR67" i="1" s="1"/>
  <c r="AR71" i="1" s="1"/>
  <c r="C709" i="1" s="1"/>
  <c r="V52" i="1"/>
  <c r="V67" i="1" s="1"/>
  <c r="V71" i="1" s="1"/>
  <c r="C515" i="1" s="1"/>
  <c r="G515" i="1" s="1"/>
  <c r="AU52" i="1"/>
  <c r="AU67" i="1" s="1"/>
  <c r="AU71" i="1" s="1"/>
  <c r="U52" i="1"/>
  <c r="U67" i="1" s="1"/>
  <c r="U71" i="1" s="1"/>
  <c r="G85" i="9" s="1"/>
  <c r="AN52" i="1"/>
  <c r="AN67" i="1" s="1"/>
  <c r="AN71" i="1" s="1"/>
  <c r="C705" i="1" s="1"/>
  <c r="AE52" i="1"/>
  <c r="AE67" i="1" s="1"/>
  <c r="AE71" i="1" s="1"/>
  <c r="C524" i="1" s="1"/>
  <c r="G524" i="1" s="1"/>
  <c r="BI52" i="1"/>
  <c r="BI67" i="1" s="1"/>
  <c r="BI71" i="1" s="1"/>
  <c r="BF52" i="1"/>
  <c r="BF67" i="1" s="1"/>
  <c r="I241" i="9" s="1"/>
  <c r="BE52" i="1"/>
  <c r="BE67" i="1" s="1"/>
  <c r="AM52" i="1"/>
  <c r="AM67" i="1" s="1"/>
  <c r="D177" i="9" s="1"/>
  <c r="I52" i="1"/>
  <c r="I67" i="1" s="1"/>
  <c r="I71" i="1" s="1"/>
  <c r="AP52" i="1"/>
  <c r="AP67" i="1" s="1"/>
  <c r="AP71" i="1" s="1"/>
  <c r="H52" i="1"/>
  <c r="H67" i="1" s="1"/>
  <c r="H71" i="1" s="1"/>
  <c r="C501" i="1" s="1"/>
  <c r="G501" i="1" s="1"/>
  <c r="AA52" i="1"/>
  <c r="AA67" i="1" s="1"/>
  <c r="BD52" i="1"/>
  <c r="BD67" i="1" s="1"/>
  <c r="G241" i="9" s="1"/>
  <c r="AH52" i="1"/>
  <c r="AH67" i="1" s="1"/>
  <c r="AH71" i="1" s="1"/>
  <c r="C527" i="1" s="1"/>
  <c r="G527" i="1" s="1"/>
  <c r="BA52" i="1"/>
  <c r="BA67" i="1" s="1"/>
  <c r="BA71" i="1" s="1"/>
  <c r="D245" i="9" s="1"/>
  <c r="BN52" i="1"/>
  <c r="BN67" i="1" s="1"/>
  <c r="J797" i="1" s="1"/>
  <c r="CB52" i="1"/>
  <c r="CB67" i="1" s="1"/>
  <c r="J811" i="1" s="1"/>
  <c r="AY52" i="1"/>
  <c r="AY67" i="1" s="1"/>
  <c r="I209" i="9" s="1"/>
  <c r="AL52" i="1"/>
  <c r="AL67" i="1" s="1"/>
  <c r="AL71" i="1" s="1"/>
  <c r="C181" i="9" s="1"/>
  <c r="F52" i="1"/>
  <c r="F67" i="1" s="1"/>
  <c r="F17" i="9" s="1"/>
  <c r="D52" i="1"/>
  <c r="D67" i="1" s="1"/>
  <c r="BC52" i="1"/>
  <c r="BC67" i="1" s="1"/>
  <c r="BC71" i="1" s="1"/>
  <c r="C633" i="1" s="1"/>
  <c r="J52" i="1"/>
  <c r="J67" i="1" s="1"/>
  <c r="J71" i="1" s="1"/>
  <c r="BL52" i="1"/>
  <c r="BL67" i="1" s="1"/>
  <c r="BL71" i="1" s="1"/>
  <c r="H277" i="9" s="1"/>
  <c r="T52" i="1"/>
  <c r="T67" i="1" s="1"/>
  <c r="J751" i="1" s="1"/>
  <c r="AB52" i="1"/>
  <c r="AB67" i="1" s="1"/>
  <c r="AB71" i="1" s="1"/>
  <c r="G117" i="9" s="1"/>
  <c r="AX52" i="1"/>
  <c r="AX67" i="1" s="1"/>
  <c r="H209" i="9" s="1"/>
  <c r="BV52" i="1"/>
  <c r="BV67" i="1" s="1"/>
  <c r="AD52" i="1"/>
  <c r="AD67" i="1" s="1"/>
  <c r="AD71" i="1" s="1"/>
  <c r="B511" i="1"/>
  <c r="B573" i="1"/>
  <c r="H501" i="1"/>
  <c r="F501" i="1"/>
  <c r="F517" i="1"/>
  <c r="F499" i="1"/>
  <c r="H499" i="1"/>
  <c r="F505" i="1"/>
  <c r="H497" i="1"/>
  <c r="F497" i="1"/>
  <c r="F515" i="1"/>
  <c r="D27" i="7"/>
  <c r="B448" i="1"/>
  <c r="F544" i="1"/>
  <c r="H536" i="1"/>
  <c r="F536" i="1"/>
  <c r="F528" i="1"/>
  <c r="F520" i="1"/>
  <c r="H520" i="1"/>
  <c r="I378" i="9"/>
  <c r="K612" i="1"/>
  <c r="C465" i="1"/>
  <c r="N816" i="1"/>
  <c r="F32" i="6"/>
  <c r="C478" i="1"/>
  <c r="F498" i="1"/>
  <c r="C476" i="1"/>
  <c r="F16" i="6"/>
  <c r="F516" i="1"/>
  <c r="F540" i="1"/>
  <c r="H540" i="1"/>
  <c r="F532" i="1"/>
  <c r="H532" i="1"/>
  <c r="F524" i="1"/>
  <c r="F550" i="1"/>
  <c r="C140" i="8" l="1"/>
  <c r="CC730" i="1"/>
  <c r="B439" i="1"/>
  <c r="B440" i="1" s="1"/>
  <c r="C482" i="1"/>
  <c r="C33" i="8"/>
  <c r="D277" i="1"/>
  <c r="B476" i="1"/>
  <c r="B441" i="1"/>
  <c r="C141" i="8"/>
  <c r="D391" i="1"/>
  <c r="H515" i="1"/>
  <c r="F341" i="9"/>
  <c r="C569" i="1"/>
  <c r="C703" i="1"/>
  <c r="C541" i="1"/>
  <c r="AK71" i="1"/>
  <c r="C530" i="1" s="1"/>
  <c r="G530" i="1" s="1"/>
  <c r="H524" i="1"/>
  <c r="F213" i="9"/>
  <c r="C697" i="1"/>
  <c r="I309" i="9"/>
  <c r="C680" i="1"/>
  <c r="C621" i="1"/>
  <c r="C561" i="1"/>
  <c r="E213" i="9"/>
  <c r="C540" i="1"/>
  <c r="G540" i="1" s="1"/>
  <c r="C571" i="1"/>
  <c r="C646" i="1"/>
  <c r="H341" i="9"/>
  <c r="E341" i="9"/>
  <c r="C643" i="1"/>
  <c r="C568" i="1"/>
  <c r="C149" i="9"/>
  <c r="AX71" i="1"/>
  <c r="H213" i="9" s="1"/>
  <c r="C565" i="1"/>
  <c r="F149" i="9"/>
  <c r="C699" i="1"/>
  <c r="C548" i="1"/>
  <c r="E181" i="9"/>
  <c r="F71" i="1"/>
  <c r="F21" i="9" s="1"/>
  <c r="D149" i="9"/>
  <c r="C696" i="1"/>
  <c r="C556" i="1"/>
  <c r="G149" i="9"/>
  <c r="C528" i="1"/>
  <c r="G528" i="1" s="1"/>
  <c r="C700" i="1"/>
  <c r="I117" i="9"/>
  <c r="C523" i="1"/>
  <c r="G523" i="1" s="1"/>
  <c r="C695" i="1"/>
  <c r="C535" i="1"/>
  <c r="G535" i="1" s="1"/>
  <c r="G181" i="9"/>
  <c r="C707" i="1"/>
  <c r="C503" i="1"/>
  <c r="G503" i="1" s="1"/>
  <c r="C675" i="1"/>
  <c r="C53" i="9"/>
  <c r="C117" i="9"/>
  <c r="C517" i="1"/>
  <c r="G517" i="1" s="1"/>
  <c r="C689" i="1"/>
  <c r="I53" i="9"/>
  <c r="C681" i="1"/>
  <c r="C509" i="1"/>
  <c r="G509" i="1" s="1"/>
  <c r="C555" i="1"/>
  <c r="C617" i="1"/>
  <c r="F277" i="9"/>
  <c r="C554" i="1"/>
  <c r="E277" i="9"/>
  <c r="C574" i="1"/>
  <c r="C620" i="1"/>
  <c r="D373" i="9"/>
  <c r="C701" i="1"/>
  <c r="H149" i="9"/>
  <c r="C529" i="1"/>
  <c r="G529" i="1" s="1"/>
  <c r="C502" i="1"/>
  <c r="G502" i="1" s="1"/>
  <c r="C674" i="1"/>
  <c r="I21" i="9"/>
  <c r="C690" i="1"/>
  <c r="C518" i="1"/>
  <c r="G518" i="1" s="1"/>
  <c r="D117" i="9"/>
  <c r="C505" i="1"/>
  <c r="E53" i="9"/>
  <c r="C677" i="1"/>
  <c r="C519" i="1"/>
  <c r="G519" i="1" s="1"/>
  <c r="C691" i="1"/>
  <c r="E117" i="9"/>
  <c r="C539" i="1"/>
  <c r="G539" i="1" s="1"/>
  <c r="C711" i="1"/>
  <c r="D213" i="9"/>
  <c r="E21" i="9"/>
  <c r="C498" i="1"/>
  <c r="G498" i="1" s="1"/>
  <c r="C670" i="1"/>
  <c r="BN71" i="1"/>
  <c r="C309" i="9" s="1"/>
  <c r="C682" i="1"/>
  <c r="C510" i="1"/>
  <c r="G510" i="1" s="1"/>
  <c r="T71" i="1"/>
  <c r="F85" i="9" s="1"/>
  <c r="AY71" i="1"/>
  <c r="C625" i="1" s="1"/>
  <c r="J805" i="1"/>
  <c r="BV71" i="1"/>
  <c r="F245" i="9"/>
  <c r="C533" i="1"/>
  <c r="G533" i="1" s="1"/>
  <c r="F113" i="9"/>
  <c r="AA71" i="1"/>
  <c r="C566" i="1"/>
  <c r="BQ71" i="1"/>
  <c r="C562" i="1" s="1"/>
  <c r="BF71" i="1"/>
  <c r="I245" i="9" s="1"/>
  <c r="C508" i="1"/>
  <c r="G508" i="1" s="1"/>
  <c r="C526" i="1"/>
  <c r="G526" i="1" s="1"/>
  <c r="E149" i="9"/>
  <c r="C698" i="1"/>
  <c r="C534" i="1"/>
  <c r="G534" i="1" s="1"/>
  <c r="C531" i="1"/>
  <c r="G531" i="1" s="1"/>
  <c r="C341" i="9"/>
  <c r="G71" i="1"/>
  <c r="C672" i="1" s="1"/>
  <c r="C712" i="1"/>
  <c r="CB71" i="1"/>
  <c r="C373" i="9" s="1"/>
  <c r="C635" i="1"/>
  <c r="C706" i="1"/>
  <c r="BD71" i="1"/>
  <c r="C624" i="1" s="1"/>
  <c r="G305" i="9"/>
  <c r="BR71" i="1"/>
  <c r="F49" i="9"/>
  <c r="M71" i="1"/>
  <c r="AM71" i="1"/>
  <c r="D17" i="9"/>
  <c r="D71" i="1"/>
  <c r="J788" i="1"/>
  <c r="BE71" i="1"/>
  <c r="I273" i="9"/>
  <c r="BM71" i="1"/>
  <c r="BY71" i="1"/>
  <c r="C570" i="1" s="1"/>
  <c r="G209" i="9"/>
  <c r="AW71" i="1"/>
  <c r="C673" i="1"/>
  <c r="H21" i="9"/>
  <c r="C637" i="1"/>
  <c r="C557" i="1"/>
  <c r="H117" i="9"/>
  <c r="C694" i="1"/>
  <c r="C504" i="1"/>
  <c r="G504" i="1" s="1"/>
  <c r="C560" i="1"/>
  <c r="C627" i="1"/>
  <c r="C679" i="1"/>
  <c r="I85" i="9"/>
  <c r="C507" i="1"/>
  <c r="G507" i="1" s="1"/>
  <c r="E85" i="9"/>
  <c r="C537" i="1"/>
  <c r="G537" i="1" s="1"/>
  <c r="C634" i="1"/>
  <c r="C516" i="1"/>
  <c r="I181" i="9"/>
  <c r="C277" i="9"/>
  <c r="C552" i="1"/>
  <c r="C684" i="1"/>
  <c r="C676" i="1"/>
  <c r="C536" i="1"/>
  <c r="G536" i="1" s="1"/>
  <c r="H309" i="9"/>
  <c r="C564" i="1"/>
  <c r="C708" i="1"/>
  <c r="C514" i="1"/>
  <c r="G514" i="1" s="1"/>
  <c r="C686" i="1"/>
  <c r="C547" i="1"/>
  <c r="E245" i="9"/>
  <c r="C683" i="1"/>
  <c r="C511" i="1"/>
  <c r="G511" i="1" s="1"/>
  <c r="H85" i="9"/>
  <c r="C687" i="1"/>
  <c r="C630" i="1"/>
  <c r="C546" i="1"/>
  <c r="G546" i="1" s="1"/>
  <c r="C702" i="1"/>
  <c r="C636" i="1"/>
  <c r="C521" i="1"/>
  <c r="G521" i="1" s="1"/>
  <c r="C553" i="1"/>
  <c r="C693" i="1"/>
  <c r="E816" i="1"/>
  <c r="C428" i="1"/>
  <c r="E815" i="1"/>
  <c r="C572" i="1"/>
  <c r="C647" i="1"/>
  <c r="C545" i="1"/>
  <c r="G545" i="1" s="1"/>
  <c r="C245" i="9"/>
  <c r="I149" i="9"/>
  <c r="C710" i="1"/>
  <c r="C213" i="9"/>
  <c r="C538" i="1"/>
  <c r="G538" i="1" s="1"/>
  <c r="I145" i="9"/>
  <c r="J744" i="1"/>
  <c r="G337" i="9"/>
  <c r="F305" i="9"/>
  <c r="G17" i="9"/>
  <c r="H241" i="9"/>
  <c r="J787" i="1"/>
  <c r="J801" i="1"/>
  <c r="J735" i="1"/>
  <c r="J770" i="1"/>
  <c r="J796" i="1"/>
  <c r="J737" i="1"/>
  <c r="J758" i="1"/>
  <c r="C305" i="9"/>
  <c r="D337" i="9"/>
  <c r="D145" i="9"/>
  <c r="J763" i="1"/>
  <c r="J791" i="1"/>
  <c r="D273" i="9"/>
  <c r="J792" i="1"/>
  <c r="E273" i="9"/>
  <c r="J812" i="1"/>
  <c r="D369" i="9"/>
  <c r="J754" i="1"/>
  <c r="I81" i="9"/>
  <c r="G273" i="9"/>
  <c r="J794" i="1"/>
  <c r="J736" i="1"/>
  <c r="E17" i="9"/>
  <c r="D81" i="9"/>
  <c r="J749" i="1"/>
  <c r="J806" i="1"/>
  <c r="E337" i="9"/>
  <c r="J755" i="1"/>
  <c r="C113" i="9"/>
  <c r="H145" i="9"/>
  <c r="J767" i="1"/>
  <c r="E49" i="9"/>
  <c r="J743" i="1"/>
  <c r="J810" i="1"/>
  <c r="I337" i="9"/>
  <c r="J781" i="1"/>
  <c r="E145" i="9"/>
  <c r="J764" i="1"/>
  <c r="J742" i="1"/>
  <c r="D49" i="9"/>
  <c r="C369" i="9"/>
  <c r="J759" i="1"/>
  <c r="G113" i="9"/>
  <c r="J773" i="1"/>
  <c r="G177" i="9"/>
  <c r="J774" i="1"/>
  <c r="H177" i="9"/>
  <c r="J804" i="1"/>
  <c r="C337" i="9"/>
  <c r="J799" i="1"/>
  <c r="E305" i="9"/>
  <c r="H113" i="9"/>
  <c r="J760" i="1"/>
  <c r="G145" i="9"/>
  <c r="J766" i="1"/>
  <c r="J802" i="1"/>
  <c r="H305" i="9"/>
  <c r="J780" i="1"/>
  <c r="F177" i="9"/>
  <c r="J772" i="1"/>
  <c r="J790" i="1"/>
  <c r="C273" i="9"/>
  <c r="J757" i="1"/>
  <c r="E113" i="9"/>
  <c r="H17" i="9"/>
  <c r="J739" i="1"/>
  <c r="C67" i="1"/>
  <c r="C71" i="1" s="1"/>
  <c r="C496" i="1" s="1"/>
  <c r="G496" i="1" s="1"/>
  <c r="CE52" i="1"/>
  <c r="J783" i="1"/>
  <c r="C241" i="9"/>
  <c r="J789" i="1"/>
  <c r="D113" i="9"/>
  <c r="J756" i="1"/>
  <c r="I49" i="9"/>
  <c r="J747" i="1"/>
  <c r="C177" i="9"/>
  <c r="J769" i="1"/>
  <c r="J784" i="1"/>
  <c r="D241" i="9"/>
  <c r="J740" i="1"/>
  <c r="I17" i="9"/>
  <c r="F209" i="9"/>
  <c r="J779" i="1"/>
  <c r="J793" i="1"/>
  <c r="F273" i="9"/>
  <c r="D209" i="9"/>
  <c r="J777" i="1"/>
  <c r="F145" i="9"/>
  <c r="J765" i="1"/>
  <c r="J745" i="1"/>
  <c r="G49" i="9"/>
  <c r="J746" i="1"/>
  <c r="H49" i="9"/>
  <c r="J753" i="1"/>
  <c r="H81" i="9"/>
  <c r="J782" i="1"/>
  <c r="I113" i="9"/>
  <c r="J761" i="1"/>
  <c r="C145" i="9"/>
  <c r="J762" i="1"/>
  <c r="E241" i="9"/>
  <c r="J785" i="1"/>
  <c r="H337" i="9"/>
  <c r="J809" i="1"/>
  <c r="F81" i="9"/>
  <c r="J771" i="1"/>
  <c r="E177" i="9"/>
  <c r="C209" i="9"/>
  <c r="J776" i="1"/>
  <c r="J798" i="1"/>
  <c r="D305" i="9"/>
  <c r="I177" i="9"/>
  <c r="J775" i="1"/>
  <c r="J795" i="1"/>
  <c r="H273" i="9"/>
  <c r="G81" i="9"/>
  <c r="J752" i="1"/>
  <c r="F337" i="9"/>
  <c r="J807" i="1"/>
  <c r="F241" i="9"/>
  <c r="J786" i="1"/>
  <c r="J803" i="1"/>
  <c r="I305" i="9"/>
  <c r="J741" i="1"/>
  <c r="C49" i="9"/>
  <c r="E209" i="9"/>
  <c r="J778" i="1"/>
  <c r="J748" i="1"/>
  <c r="C81" i="9"/>
  <c r="F511" i="1"/>
  <c r="B496" i="1"/>
  <c r="H496" i="1" s="1"/>
  <c r="F522" i="1"/>
  <c r="H522" i="1"/>
  <c r="F510" i="1"/>
  <c r="H510" i="1"/>
  <c r="F513" i="1"/>
  <c r="C142" i="8"/>
  <c r="D393" i="1"/>
  <c r="F538" i="1"/>
  <c r="H538" i="1"/>
  <c r="F534" i="1"/>
  <c r="H502" i="1"/>
  <c r="F502" i="1"/>
  <c r="H504" i="1"/>
  <c r="F504" i="1"/>
  <c r="F530" i="1"/>
  <c r="F512" i="1"/>
  <c r="H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C35" i="8" l="1"/>
  <c r="D292" i="1"/>
  <c r="H503" i="1"/>
  <c r="G516" i="1"/>
  <c r="H516" i="1" s="1"/>
  <c r="H530" i="1"/>
  <c r="H528" i="1"/>
  <c r="H509" i="1"/>
  <c r="H518" i="1"/>
  <c r="H534" i="1"/>
  <c r="C622" i="1"/>
  <c r="C544" i="1"/>
  <c r="G544" i="1" s="1"/>
  <c r="F309" i="9"/>
  <c r="C551" i="1"/>
  <c r="H517" i="1"/>
  <c r="H498" i="1"/>
  <c r="H526" i="1"/>
  <c r="G21" i="9"/>
  <c r="C513" i="1"/>
  <c r="C500" i="1"/>
  <c r="G500" i="1" s="1"/>
  <c r="C543" i="1"/>
  <c r="C619" i="1"/>
  <c r="C559" i="1"/>
  <c r="C549" i="1"/>
  <c r="C573" i="1"/>
  <c r="I213" i="9"/>
  <c r="G245" i="9"/>
  <c r="C671" i="1"/>
  <c r="C616" i="1"/>
  <c r="C499" i="1"/>
  <c r="G499" i="1" s="1"/>
  <c r="C563" i="1"/>
  <c r="G309" i="9"/>
  <c r="C626" i="1"/>
  <c r="C629" i="1"/>
  <c r="F117" i="9"/>
  <c r="C520" i="1"/>
  <c r="G520" i="1" s="1"/>
  <c r="C692" i="1"/>
  <c r="G213" i="9"/>
  <c r="C542" i="1"/>
  <c r="C631" i="1"/>
  <c r="C668" i="1"/>
  <c r="C21" i="9"/>
  <c r="C638" i="1"/>
  <c r="I277" i="9"/>
  <c r="C558" i="1"/>
  <c r="C642" i="1"/>
  <c r="C567" i="1"/>
  <c r="D341" i="9"/>
  <c r="G341" i="9"/>
  <c r="C645" i="1"/>
  <c r="C614" i="1"/>
  <c r="H245" i="9"/>
  <c r="C550" i="1"/>
  <c r="G505" i="1"/>
  <c r="H505" i="1" s="1"/>
  <c r="C669" i="1"/>
  <c r="D21" i="9"/>
  <c r="C497" i="1"/>
  <c r="G497" i="1" s="1"/>
  <c r="C506" i="1"/>
  <c r="G506" i="1" s="1"/>
  <c r="C678" i="1"/>
  <c r="F53" i="9"/>
  <c r="H508" i="1"/>
  <c r="C685" i="1"/>
  <c r="C623" i="1"/>
  <c r="C704" i="1"/>
  <c r="D181" i="9"/>
  <c r="C532" i="1"/>
  <c r="G532" i="1" s="1"/>
  <c r="H514" i="1"/>
  <c r="H511" i="1"/>
  <c r="H546" i="1"/>
  <c r="C17" i="9"/>
  <c r="J734" i="1"/>
  <c r="J815" i="1" s="1"/>
  <c r="CE67" i="1"/>
  <c r="F496" i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D341" i="1" l="1"/>
  <c r="C481" i="1" s="1"/>
  <c r="C50" i="8"/>
  <c r="CE71" i="1"/>
  <c r="C716" i="1" s="1"/>
  <c r="G513" i="1"/>
  <c r="H513" i="1"/>
  <c r="H544" i="1"/>
  <c r="C715" i="1"/>
  <c r="G550" i="1"/>
  <c r="H550" i="1" s="1"/>
  <c r="D615" i="1"/>
  <c r="C648" i="1"/>
  <c r="M716" i="1" s="1"/>
  <c r="Y816" i="1" s="1"/>
  <c r="J816" i="1"/>
  <c r="I369" i="9"/>
  <c r="C433" i="1"/>
  <c r="C441" i="1" s="1"/>
  <c r="I373" i="9" l="1"/>
  <c r="D633" i="1"/>
  <c r="D682" i="1"/>
  <c r="D697" i="1"/>
  <c r="D672" i="1"/>
  <c r="D702" i="1"/>
  <c r="D621" i="1"/>
  <c r="D623" i="1"/>
  <c r="D624" i="1"/>
  <c r="D699" i="1"/>
  <c r="D683" i="1"/>
  <c r="D708" i="1"/>
  <c r="D711" i="1"/>
  <c r="D645" i="1"/>
  <c r="D641" i="1"/>
  <c r="D698" i="1"/>
  <c r="D637" i="1"/>
  <c r="D646" i="1"/>
  <c r="D671" i="1"/>
  <c r="D705" i="1"/>
  <c r="D688" i="1"/>
  <c r="D693" i="1"/>
  <c r="D617" i="1"/>
  <c r="D629" i="1"/>
  <c r="D644" i="1"/>
  <c r="D686" i="1"/>
  <c r="D626" i="1"/>
  <c r="D679" i="1"/>
  <c r="D639" i="1"/>
  <c r="D642" i="1"/>
  <c r="D618" i="1"/>
  <c r="D681" i="1"/>
  <c r="D687" i="1"/>
  <c r="D622" i="1"/>
  <c r="D691" i="1"/>
  <c r="D635" i="1"/>
  <c r="D628" i="1"/>
  <c r="D638" i="1"/>
  <c r="D677" i="1"/>
  <c r="D716" i="1"/>
  <c r="D710" i="1"/>
  <c r="D713" i="1"/>
  <c r="D690" i="1"/>
  <c r="D685" i="1"/>
  <c r="D694" i="1"/>
  <c r="D673" i="1"/>
  <c r="D703" i="1"/>
  <c r="D674" i="1"/>
  <c r="D670" i="1"/>
  <c r="D695" i="1"/>
  <c r="D636" i="1"/>
  <c r="D632" i="1"/>
  <c r="D704" i="1"/>
  <c r="D707" i="1"/>
  <c r="D680" i="1"/>
  <c r="D620" i="1"/>
  <c r="D643" i="1"/>
  <c r="D625" i="1"/>
  <c r="D630" i="1"/>
  <c r="D669" i="1"/>
  <c r="D712" i="1"/>
  <c r="D678" i="1"/>
  <c r="D631" i="1"/>
  <c r="D616" i="1"/>
  <c r="D696" i="1"/>
  <c r="D640" i="1"/>
  <c r="D689" i="1"/>
  <c r="D634" i="1"/>
  <c r="D647" i="1"/>
  <c r="D706" i="1"/>
  <c r="D675" i="1"/>
  <c r="D676" i="1"/>
  <c r="D692" i="1"/>
  <c r="D701" i="1"/>
  <c r="D700" i="1"/>
  <c r="D619" i="1"/>
  <c r="D627" i="1"/>
  <c r="D684" i="1"/>
  <c r="D668" i="1"/>
  <c r="D709" i="1"/>
  <c r="D715" i="1" l="1"/>
  <c r="E623" i="1"/>
  <c r="E612" i="1"/>
  <c r="E671" i="1" l="1"/>
  <c r="E638" i="1"/>
  <c r="E679" i="1"/>
  <c r="E630" i="1"/>
  <c r="E674" i="1"/>
  <c r="E696" i="1"/>
  <c r="E633" i="1"/>
  <c r="E716" i="1"/>
  <c r="E690" i="1"/>
  <c r="E686" i="1"/>
  <c r="E688" i="1"/>
  <c r="E691" i="1"/>
  <c r="E709" i="1"/>
  <c r="E704" i="1"/>
  <c r="E632" i="1"/>
  <c r="E697" i="1"/>
  <c r="E669" i="1"/>
  <c r="E681" i="1"/>
  <c r="E680" i="1"/>
  <c r="E647" i="1"/>
  <c r="E683" i="1"/>
  <c r="E712" i="1"/>
  <c r="E625" i="1"/>
  <c r="E670" i="1"/>
  <c r="E627" i="1"/>
  <c r="E693" i="1"/>
  <c r="E636" i="1"/>
  <c r="E684" i="1"/>
  <c r="E639" i="1"/>
  <c r="E668" i="1"/>
  <c r="E631" i="1"/>
  <c r="E643" i="1"/>
  <c r="E700" i="1"/>
  <c r="E628" i="1"/>
  <c r="E687" i="1"/>
  <c r="E677" i="1"/>
  <c r="E624" i="1"/>
  <c r="E689" i="1"/>
  <c r="E640" i="1"/>
  <c r="E694" i="1"/>
  <c r="E699" i="1"/>
  <c r="E710" i="1"/>
  <c r="E692" i="1"/>
  <c r="E634" i="1"/>
  <c r="E685" i="1"/>
  <c r="E706" i="1"/>
  <c r="E642" i="1"/>
  <c r="E637" i="1"/>
  <c r="E713" i="1"/>
  <c r="E682" i="1"/>
  <c r="E645" i="1"/>
  <c r="E676" i="1"/>
  <c r="E698" i="1"/>
  <c r="E707" i="1"/>
  <c r="E635" i="1"/>
  <c r="E695" i="1"/>
  <c r="E708" i="1"/>
  <c r="E675" i="1"/>
  <c r="E644" i="1"/>
  <c r="E705" i="1"/>
  <c r="E629" i="1"/>
  <c r="E646" i="1"/>
  <c r="E702" i="1"/>
  <c r="E672" i="1"/>
  <c r="E703" i="1"/>
  <c r="E701" i="1"/>
  <c r="E673" i="1"/>
  <c r="E711" i="1"/>
  <c r="E641" i="1"/>
  <c r="E678" i="1"/>
  <c r="E626" i="1"/>
  <c r="E715" i="1" l="1"/>
  <c r="F624" i="1"/>
  <c r="F705" i="1" l="1"/>
  <c r="F712" i="1"/>
  <c r="F632" i="1"/>
  <c r="F675" i="1"/>
  <c r="F672" i="1"/>
  <c r="F630" i="1"/>
  <c r="F711" i="1"/>
  <c r="F710" i="1"/>
  <c r="F636" i="1"/>
  <c r="F697" i="1"/>
  <c r="F687" i="1"/>
  <c r="F669" i="1"/>
  <c r="F625" i="1"/>
  <c r="F699" i="1"/>
  <c r="F631" i="1"/>
  <c r="F688" i="1"/>
  <c r="F635" i="1"/>
  <c r="F706" i="1"/>
  <c r="F700" i="1"/>
  <c r="F676" i="1"/>
  <c r="F709" i="1"/>
  <c r="F689" i="1"/>
  <c r="F701" i="1"/>
  <c r="F698" i="1"/>
  <c r="F702" i="1"/>
  <c r="F707" i="1"/>
  <c r="F708" i="1"/>
  <c r="F641" i="1"/>
  <c r="F629" i="1"/>
  <c r="F670" i="1"/>
  <c r="F704" i="1"/>
  <c r="F626" i="1"/>
  <c r="F627" i="1"/>
  <c r="F633" i="1"/>
  <c r="F686" i="1"/>
  <c r="F639" i="1"/>
  <c r="F684" i="1"/>
  <c r="F674" i="1"/>
  <c r="F694" i="1"/>
  <c r="F642" i="1"/>
  <c r="F677" i="1"/>
  <c r="F682" i="1"/>
  <c r="F646" i="1"/>
  <c r="F703" i="1"/>
  <c r="F690" i="1"/>
  <c r="F685" i="1"/>
  <c r="F681" i="1"/>
  <c r="F637" i="1"/>
  <c r="F671" i="1"/>
  <c r="F679" i="1"/>
  <c r="F643" i="1"/>
  <c r="F695" i="1"/>
  <c r="F673" i="1"/>
  <c r="F693" i="1"/>
  <c r="F634" i="1"/>
  <c r="F696" i="1"/>
  <c r="F640" i="1"/>
  <c r="F716" i="1"/>
  <c r="F647" i="1"/>
  <c r="F644" i="1"/>
  <c r="F638" i="1"/>
  <c r="F628" i="1"/>
  <c r="F683" i="1"/>
  <c r="F691" i="1"/>
  <c r="F678" i="1"/>
  <c r="F645" i="1"/>
  <c r="F668" i="1"/>
  <c r="F680" i="1"/>
  <c r="F713" i="1"/>
  <c r="F692" i="1"/>
  <c r="F715" i="1" l="1"/>
  <c r="G625" i="1"/>
  <c r="G642" i="1" l="1"/>
  <c r="G630" i="1"/>
  <c r="G673" i="1"/>
  <c r="G677" i="1"/>
  <c r="G683" i="1"/>
  <c r="G647" i="1"/>
  <c r="G709" i="1"/>
  <c r="G672" i="1"/>
  <c r="G670" i="1"/>
  <c r="G644" i="1"/>
  <c r="G674" i="1"/>
  <c r="G684" i="1"/>
  <c r="G678" i="1"/>
  <c r="G716" i="1"/>
  <c r="G697" i="1"/>
  <c r="G711" i="1"/>
  <c r="G695" i="1"/>
  <c r="G646" i="1"/>
  <c r="G634" i="1"/>
  <c r="G700" i="1"/>
  <c r="G694" i="1"/>
  <c r="G698" i="1"/>
  <c r="G627" i="1"/>
  <c r="G708" i="1"/>
  <c r="G692" i="1"/>
  <c r="G637" i="1"/>
  <c r="G690" i="1"/>
  <c r="G681" i="1"/>
  <c r="G712" i="1"/>
  <c r="G699" i="1"/>
  <c r="G636" i="1"/>
  <c r="G676" i="1"/>
  <c r="G639" i="1"/>
  <c r="G635" i="1"/>
  <c r="G638" i="1"/>
  <c r="G689" i="1"/>
  <c r="G705" i="1"/>
  <c r="G691" i="1"/>
  <c r="G704" i="1"/>
  <c r="G626" i="1"/>
  <c r="G629" i="1"/>
  <c r="G680" i="1"/>
  <c r="G703" i="1"/>
  <c r="G640" i="1"/>
  <c r="G668" i="1"/>
  <c r="G632" i="1"/>
  <c r="G675" i="1"/>
  <c r="G643" i="1"/>
  <c r="G628" i="1"/>
  <c r="G671" i="1"/>
  <c r="G693" i="1"/>
  <c r="G685" i="1"/>
  <c r="G688" i="1"/>
  <c r="G707" i="1"/>
  <c r="G641" i="1"/>
  <c r="G686" i="1"/>
  <c r="G669" i="1"/>
  <c r="G696" i="1"/>
  <c r="G633" i="1"/>
  <c r="G710" i="1"/>
  <c r="G631" i="1"/>
  <c r="G702" i="1"/>
  <c r="G682" i="1"/>
  <c r="G701" i="1"/>
  <c r="G706" i="1"/>
  <c r="G687" i="1"/>
  <c r="G713" i="1"/>
  <c r="G679" i="1"/>
  <c r="G645" i="1"/>
  <c r="G715" i="1" l="1"/>
  <c r="H628" i="1"/>
  <c r="H645" i="1" l="1"/>
  <c r="H713" i="1"/>
  <c r="H698" i="1"/>
  <c r="H691" i="1"/>
  <c r="H706" i="1"/>
  <c r="H690" i="1"/>
  <c r="H707" i="1"/>
  <c r="H675" i="1"/>
  <c r="H644" i="1"/>
  <c r="H703" i="1"/>
  <c r="H671" i="1"/>
  <c r="H634" i="1"/>
  <c r="H696" i="1"/>
  <c r="H701" i="1"/>
  <c r="H699" i="1"/>
  <c r="H704" i="1"/>
  <c r="H709" i="1"/>
  <c r="H632" i="1"/>
  <c r="H708" i="1"/>
  <c r="H680" i="1"/>
  <c r="H692" i="1"/>
  <c r="H682" i="1"/>
  <c r="H677" i="1"/>
  <c r="H638" i="1"/>
  <c r="H641" i="1"/>
  <c r="H711" i="1"/>
  <c r="H693" i="1"/>
  <c r="H716" i="1"/>
  <c r="H635" i="1"/>
  <c r="H643" i="1"/>
  <c r="H686" i="1"/>
  <c r="H676" i="1"/>
  <c r="H642" i="1"/>
  <c r="H640" i="1"/>
  <c r="H679" i="1"/>
  <c r="H705" i="1"/>
  <c r="H688" i="1"/>
  <c r="H647" i="1"/>
  <c r="H629" i="1"/>
  <c r="H684" i="1"/>
  <c r="H683" i="1"/>
  <c r="H689" i="1"/>
  <c r="H678" i="1"/>
  <c r="H700" i="1"/>
  <c r="H670" i="1"/>
  <c r="H637" i="1"/>
  <c r="H702" i="1"/>
  <c r="H695" i="1"/>
  <c r="H646" i="1"/>
  <c r="H639" i="1"/>
  <c r="H673" i="1"/>
  <c r="H633" i="1"/>
  <c r="H668" i="1"/>
  <c r="H636" i="1"/>
  <c r="H697" i="1"/>
  <c r="H712" i="1"/>
  <c r="H710" i="1"/>
  <c r="H669" i="1"/>
  <c r="H631" i="1"/>
  <c r="H685" i="1"/>
  <c r="H694" i="1"/>
  <c r="H687" i="1"/>
  <c r="H681" i="1"/>
  <c r="H630" i="1"/>
  <c r="H672" i="1"/>
  <c r="H674" i="1"/>
  <c r="H715" i="1" l="1"/>
  <c r="I629" i="1"/>
  <c r="I669" i="1" l="1"/>
  <c r="I712" i="1"/>
  <c r="I647" i="1"/>
  <c r="I634" i="1"/>
  <c r="I671" i="1"/>
  <c r="I682" i="1"/>
  <c r="I702" i="1"/>
  <c r="I696" i="1"/>
  <c r="I679" i="1"/>
  <c r="I646" i="1"/>
  <c r="I637" i="1"/>
  <c r="I678" i="1"/>
  <c r="I639" i="1"/>
  <c r="I692" i="1"/>
  <c r="I636" i="1"/>
  <c r="I710" i="1"/>
  <c r="I713" i="1"/>
  <c r="I670" i="1"/>
  <c r="I668" i="1"/>
  <c r="I641" i="1"/>
  <c r="I674" i="1"/>
  <c r="I694" i="1"/>
  <c r="I688" i="1"/>
  <c r="I672" i="1"/>
  <c r="I680" i="1"/>
  <c r="I686" i="1"/>
  <c r="I644" i="1"/>
  <c r="I709" i="1"/>
  <c r="I642" i="1"/>
  <c r="I673" i="1"/>
  <c r="I704" i="1"/>
  <c r="I630" i="1"/>
  <c r="I701" i="1"/>
  <c r="I716" i="1"/>
  <c r="I691" i="1"/>
  <c r="I640" i="1"/>
  <c r="I711" i="1"/>
  <c r="I685" i="1"/>
  <c r="I676" i="1"/>
  <c r="I698" i="1"/>
  <c r="I700" i="1"/>
  <c r="I643" i="1"/>
  <c r="I687" i="1"/>
  <c r="I632" i="1"/>
  <c r="I689" i="1"/>
  <c r="I707" i="1"/>
  <c r="I699" i="1"/>
  <c r="I645" i="1"/>
  <c r="I631" i="1"/>
  <c r="I705" i="1"/>
  <c r="I690" i="1"/>
  <c r="I703" i="1"/>
  <c r="I633" i="1"/>
  <c r="I638" i="1"/>
  <c r="I684" i="1"/>
  <c r="I695" i="1"/>
  <c r="I683" i="1"/>
  <c r="I697" i="1"/>
  <c r="I677" i="1"/>
  <c r="I635" i="1"/>
  <c r="I708" i="1"/>
  <c r="I693" i="1"/>
  <c r="I681" i="1"/>
  <c r="I706" i="1"/>
  <c r="I675" i="1"/>
  <c r="I715" i="1" l="1"/>
  <c r="J630" i="1"/>
  <c r="J679" i="1" l="1"/>
  <c r="J704" i="1"/>
  <c r="J635" i="1"/>
  <c r="J687" i="1"/>
  <c r="J672" i="1"/>
  <c r="J668" i="1"/>
  <c r="J696" i="1"/>
  <c r="J681" i="1"/>
  <c r="J676" i="1"/>
  <c r="J644" i="1"/>
  <c r="J686" i="1"/>
  <c r="J708" i="1"/>
  <c r="J682" i="1"/>
  <c r="J695" i="1"/>
  <c r="J707" i="1"/>
  <c r="J677" i="1"/>
  <c r="J633" i="1"/>
  <c r="J638" i="1"/>
  <c r="J702" i="1"/>
  <c r="J683" i="1"/>
  <c r="J647" i="1"/>
  <c r="J710" i="1"/>
  <c r="J673" i="1"/>
  <c r="J646" i="1"/>
  <c r="J690" i="1"/>
  <c r="J699" i="1"/>
  <c r="J700" i="1"/>
  <c r="J706" i="1"/>
  <c r="J693" i="1"/>
  <c r="J631" i="1"/>
  <c r="J643" i="1"/>
  <c r="J641" i="1"/>
  <c r="J671" i="1"/>
  <c r="J701" i="1"/>
  <c r="J632" i="1"/>
  <c r="J684" i="1"/>
  <c r="J637" i="1"/>
  <c r="J703" i="1"/>
  <c r="J716" i="1"/>
  <c r="J645" i="1"/>
  <c r="J712" i="1"/>
  <c r="J675" i="1"/>
  <c r="J639" i="1"/>
  <c r="J680" i="1"/>
  <c r="J688" i="1"/>
  <c r="J678" i="1"/>
  <c r="J674" i="1"/>
  <c r="J709" i="1"/>
  <c r="J705" i="1"/>
  <c r="J711" i="1"/>
  <c r="J636" i="1"/>
  <c r="J685" i="1"/>
  <c r="J713" i="1"/>
  <c r="J640" i="1"/>
  <c r="J691" i="1"/>
  <c r="J634" i="1"/>
  <c r="J642" i="1"/>
  <c r="J670" i="1"/>
  <c r="J689" i="1"/>
  <c r="J697" i="1"/>
  <c r="J669" i="1"/>
  <c r="J694" i="1"/>
  <c r="J692" i="1"/>
  <c r="J698" i="1"/>
  <c r="L647" i="1" l="1"/>
  <c r="J715" i="1"/>
  <c r="K644" i="1"/>
  <c r="K689" i="1" l="1"/>
  <c r="K709" i="1"/>
  <c r="K698" i="1"/>
  <c r="K699" i="1"/>
  <c r="K677" i="1"/>
  <c r="K672" i="1"/>
  <c r="K679" i="1"/>
  <c r="K693" i="1"/>
  <c r="K710" i="1"/>
  <c r="K680" i="1"/>
  <c r="K688" i="1"/>
  <c r="K700" i="1"/>
  <c r="K704" i="1"/>
  <c r="K682" i="1"/>
  <c r="K712" i="1"/>
  <c r="K692" i="1"/>
  <c r="K676" i="1"/>
  <c r="K716" i="1"/>
  <c r="K685" i="1"/>
  <c r="K696" i="1"/>
  <c r="K684" i="1"/>
  <c r="K694" i="1"/>
  <c r="K681" i="1"/>
  <c r="K670" i="1"/>
  <c r="K687" i="1"/>
  <c r="K669" i="1"/>
  <c r="K675" i="1"/>
  <c r="K705" i="1"/>
  <c r="K697" i="1"/>
  <c r="K701" i="1"/>
  <c r="K708" i="1"/>
  <c r="K671" i="1"/>
  <c r="K703" i="1"/>
  <c r="K668" i="1"/>
  <c r="K707" i="1"/>
  <c r="K702" i="1"/>
  <c r="K686" i="1"/>
  <c r="K695" i="1"/>
  <c r="K678" i="1"/>
  <c r="K706" i="1"/>
  <c r="K690" i="1"/>
  <c r="K673" i="1"/>
  <c r="K683" i="1"/>
  <c r="K691" i="1"/>
  <c r="K713" i="1"/>
  <c r="K674" i="1"/>
  <c r="K711" i="1"/>
  <c r="L678" i="1"/>
  <c r="L677" i="1"/>
  <c r="L682" i="1"/>
  <c r="L686" i="1"/>
  <c r="L684" i="1"/>
  <c r="L680" i="1"/>
  <c r="L673" i="1"/>
  <c r="L675" i="1"/>
  <c r="L704" i="1"/>
  <c r="L708" i="1"/>
  <c r="L669" i="1"/>
  <c r="L670" i="1"/>
  <c r="L679" i="1"/>
  <c r="L690" i="1"/>
  <c r="L695" i="1"/>
  <c r="L698" i="1"/>
  <c r="L672" i="1"/>
  <c r="M672" i="1" s="1"/>
  <c r="L706" i="1"/>
  <c r="L701" i="1"/>
  <c r="L710" i="1"/>
  <c r="L687" i="1"/>
  <c r="L681" i="1"/>
  <c r="L693" i="1"/>
  <c r="L696" i="1"/>
  <c r="L683" i="1"/>
  <c r="L709" i="1"/>
  <c r="L713" i="1"/>
  <c r="L691" i="1"/>
  <c r="L705" i="1"/>
  <c r="L707" i="1"/>
  <c r="L697" i="1"/>
  <c r="L700" i="1"/>
  <c r="L694" i="1"/>
  <c r="M694" i="1" s="1"/>
  <c r="L711" i="1"/>
  <c r="L712" i="1"/>
  <c r="L699" i="1"/>
  <c r="L716" i="1"/>
  <c r="L703" i="1"/>
  <c r="L671" i="1"/>
  <c r="L668" i="1"/>
  <c r="L676" i="1"/>
  <c r="L689" i="1"/>
  <c r="L674" i="1"/>
  <c r="L692" i="1"/>
  <c r="L685" i="1"/>
  <c r="L688" i="1"/>
  <c r="L702" i="1"/>
  <c r="M700" i="1" l="1"/>
  <c r="M689" i="1"/>
  <c r="C119" i="9" s="1"/>
  <c r="M705" i="1"/>
  <c r="E183" i="9" s="1"/>
  <c r="M669" i="1"/>
  <c r="D23" i="9" s="1"/>
  <c r="M678" i="1"/>
  <c r="Y744" i="1" s="1"/>
  <c r="M695" i="1"/>
  <c r="Y761" i="1" s="1"/>
  <c r="M676" i="1"/>
  <c r="D55" i="9" s="1"/>
  <c r="M703" i="1"/>
  <c r="Y769" i="1" s="1"/>
  <c r="M690" i="1"/>
  <c r="D119" i="9" s="1"/>
  <c r="M696" i="1"/>
  <c r="Y762" i="1" s="1"/>
  <c r="M702" i="1"/>
  <c r="I151" i="9" s="1"/>
  <c r="M697" i="1"/>
  <c r="D151" i="9" s="1"/>
  <c r="M699" i="1"/>
  <c r="Y765" i="1" s="1"/>
  <c r="M698" i="1"/>
  <c r="E151" i="9" s="1"/>
  <c r="M688" i="1"/>
  <c r="I87" i="9" s="1"/>
  <c r="M707" i="1"/>
  <c r="G183" i="9" s="1"/>
  <c r="M685" i="1"/>
  <c r="F87" i="9" s="1"/>
  <c r="M709" i="1"/>
  <c r="Y775" i="1" s="1"/>
  <c r="M679" i="1"/>
  <c r="G55" i="9" s="1"/>
  <c r="M670" i="1"/>
  <c r="E23" i="9" s="1"/>
  <c r="Y738" i="1"/>
  <c r="G23" i="9"/>
  <c r="M713" i="1"/>
  <c r="M673" i="1"/>
  <c r="M704" i="1"/>
  <c r="L715" i="1"/>
  <c r="M668" i="1"/>
  <c r="M693" i="1"/>
  <c r="M680" i="1"/>
  <c r="M684" i="1"/>
  <c r="M692" i="1"/>
  <c r="M674" i="1"/>
  <c r="M686" i="1"/>
  <c r="H119" i="9"/>
  <c r="Y760" i="1"/>
  <c r="M691" i="1"/>
  <c r="M683" i="1"/>
  <c r="M675" i="1"/>
  <c r="M681" i="1"/>
  <c r="M687" i="1"/>
  <c r="M710" i="1"/>
  <c r="M712" i="1"/>
  <c r="M701" i="1"/>
  <c r="M682" i="1"/>
  <c r="K715" i="1"/>
  <c r="Y766" i="1"/>
  <c r="G151" i="9"/>
  <c r="M708" i="1"/>
  <c r="M671" i="1"/>
  <c r="M711" i="1"/>
  <c r="M706" i="1"/>
  <c r="M677" i="1"/>
  <c r="F55" i="9" l="1"/>
  <c r="Y755" i="1"/>
  <c r="Y771" i="1"/>
  <c r="I119" i="9"/>
  <c r="Y735" i="1"/>
  <c r="C151" i="9"/>
  <c r="I183" i="9"/>
  <c r="Y742" i="1"/>
  <c r="C183" i="9"/>
  <c r="Y756" i="1"/>
  <c r="Y751" i="1"/>
  <c r="Y764" i="1"/>
  <c r="Y763" i="1"/>
  <c r="Y745" i="1"/>
  <c r="Y768" i="1"/>
  <c r="F151" i="9"/>
  <c r="Y773" i="1"/>
  <c r="Y754" i="1"/>
  <c r="Y736" i="1"/>
  <c r="E87" i="9"/>
  <c r="Y750" i="1"/>
  <c r="H23" i="9"/>
  <c r="Y739" i="1"/>
  <c r="H183" i="9"/>
  <c r="Y774" i="1"/>
  <c r="Y759" i="1"/>
  <c r="G119" i="9"/>
  <c r="C87" i="9"/>
  <c r="Y748" i="1"/>
  <c r="E119" i="9"/>
  <c r="Y757" i="1"/>
  <c r="Y779" i="1"/>
  <c r="F215" i="9"/>
  <c r="C215" i="9"/>
  <c r="Y776" i="1"/>
  <c r="Y777" i="1"/>
  <c r="D215" i="9"/>
  <c r="H87" i="9"/>
  <c r="Y753" i="1"/>
  <c r="Y746" i="1"/>
  <c r="H55" i="9"/>
  <c r="Y752" i="1"/>
  <c r="G87" i="9"/>
  <c r="I55" i="9"/>
  <c r="Y747" i="1"/>
  <c r="C23" i="9"/>
  <c r="M715" i="1"/>
  <c r="Y734" i="1"/>
  <c r="D183" i="9"/>
  <c r="Y770" i="1"/>
  <c r="Y767" i="1"/>
  <c r="H151" i="9"/>
  <c r="Y778" i="1"/>
  <c r="E215" i="9"/>
  <c r="C55" i="9"/>
  <c r="Y741" i="1"/>
  <c r="Y740" i="1"/>
  <c r="I23" i="9"/>
  <c r="Y743" i="1"/>
  <c r="E55" i="9"/>
  <c r="F183" i="9"/>
  <c r="Y772" i="1"/>
  <c r="Y737" i="1"/>
  <c r="F23" i="9"/>
  <c r="D87" i="9"/>
  <c r="Y749" i="1"/>
  <c r="Y758" i="1"/>
  <c r="F119" i="9"/>
  <c r="Y815" i="1" l="1"/>
</calcChain>
</file>

<file path=xl/sharedStrings.xml><?xml version="1.0" encoding="utf-8"?>
<sst xmlns="http://schemas.openxmlformats.org/spreadsheetml/2006/main" count="4946" uniqueCount="1282">
  <si>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</si>
  <si>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</si>
  <si>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</si>
  <si>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</si>
  <si>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</si>
  <si>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</si>
  <si>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</si>
  <si>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</si>
  <si>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</si>
  <si>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</si>
  <si>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</si>
  <si>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</si>
  <si>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</si>
  <si>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</si>
  <si>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</si>
  <si>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</si>
  <si>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</si>
  <si>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</si>
  <si>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</si>
  <si>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</si>
  <si>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</si>
  <si>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</si>
  <si>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</si>
  <si>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</si>
  <si>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</si>
  <si>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</si>
  <si>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</si>
  <si>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</si>
  <si>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</si>
  <si>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</si>
  <si>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</si>
  <si>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</si>
  <si>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</si>
  <si>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</si>
  <si>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</si>
  <si>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</si>
  <si>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</si>
  <si>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</si>
  <si>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</si>
  <si>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</si>
  <si>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</si>
  <si>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</si>
  <si>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</si>
  <si>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</si>
  <si>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</si>
  <si>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</si>
  <si>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</si>
  <si>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</si>
  <si>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</si>
  <si>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</si>
  <si>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</si>
  <si>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</si>
  <si>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</si>
  <si>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</si>
  <si>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</si>
  <si>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</si>
  <si>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</si>
  <si>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</si>
  <si>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</si>
  <si>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</si>
  <si>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</si>
  <si>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</si>
  <si>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</si>
  <si>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</si>
  <si>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</si>
  <si>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</si>
  <si>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</si>
  <si>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</si>
  <si>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</si>
  <si>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</si>
  <si>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</si>
  <si>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</si>
  <si>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</si>
  <si>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</si>
  <si>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</si>
  <si>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</si>
  <si>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</si>
  <si>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</si>
  <si>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</si>
  <si>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</si>
  <si>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</si>
  <si>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</si>
  <si>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</si>
  <si>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</si>
  <si>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</si>
  <si>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</si>
  <si>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</si>
  <si>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</si>
  <si>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</si>
  <si>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</si>
  <si>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</si>
  <si>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</si>
  <si>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</si>
  <si>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</si>
  <si>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</si>
  <si>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</si>
  <si>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</si>
  <si>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</si>
  <si>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</si>
  <si>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</si>
  <si>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</si>
  <si>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</si>
  <si>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</si>
  <si>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</si>
  <si>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</si>
  <si>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</si>
  <si>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</si>
  <si>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</si>
  <si>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</si>
  <si>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</si>
  <si>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</si>
  <si>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</si>
  <si>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</si>
  <si>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</si>
  <si>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</si>
  <si>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</si>
  <si>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</si>
  <si>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</si>
  <si>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</si>
  <si>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</si>
  <si>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</si>
  <si>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</si>
  <si>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</si>
  <si>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</si>
  <si>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</si>
  <si>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</si>
  <si>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</si>
  <si>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</si>
  <si>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</si>
  <si>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</si>
  <si>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</si>
  <si>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</si>
  <si>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</si>
  <si>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</si>
  <si>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</si>
  <si>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</si>
  <si>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</si>
  <si>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</si>
  <si>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</si>
  <si>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</si>
  <si>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</si>
  <si>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</si>
  <si>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</si>
  <si>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</si>
  <si>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</si>
  <si>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</si>
  <si>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</si>
  <si>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</si>
  <si>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</si>
  <si>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</si>
  <si>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</si>
  <si>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</si>
  <si>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</si>
  <si>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</si>
  <si>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</si>
  <si>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</si>
  <si>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</si>
  <si>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</si>
  <si>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</si>
  <si>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</si>
  <si>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</si>
  <si>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</si>
  <si>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</si>
  <si>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</si>
  <si>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</si>
  <si>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</si>
  <si>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</si>
  <si>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</si>
  <si>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</si>
  <si>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</si>
  <si>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</si>
  <si>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</si>
  <si>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</si>
  <si>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</si>
  <si>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</si>
  <si>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</si>
  <si>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</si>
  <si>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</si>
  <si>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</si>
  <si>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</si>
  <si>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</si>
  <si>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</si>
  <si>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</si>
  <si>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</si>
  <si>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</si>
  <si>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</si>
  <si>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</si>
  <si>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</si>
  <si>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</si>
  <si>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</si>
  <si>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</si>
  <si>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</si>
  <si>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</si>
  <si>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</si>
  <si>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</si>
  <si>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</si>
  <si>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</si>
  <si>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</si>
  <si>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</si>
  <si>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</si>
  <si>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</si>
  <si>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</si>
  <si>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</si>
  <si>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</si>
  <si>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</si>
  <si>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</si>
  <si>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</si>
  <si>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</si>
  <si>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</si>
  <si>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</si>
  <si>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</si>
  <si>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</si>
  <si>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</si>
  <si>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</si>
  <si>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</si>
  <si>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</si>
  <si>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</si>
  <si>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</si>
  <si>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</si>
  <si>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</si>
  <si>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</si>
  <si>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</si>
  <si>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</si>
  <si>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</si>
  <si>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</si>
  <si>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</si>
  <si>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</si>
  <si>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</si>
  <si>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</si>
  <si>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</si>
  <si>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</si>
  <si>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</si>
  <si>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</si>
  <si>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</si>
  <si>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</si>
  <si>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</si>
  <si>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</si>
  <si>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</si>
  <si>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</si>
  <si>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</si>
  <si>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</si>
  <si>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</si>
  <si>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</si>
  <si>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</si>
  <si>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</si>
  <si>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</si>
  <si>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</si>
  <si>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</si>
  <si>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</si>
  <si>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</si>
  <si>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</si>
  <si>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</si>
  <si>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</si>
  <si>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</si>
  <si>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</si>
  <si>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</si>
  <si>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</si>
  <si>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</si>
  <si>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</si>
  <si>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</si>
  <si>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</si>
  <si>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</si>
  <si>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</si>
  <si>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</si>
  <si>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</si>
  <si>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</si>
  <si>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</si>
  <si>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</si>
  <si>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</si>
  <si>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</si>
  <si>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</si>
  <si>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</si>
  <si>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</si>
  <si>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</si>
  <si>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</si>
  <si>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</si>
  <si>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</si>
  <si>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</si>
  <si>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</si>
  <si>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</si>
  <si>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</si>
  <si>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</si>
  <si>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</si>
  <si>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</si>
  <si>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</si>
  <si>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</si>
  <si>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</si>
  <si>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</si>
  <si>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</si>
  <si>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</si>
  <si>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</si>
  <si>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</si>
  <si>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</si>
  <si>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</si>
  <si>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</si>
  <si>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</si>
  <si>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</si>
  <si>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</si>
  <si>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</si>
  <si>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</si>
  <si>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</si>
  <si>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</si>
  <si>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</si>
  <si>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</si>
  <si>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</si>
  <si>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</si>
  <si>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</si>
  <si>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</si>
  <si>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</si>
  <si>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</si>
  <si>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</si>
  <si>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</si>
  <si>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</si>
  <si>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</si>
  <si>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</si>
  <si>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</si>
  <si>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</si>
  <si>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</si>
  <si>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</si>
  <si>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</si>
  <si>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</si>
  <si>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</si>
  <si>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</si>
  <si>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</si>
  <si>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</si>
  <si>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</si>
  <si>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</si>
  <si>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</si>
  <si>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</si>
  <si>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</si>
  <si>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</si>
  <si>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</si>
  <si>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</si>
  <si>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</si>
  <si>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</si>
  <si>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</si>
  <si>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</si>
  <si>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</si>
  <si>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</si>
  <si>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</si>
  <si>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</si>
  <si>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</si>
  <si>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</si>
  <si>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</si>
  <si>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</si>
  <si>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</si>
  <si>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</si>
  <si>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</si>
  <si>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</si>
  <si>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</si>
  <si>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</si>
  <si>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</si>
  <si>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</si>
  <si>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</si>
  <si>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</si>
  <si>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</si>
  <si>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</si>
  <si>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</si>
  <si>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</si>
  <si>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</si>
  <si>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</si>
  <si>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</si>
  <si>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</si>
  <si>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</si>
  <si>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</si>
  <si>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</si>
  <si>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</si>
  <si>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</si>
  <si>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</si>
  <si>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</si>
  <si>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</si>
  <si>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</si>
  <si>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</si>
  <si>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</si>
  <si>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</si>
  <si>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</si>
  <si>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</si>
  <si>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</si>
  <si>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</si>
  <si>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</si>
  <si>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</si>
  <si>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</si>
  <si>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</si>
  <si>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</si>
  <si>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</si>
  <si>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</si>
  <si>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</si>
  <si>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</si>
  <si>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</si>
  <si>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</si>
  <si>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</si>
  <si>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</si>
  <si>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</si>
  <si>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</si>
  <si>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</si>
  <si>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</si>
  <si>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</si>
  <si>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</si>
  <si>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</si>
  <si>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</si>
  <si>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</si>
  <si>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</si>
  <si>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</si>
  <si>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</si>
  <si>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</si>
  <si>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</si>
  <si>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</si>
  <si>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</si>
  <si>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</si>
  <si>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</si>
  <si>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</si>
  <si>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</si>
  <si>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</si>
  <si>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</si>
  <si>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</si>
  <si>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</si>
  <si>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</si>
  <si>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</si>
  <si>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</si>
  <si>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</si>
  <si>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</si>
  <si>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</si>
  <si>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</si>
  <si>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</si>
  <si>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</si>
  <si>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</si>
  <si>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</si>
  <si>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</si>
  <si>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</si>
  <si>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</si>
  <si>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</si>
  <si>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</si>
  <si>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</si>
  <si>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</si>
  <si>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</si>
  <si>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</si>
  <si>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</si>
  <si>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</si>
  <si>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</si>
  <si>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</si>
  <si>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</si>
  <si>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</si>
  <si>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</si>
  <si>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</si>
  <si>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</si>
  <si>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</si>
  <si>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</si>
  <si>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</si>
  <si>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</si>
  <si>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</si>
  <si>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</si>
  <si>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</si>
  <si>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</si>
  <si>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</si>
  <si>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</si>
  <si>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</si>
  <si>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</si>
  <si>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</si>
  <si>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</si>
  <si>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</si>
  <si>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</si>
  <si>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</si>
  <si>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</si>
  <si>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</si>
  <si>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</si>
  <si>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</si>
  <si>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</si>
  <si>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</si>
  <si>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</si>
  <si>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</si>
  <si>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</si>
  <si>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</si>
  <si>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</si>
  <si>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</si>
  <si>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</si>
  <si>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</si>
  <si>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</si>
  <si>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</si>
  <si>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</si>
  <si>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</si>
  <si>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</si>
  <si>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</si>
  <si>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</si>
  <si>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</si>
  <si>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</si>
  <si>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</si>
  <si>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</si>
  <si>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</si>
  <si>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</si>
  <si>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</si>
  <si>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</si>
  <si>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</si>
  <si>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</si>
  <si>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</si>
  <si>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</si>
  <si>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</si>
  <si>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</si>
  <si>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</si>
  <si>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</si>
  <si>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</si>
  <si>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</si>
  <si>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</si>
  <si>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</si>
  <si>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</si>
  <si>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</si>
  <si>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</si>
  <si>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</si>
  <si>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</si>
  <si>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</si>
  <si>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</si>
  <si>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</si>
  <si>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</si>
  <si>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</si>
  <si>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</si>
  <si>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</si>
  <si>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</si>
  <si>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</si>
  <si>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</si>
  <si>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</si>
  <si>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</si>
  <si>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</si>
  <si>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</si>
  <si>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</si>
  <si>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</si>
  <si>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</si>
  <si>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</si>
  <si>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</si>
  <si>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</si>
  <si>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</si>
  <si>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</si>
  <si>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</si>
  <si>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</si>
  <si>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</si>
  <si>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</si>
  <si>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</si>
  <si>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</si>
  <si>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</si>
  <si>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</si>
  <si>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</si>
  <si>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</si>
  <si>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</si>
  <si>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</si>
  <si>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</si>
  <si>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</si>
  <si>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</si>
  <si>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</si>
  <si>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</si>
  <si>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</si>
  <si>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</si>
  <si>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</si>
  <si>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</si>
  <si>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</si>
  <si>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</si>
  <si>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</si>
  <si>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</si>
  <si>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</si>
  <si>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</si>
  <si>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</si>
  <si>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</si>
  <si>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</si>
  <si>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</si>
  <si>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</si>
  <si>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</si>
  <si>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</si>
  <si>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</si>
  <si>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</si>
  <si>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</si>
  <si>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</si>
  <si>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</si>
  <si>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</si>
  <si>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</si>
  <si>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</si>
  <si>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</si>
  <si>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</si>
  <si>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</si>
  <si>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</si>
  <si>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</si>
  <si>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</si>
  <si>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</si>
  <si>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</si>
  <si>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</si>
  <si>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</si>
  <si>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</si>
  <si>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</si>
  <si>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</si>
  <si>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</si>
  <si>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</si>
  <si>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</si>
  <si>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</si>
  <si>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</si>
  <si>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</si>
  <si>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</si>
  <si>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</si>
  <si>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</si>
  <si>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</si>
  <si>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</si>
  <si>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</si>
  <si>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</si>
  <si>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</si>
  <si>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</si>
  <si>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</si>
  <si>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</si>
  <si>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</si>
  <si>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</si>
  <si>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</si>
  <si>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</si>
  <si>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</si>
  <si>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</si>
  <si>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</si>
  <si>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</si>
  <si>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</si>
  <si>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</si>
  <si>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</si>
  <si>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</si>
  <si>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</si>
  <si>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</si>
  <si>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</si>
  <si>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</si>
  <si>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</si>
  <si>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</si>
  <si>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</si>
  <si>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</si>
  <si>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</si>
  <si>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</si>
  <si>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</si>
  <si>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</si>
  <si>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</si>
  <si>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</si>
  <si>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</si>
  <si>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</si>
  <si>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</si>
  <si>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</si>
  <si>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</si>
  <si>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</si>
  <si>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</si>
  <si>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</si>
  <si>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</si>
  <si>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</si>
  <si>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</si>
  <si>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</si>
  <si>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</si>
  <si>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</si>
  <si>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</si>
  <si>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</si>
  <si>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</si>
  <si>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</si>
  <si>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</si>
  <si>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</si>
  <si>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</si>
  <si>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</si>
  <si>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</si>
  <si>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</si>
  <si>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</si>
  <si>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</si>
  <si>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</si>
  <si>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</si>
  <si>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</si>
  <si>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</si>
  <si>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</si>
  <si>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</si>
  <si>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</si>
  <si>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</si>
  <si>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</si>
  <si>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</si>
  <si>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</si>
  <si>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</si>
  <si>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</si>
  <si>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</si>
  <si>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</si>
  <si>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</si>
  <si>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</si>
  <si>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</si>
  <si>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</si>
  <si>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</si>
  <si>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</si>
  <si>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</si>
  <si>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</si>
  <si>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</si>
  <si>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</si>
  <si>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</si>
  <si>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</si>
  <si>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</si>
  <si>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</si>
  <si>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</si>
  <si>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</si>
  <si>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</si>
  <si>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</si>
  <si>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</si>
  <si>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</si>
  <si>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</si>
  <si>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</si>
  <si>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</si>
  <si>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</si>
  <si>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</si>
  <si>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</si>
  <si>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</si>
  <si>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</si>
  <si>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</si>
  <si>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</si>
  <si>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</si>
  <si>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</si>
  <si>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</si>
  <si>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</si>
  <si>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</si>
  <si>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</si>
  <si>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</si>
  <si>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</si>
  <si>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</si>
  <si>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</si>
  <si>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</si>
  <si>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</si>
  <si>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</si>
  <si>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</si>
  <si>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</si>
  <si>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</si>
  <si>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</si>
  <si>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</si>
  <si>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</si>
  <si>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</si>
  <si>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</si>
  <si>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</si>
  <si>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</si>
  <si>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</si>
  <si>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</si>
  <si>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</si>
  <si>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</si>
  <si>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</si>
  <si>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</si>
  <si>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</si>
  <si>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</si>
  <si>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</si>
  <si>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</si>
  <si>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</si>
  <si>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</si>
  <si>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</si>
  <si>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</si>
  <si>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</si>
  <si>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</si>
  <si>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</si>
  <si>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</si>
  <si>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</si>
  <si>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</si>
  <si>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</si>
  <si>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</si>
  <si>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</si>
  <si>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</si>
  <si>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</si>
  <si>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</si>
  <si>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</si>
  <si>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</si>
  <si>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</si>
  <si>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</si>
  <si>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</si>
  <si>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</si>
  <si>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</si>
  <si>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</si>
  <si>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</si>
  <si>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</si>
  <si>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</si>
  <si>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</si>
  <si>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</si>
  <si>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</si>
  <si>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</si>
  <si>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</si>
  <si>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</si>
  <si>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</si>
  <si>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</si>
  <si>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</si>
  <si>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</si>
  <si>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</si>
  <si>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</si>
  <si>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</si>
  <si>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</si>
  <si>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</si>
  <si>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</si>
  <si>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</si>
  <si>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</si>
  <si>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</si>
  <si>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</si>
  <si>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</si>
  <si>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</si>
  <si>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</si>
  <si>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</si>
  <si>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</si>
  <si>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</si>
  <si>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</si>
  <si>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</si>
  <si>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</si>
  <si>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</si>
  <si>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</si>
  <si>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</si>
  <si>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</si>
  <si>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</si>
  <si>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</si>
  <si>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</si>
  <si>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</si>
  <si>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</si>
  <si>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</si>
  <si>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</si>
  <si>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</si>
  <si>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</si>
  <si>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</si>
  <si>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</si>
  <si>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</si>
  <si>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</si>
  <si>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</si>
  <si>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</si>
  <si>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</si>
  <si>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</si>
  <si>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</si>
  <si>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</si>
  <si>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</si>
  <si>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</si>
  <si>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</si>
  <si>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</si>
  <si>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</si>
  <si>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</si>
  <si>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</si>
  <si>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</si>
  <si>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</si>
  <si>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</si>
  <si>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</si>
  <si>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</si>
  <si>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</si>
  <si>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</si>
  <si>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</si>
  <si>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</si>
  <si>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</si>
  <si>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</si>
  <si>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</si>
  <si>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</si>
  <si>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</si>
  <si>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</si>
  <si>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</si>
  <si>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</si>
  <si>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</si>
  <si>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</si>
  <si>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</si>
  <si>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</si>
  <si>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</si>
  <si>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</si>
  <si>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</si>
  <si>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</si>
  <si>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</si>
  <si>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</si>
  <si>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</si>
  <si>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</si>
  <si>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</si>
  <si>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</si>
  <si>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</si>
  <si>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</si>
  <si>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</si>
  <si>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</si>
  <si>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</si>
  <si>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</si>
  <si>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</si>
  <si>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</si>
  <si>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</si>
  <si>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</si>
  <si>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</si>
  <si>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</si>
  <si>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</si>
  <si>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</si>
  <si>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</si>
  <si>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</si>
  <si>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</si>
  <si>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</si>
  <si>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</si>
  <si>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</si>
  <si>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</si>
  <si>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</si>
  <si>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</si>
  <si>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</si>
  <si>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</si>
  <si>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</si>
  <si>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</si>
  <si>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</si>
  <si>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</si>
  <si>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</si>
  <si>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</si>
  <si>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</si>
  <si>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</si>
  <si>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</si>
  <si>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</si>
  <si>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</si>
  <si>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</si>
  <si>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</si>
  <si>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</si>
  <si>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</si>
  <si>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</si>
  <si>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</si>
  <si>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</si>
  <si>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</si>
  <si>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</si>
  <si>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</si>
  <si>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</si>
  <si>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</si>
  <si>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</si>
  <si>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</si>
  <si>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</si>
  <si>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</si>
  <si>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</si>
  <si>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</si>
  <si>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</si>
  <si>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</si>
  <si>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</si>
  <si>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</si>
  <si>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</si>
  <si>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</si>
  <si>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</si>
  <si>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</si>
  <si>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</si>
  <si>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</si>
  <si>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</si>
  <si>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</si>
  <si>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</si>
  <si>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</si>
  <si>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</si>
  <si>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</si>
  <si>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</si>
  <si>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</si>
  <si>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</si>
  <si>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</si>
  <si>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</si>
  <si>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</si>
  <si>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</si>
  <si>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</si>
  <si>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</si>
  <si>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</si>
  <si>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</si>
  <si>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</si>
  <si>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</si>
  <si>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</si>
  <si>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</si>
  <si>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</si>
  <si>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</si>
  <si>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</si>
  <si>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</si>
  <si>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</si>
  <si>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</si>
  <si>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</si>
  <si>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</si>
  <si>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</si>
  <si>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</si>
  <si>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</si>
  <si>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</si>
  <si>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</si>
  <si>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</si>
  <si>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</si>
  <si>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</si>
  <si>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</si>
  <si>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</si>
  <si>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</si>
  <si>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</si>
  <si>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</si>
  <si>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</si>
  <si>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</si>
  <si>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</si>
  <si>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</si>
  <si>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</si>
  <si>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</si>
  <si>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</si>
  <si>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</si>
  <si>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</si>
  <si>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</si>
  <si>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</si>
  <si>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</si>
  <si>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</si>
  <si>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</si>
  <si>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</si>
  <si>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</si>
  <si>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</si>
  <si>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</si>
  <si>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</si>
  <si>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</si>
  <si>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</si>
  <si>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</si>
  <si>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</si>
  <si>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</si>
  <si>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</si>
  <si>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</si>
  <si>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</si>
  <si>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</si>
  <si>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</si>
  <si>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</si>
  <si>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</si>
  <si>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</si>
  <si>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</si>
  <si>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</si>
  <si>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</si>
  <si>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</si>
  <si>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</si>
  <si>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</si>
  <si>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</si>
  <si>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</si>
  <si>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</si>
  <si>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</si>
  <si>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</si>
  <si>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</si>
  <si>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</si>
  <si>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</si>
  <si>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</si>
  <si>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</si>
  <si>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</si>
  <si>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</si>
  <si>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</si>
  <si>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</si>
  <si>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</si>
  <si>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</si>
  <si>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</si>
  <si>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</si>
  <si>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</si>
  <si>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</si>
  <si>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</si>
  <si>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</si>
  <si>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</si>
  <si>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</si>
  <si>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</si>
  <si>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</si>
  <si>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</si>
  <si>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</si>
  <si>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</si>
  <si>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</si>
  <si>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</si>
  <si>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</si>
  <si>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</si>
  <si>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</si>
  <si>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</si>
  <si>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</si>
  <si>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</si>
  <si>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</si>
  <si>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</si>
  <si>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</si>
  <si>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</si>
  <si>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</si>
  <si>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</si>
  <si>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</si>
  <si>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</si>
  <si>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</si>
  <si>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</si>
  <si>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</si>
  <si>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</si>
  <si>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</si>
  <si>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</si>
  <si>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</si>
  <si>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</si>
  <si>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</si>
  <si>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</si>
  <si>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</si>
  <si>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</si>
  <si>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</si>
  <si>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</si>
  <si>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</si>
  <si>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</si>
  <si>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</si>
  <si>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</si>
  <si>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</si>
  <si>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</si>
  <si>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</si>
  <si>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</si>
  <si>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</si>
  <si>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</si>
  <si>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</si>
  <si>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</si>
  <si>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</si>
  <si>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</si>
  <si>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</si>
  <si>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</si>
  <si>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</si>
  <si>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</si>
  <si>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</si>
  <si>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</si>
  <si>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</si>
  <si>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</si>
  <si>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</si>
  <si>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</si>
  <si>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</si>
  <si>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</si>
  <si>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</si>
  <si>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</si>
  <si>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</si>
  <si>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</si>
  <si>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</si>
  <si>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</si>
  <si>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</si>
  <si>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</si>
  <si>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</si>
  <si>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</si>
  <si>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</si>
  <si>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</si>
  <si>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</si>
  <si>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</si>
  <si>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</si>
  <si>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</si>
  <si>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</si>
  <si>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</si>
  <si>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</si>
  <si>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</si>
  <si>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</si>
  <si>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</si>
  <si>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</si>
  <si>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</si>
  <si>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</si>
  <si>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</si>
  <si>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</si>
  <si>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</si>
  <si>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</si>
  <si>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</si>
  <si>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</si>
  <si>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</si>
  <si>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</si>
  <si>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</si>
  <si>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</si>
  <si>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</si>
  <si>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</si>
  <si>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</si>
  <si>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</si>
  <si>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</si>
  <si>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</si>
  <si>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</si>
  <si>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</si>
  <si>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</si>
  <si>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</si>
  <si>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</si>
  <si>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</si>
  <si>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</si>
  <si>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</si>
  <si>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</si>
  <si>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</si>
  <si>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</si>
  <si>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</si>
  <si>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</si>
  <si>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</si>
  <si>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</si>
  <si>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</si>
  <si>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</si>
  <si>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</si>
  <si>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</si>
  <si>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</si>
  <si>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</si>
  <si>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</si>
  <si>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</si>
  <si>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</si>
  <si>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</si>
  <si>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</si>
  <si>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</si>
  <si>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</si>
  <si>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</si>
  <si>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</si>
  <si>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</si>
  <si>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</si>
  <si>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</si>
  <si>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</si>
  <si>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</si>
  <si>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</si>
  <si>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</si>
  <si>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</si>
  <si>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</si>
  <si>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</si>
  <si>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</si>
  <si>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</si>
  <si>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</si>
  <si>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</si>
  <si>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</si>
  <si>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</si>
  <si>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</si>
  <si>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</si>
  <si>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</si>
  <si>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</si>
  <si>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</si>
  <si>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</si>
  <si>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</si>
  <si>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</si>
  <si>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</si>
  <si>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</si>
  <si>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</si>
  <si>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</si>
  <si>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</si>
  <si>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</si>
  <si>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</si>
  <si>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</si>
  <si>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</si>
  <si>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</si>
  <si>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</si>
  <si>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</si>
  <si>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</si>
  <si>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</si>
  <si>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</si>
  <si>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</si>
  <si>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</si>
  <si>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</si>
  <si>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</si>
  <si>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</si>
  <si>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</si>
  <si>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</si>
  <si>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</si>
  <si>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</si>
  <si>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</si>
  <si>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</si>
  <si>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</si>
  <si>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</si>
  <si>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</si>
  <si>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</si>
  <si>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</si>
  <si>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</si>
  <si>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</si>
  <si>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</si>
  <si>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</si>
  <si>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</si>
  <si>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</si>
  <si>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</si>
  <si>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</si>
  <si>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</si>
  <si>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</si>
  <si>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</si>
  <si>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</si>
  <si>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</si>
  <si>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</si>
  <si>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</si>
  <si>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</si>
  <si>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</si>
  <si>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</si>
  <si>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</si>
  <si>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</si>
  <si>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</si>
  <si>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</si>
  <si>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</si>
  <si>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</si>
  <si>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</si>
  <si>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</si>
  <si>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</si>
  <si>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</si>
  <si>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</si>
  <si>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</si>
  <si>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</si>
  <si>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</si>
  <si>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</si>
  <si>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</si>
  <si>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</si>
  <si>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</si>
  <si>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</si>
  <si>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</si>
  <si>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</si>
  <si>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</si>
  <si>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</si>
  <si>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</si>
  <si>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</si>
  <si>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</si>
  <si>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</si>
  <si>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</si>
  <si>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</si>
  <si>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</si>
  <si>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</si>
  <si>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</si>
  <si>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</si>
  <si>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</si>
  <si>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</si>
  <si>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</si>
  <si>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</si>
  <si>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</si>
  <si>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</si>
  <si>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</si>
  <si>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</si>
  <si>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</si>
  <si>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</si>
  <si>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12/31/2019</t>
  </si>
  <si>
    <t>2017</t>
  </si>
  <si>
    <t>The number of Ambulance occasions decreased by 91 (3%) from FY 17 to FY 18. During the same period operating expense increased by $321,622 (29%). The increase in operating expense while  the number of occasions decreased resulted in an increase in expense per occasion which is justified.</t>
  </si>
  <si>
    <t>The number of Short Stay visits decreased by 106 FY17 to FY 18. During the same period operating expenses increased by $64,877. Given that the visits decreased and expenses increased, the overall increase in the UOM appears reasonable.</t>
  </si>
  <si>
    <t>Douglas, Grant, Lincoln and Okanogan Counties Public Hospital District No. 6</t>
  </si>
  <si>
    <t>411 Fortuyn Road</t>
  </si>
  <si>
    <t>Grand Coulee, WA  99133</t>
  </si>
  <si>
    <t>Grant</t>
  </si>
  <si>
    <t>Ramona Hicks</t>
  </si>
  <si>
    <t>Kelly Hughes</t>
  </si>
  <si>
    <t>Jerry Kennedy</t>
  </si>
  <si>
    <t>(509) 633-1753</t>
  </si>
  <si>
    <t>(509) 633-0295</t>
  </si>
  <si>
    <t xml:space="preserve">           1949043</t>
  </si>
  <si>
    <t>Plugged $8</t>
  </si>
  <si>
    <t>12/31/2020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</si>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</sst>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General_)"/>
    <numFmt numFmtId="168" formatCode="0.0%"/>
    <numFmt numFmtId="169" formatCode="#,##0.0_);\(#,##0.0\)"/>
  </numFmts>
  <fonts count="95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1"/>
      <color rgb="FF000000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Book Antiqua"/>
      <family val="1"/>
    </font>
    <font>
      <sz val="10"/>
      <color rgb="FF0000FF"/>
      <name val="Arial"/>
      <family val="2"/>
    </font>
    <font>
      <sz val="7"/>
      <name val="Times New Roman"/>
      <family val="1"/>
    </font>
    <font>
      <u/>
      <sz val="8"/>
      <color indexed="12"/>
      <name val="Arial"/>
    </font>
    <font>
      <sz val="18"/>
      <name val="Arial"/>
    </font>
    <font>
      <sz val="12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Helv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name val="MS Sans Serif"/>
      <family val="2"/>
    </font>
    <font>
      <u/>
      <sz val="8"/>
      <color indexed="12"/>
      <name val="Arial"/>
      <family val="2"/>
    </font>
    <font>
      <b/>
      <sz val="11"/>
      <color indexed="52"/>
      <name val="Calibri"/>
      <family val="2"/>
      <scheme val="minor"/>
    </font>
    <font>
      <sz val="11"/>
      <color indexed="6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0"/>
      <color indexed="8"/>
      <name val="Times New Roman"/>
      <family val="1"/>
    </font>
    <font>
      <sz val="9"/>
      <color indexed="22"/>
      <name val="Georgia"/>
      <family val="1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2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42">
    <xf numFmtId="37" fontId="0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37" fontId="18" fillId="0" borderId="0"/>
    <xf numFmtId="9" fontId="5" fillId="0" borderId="0" applyFont="0" applyFill="0" applyBorder="0" applyAlignment="0" applyProtection="0"/>
    <xf numFmtId="37" fontId="18" fillId="0" borderId="0"/>
    <xf numFmtId="37" fontId="18" fillId="0" borderId="0"/>
    <xf numFmtId="37" fontId="18" fillId="0" borderId="0"/>
    <xf numFmtId="43" fontId="4" fillId="0" borderId="0" applyFont="0" applyFill="0" applyBorder="0" applyAlignment="0" applyProtection="0"/>
    <xf numFmtId="37" fontId="18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7" fillId="12" borderId="36" applyNumberFormat="0" applyAlignment="0" applyProtection="0"/>
    <xf numFmtId="0" fontId="28" fillId="13" borderId="37" applyNumberFormat="0" applyAlignment="0" applyProtection="0"/>
    <xf numFmtId="0" fontId="29" fillId="13" borderId="36" applyNumberFormat="0" applyAlignment="0" applyProtection="0"/>
    <xf numFmtId="0" fontId="30" fillId="0" borderId="38" applyNumberFormat="0" applyFill="0" applyAlignment="0" applyProtection="0"/>
    <xf numFmtId="0" fontId="31" fillId="14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5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6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0" fontId="37" fillId="11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2" borderId="0" applyNumberFormat="0" applyBorder="0" applyAlignment="0" applyProtection="0"/>
    <xf numFmtId="0" fontId="39" fillId="44" borderId="0" applyNumberFormat="0" applyBorder="0" applyAlignment="0" applyProtection="0"/>
    <xf numFmtId="0" fontId="39" fillId="41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4" borderId="0" applyNumberFormat="0" applyBorder="0" applyAlignment="0" applyProtection="0"/>
    <xf numFmtId="0" fontId="39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6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42" applyNumberFormat="0" applyAlignment="0" applyProtection="0"/>
    <xf numFmtId="0" fontId="43" fillId="55" borderId="4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5" fillId="0" borderId="0" applyFont="0" applyFill="0" applyBorder="0" applyAlignment="0" applyProtection="0">
      <alignment vertical="top"/>
    </xf>
    <xf numFmtId="3" fontId="5" fillId="0" borderId="0" applyFont="0" applyFill="0" applyBorder="0" applyAlignment="0" applyProtection="0">
      <alignment vertical="top"/>
    </xf>
    <xf numFmtId="3" fontId="5" fillId="0" borderId="0" applyFont="0" applyFill="0" applyBorder="0" applyAlignment="0" applyProtection="0">
      <alignment vertical="top"/>
    </xf>
    <xf numFmtId="5" fontId="5" fillId="0" borderId="0" applyFont="0" applyFill="0" applyBorder="0" applyAlignment="0" applyProtection="0">
      <alignment vertical="top"/>
    </xf>
    <xf numFmtId="5" fontId="5" fillId="0" borderId="0" applyFont="0" applyFill="0" applyBorder="0" applyAlignment="0" applyProtection="0">
      <alignment vertical="top"/>
    </xf>
    <xf numFmtId="5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44" fillId="0" borderId="0" applyNumberFormat="0" applyFill="0" applyBorder="0" applyAlignment="0" applyProtection="0"/>
    <xf numFmtId="2" fontId="5" fillId="0" borderId="0" applyFont="0" applyFill="0" applyBorder="0" applyAlignment="0" applyProtection="0">
      <alignment vertical="top"/>
    </xf>
    <xf numFmtId="2" fontId="5" fillId="0" borderId="0" applyFont="0" applyFill="0" applyBorder="0" applyAlignment="0" applyProtection="0">
      <alignment vertical="top"/>
    </xf>
    <xf numFmtId="2" fontId="5" fillId="0" borderId="0" applyFont="0" applyFill="0" applyBorder="0" applyAlignment="0" applyProtection="0">
      <alignment vertical="top"/>
    </xf>
    <xf numFmtId="0" fontId="45" fillId="44" borderId="0" applyNumberFormat="0" applyBorder="0" applyAlignment="0" applyProtection="0"/>
    <xf numFmtId="0" fontId="46" fillId="0" borderId="44" applyNumberFormat="0" applyFill="0" applyAlignment="0" applyProtection="0"/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0" fontId="48" fillId="0" borderId="45" applyNumberFormat="0" applyFill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49" fillId="0" borderId="46" applyNumberFormat="0" applyFill="0" applyAlignment="0" applyProtection="0"/>
    <xf numFmtId="0" fontId="49" fillId="0" borderId="0" applyNumberFormat="0" applyFill="0" applyBorder="0" applyAlignment="0" applyProtection="0"/>
    <xf numFmtId="0" fontId="50" fillId="45" borderId="42" applyNumberFormat="0" applyAlignment="0" applyProtection="0"/>
    <xf numFmtId="0" fontId="51" fillId="0" borderId="47" applyNumberFormat="0" applyFill="0" applyAlignment="0" applyProtection="0"/>
    <xf numFmtId="0" fontId="52" fillId="45" borderId="0" applyNumberFormat="0" applyBorder="0" applyAlignment="0" applyProtection="0"/>
    <xf numFmtId="0" fontId="2" fillId="0" borderId="0"/>
    <xf numFmtId="0" fontId="10" fillId="42" borderId="48" applyNumberFormat="0" applyFont="0" applyAlignment="0" applyProtection="0"/>
    <xf numFmtId="0" fontId="5" fillId="42" borderId="48" applyNumberFormat="0" applyFont="0" applyAlignment="0" applyProtection="0"/>
    <xf numFmtId="0" fontId="5" fillId="42" borderId="48" applyNumberFormat="0" applyFont="0" applyAlignment="0" applyProtection="0"/>
    <xf numFmtId="0" fontId="2" fillId="15" borderId="40" applyNumberFormat="0" applyFont="0" applyAlignment="0" applyProtection="0"/>
    <xf numFmtId="0" fontId="53" fillId="54" borderId="49" applyNumberFormat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0" applyNumberFormat="0" applyFill="0" applyAlignment="0" applyProtection="0"/>
    <xf numFmtId="0" fontId="5" fillId="0" borderId="51" applyNumberFormat="0" applyFont="0" applyFill="0" applyAlignment="0" applyProtection="0">
      <alignment vertical="top"/>
    </xf>
    <xf numFmtId="0" fontId="5" fillId="0" borderId="51" applyNumberFormat="0" applyFont="0" applyFill="0" applyAlignment="0" applyProtection="0">
      <alignment vertical="top"/>
    </xf>
    <xf numFmtId="0" fontId="5" fillId="0" borderId="51" applyNumberFormat="0" applyFont="0" applyFill="0" applyAlignment="0" applyProtection="0">
      <alignment vertical="top"/>
    </xf>
    <xf numFmtId="0" fontId="51" fillId="0" borderId="0" applyNumberFormat="0" applyFill="0" applyBorder="0" applyAlignment="0" applyProtection="0"/>
    <xf numFmtId="37" fontId="10" fillId="0" borderId="0"/>
    <xf numFmtId="9" fontId="5" fillId="0" borderId="0" applyFont="0" applyFill="0" applyBorder="0" applyAlignment="0" applyProtection="0"/>
    <xf numFmtId="37" fontId="10" fillId="0" borderId="0"/>
    <xf numFmtId="9" fontId="5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5" fillId="42" borderId="48" applyNumberFormat="0" applyFont="0" applyAlignment="0" applyProtection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42" borderId="48" applyNumberFormat="0" applyFont="0" applyAlignment="0" applyProtection="0"/>
    <xf numFmtId="0" fontId="5" fillId="0" borderId="0"/>
    <xf numFmtId="44" fontId="3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6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56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10" fillId="0" borderId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37" fontId="10" fillId="0" borderId="0"/>
    <xf numFmtId="37" fontId="10" fillId="0" borderId="0"/>
    <xf numFmtId="0" fontId="5" fillId="0" borderId="0"/>
    <xf numFmtId="0" fontId="2" fillId="0" borderId="0">
      <alignment vertical="top"/>
    </xf>
    <xf numFmtId="0" fontId="2" fillId="0" borderId="0" applyNumberForma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4" fontId="2" fillId="0" borderId="0" applyFont="0" applyFill="0" applyBorder="0" applyAlignment="0" applyProtection="0">
      <alignment vertical="top"/>
    </xf>
    <xf numFmtId="0" fontId="21" fillId="0" borderId="33" applyNumberFormat="0" applyFill="0" applyAlignment="0" applyProtection="0"/>
    <xf numFmtId="5" fontId="2" fillId="0" borderId="0" applyFon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2" fontId="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167" fontId="58" fillId="0" borderId="0"/>
    <xf numFmtId="0" fontId="22" fillId="0" borderId="3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51" applyNumberFormat="0" applyFont="0" applyFill="0" applyAlignment="0" applyProtection="0">
      <alignment vertical="top"/>
    </xf>
    <xf numFmtId="0" fontId="34" fillId="0" borderId="41" applyNumberFormat="0" applyFill="0" applyAlignment="0" applyProtection="0"/>
    <xf numFmtId="0" fontId="2" fillId="0" borderId="0">
      <alignment vertical="top"/>
    </xf>
    <xf numFmtId="43" fontId="38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3" fontId="38" fillId="0" borderId="0" applyFont="0" applyFill="0" applyBorder="0" applyAlignment="0" applyProtection="0">
      <alignment vertical="top"/>
    </xf>
    <xf numFmtId="5" fontId="38" fillId="0" borderId="0" applyFont="0" applyFill="0" applyBorder="0" applyAlignment="0" applyProtection="0">
      <alignment vertical="top"/>
    </xf>
    <xf numFmtId="0" fontId="38" fillId="0" borderId="0" applyFont="0" applyFill="0" applyBorder="0" applyAlignment="0" applyProtection="0">
      <alignment vertical="top"/>
    </xf>
    <xf numFmtId="2" fontId="38" fillId="0" borderId="0" applyFont="0" applyFill="0" applyBorder="0" applyAlignment="0" applyProtection="0">
      <alignment vertical="top"/>
    </xf>
    <xf numFmtId="0" fontId="60" fillId="0" borderId="0" applyNumberFormat="0" applyFill="0" applyBorder="0" applyAlignment="0" applyProtection="0">
      <alignment vertical="top"/>
    </xf>
    <xf numFmtId="0" fontId="61" fillId="0" borderId="0" applyNumberFormat="0" applyFill="0" applyBorder="0" applyAlignment="0" applyProtection="0">
      <alignment vertical="top"/>
    </xf>
    <xf numFmtId="0" fontId="38" fillId="0" borderId="51" applyNumberFormat="0" applyFont="0" applyFill="0" applyAlignment="0" applyProtection="0">
      <alignment vertical="top"/>
    </xf>
    <xf numFmtId="0" fontId="5" fillId="0" borderId="0"/>
    <xf numFmtId="43" fontId="76" fillId="0" borderId="0" applyFont="0" applyFill="0" applyBorder="0" applyAlignment="0" applyProtection="0"/>
    <xf numFmtId="0" fontId="5" fillId="0" borderId="0"/>
    <xf numFmtId="43" fontId="7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63" fillId="0" borderId="0" applyBorder="0">
      <alignment horizontal="centerContinuous" vertical="center"/>
    </xf>
    <xf numFmtId="0" fontId="64" fillId="0" borderId="0" applyBorder="0">
      <alignment horizontal="centerContinuous" vertical="center"/>
    </xf>
    <xf numFmtId="0" fontId="65" fillId="0" borderId="0" applyBorder="0">
      <alignment horizontal="centerContinuous" vertical="center"/>
    </xf>
    <xf numFmtId="0" fontId="66" fillId="0" borderId="0" applyBorder="0">
      <alignment horizontal="centerContinuous" vertical="center"/>
    </xf>
    <xf numFmtId="3" fontId="5" fillId="0" borderId="0" applyFont="0" applyFill="0" applyBorder="0" applyAlignment="0" applyProtection="0">
      <alignment vertical="top"/>
    </xf>
    <xf numFmtId="0" fontId="67" fillId="0" borderId="0"/>
    <xf numFmtId="5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2" fontId="5" fillId="0" borderId="0" applyFont="0" applyFill="0" applyBorder="0" applyAlignment="0" applyProtection="0">
      <alignment vertical="top"/>
    </xf>
    <xf numFmtId="37" fontId="68" fillId="0" borderId="0" applyBorder="0">
      <alignment horizontal="right" vertical="center"/>
    </xf>
    <xf numFmtId="37" fontId="69" fillId="0" borderId="0" applyBorder="0">
      <alignment horizontal="right" vertical="center"/>
    </xf>
    <xf numFmtId="37" fontId="70" fillId="0" borderId="0" applyBorder="0">
      <alignment horizontal="right" vertical="center"/>
    </xf>
    <xf numFmtId="37" fontId="71" fillId="0" borderId="0" applyBorder="0">
      <alignment horizontal="right" vertical="center"/>
    </xf>
    <xf numFmtId="0" fontId="62" fillId="0" borderId="0" applyBorder="0">
      <alignment vertical="center"/>
    </xf>
    <xf numFmtId="0" fontId="72" fillId="0" borderId="0" applyBorder="0">
      <alignment vertical="center"/>
    </xf>
    <xf numFmtId="0" fontId="73" fillId="0" borderId="0" applyBorder="0">
      <alignment vertical="center"/>
    </xf>
    <xf numFmtId="0" fontId="74" fillId="0" borderId="0" applyBorder="0">
      <alignment vertical="center"/>
    </xf>
    <xf numFmtId="37" fontId="62" fillId="0" borderId="0" applyBorder="0">
      <alignment horizontal="right" vertical="center"/>
    </xf>
    <xf numFmtId="37" fontId="72" fillId="0" borderId="0" applyBorder="0">
      <alignment horizontal="right" vertical="center"/>
    </xf>
    <xf numFmtId="37" fontId="73" fillId="0" borderId="0" applyBorder="0">
      <alignment horizontal="right" vertical="center"/>
    </xf>
    <xf numFmtId="37" fontId="74" fillId="0" borderId="0" applyBorder="0">
      <alignment horizontal="right" vertical="center"/>
    </xf>
    <xf numFmtId="0" fontId="64" fillId="0" borderId="0" applyBorder="0">
      <alignment vertical="center"/>
    </xf>
    <xf numFmtId="168" fontId="62" fillId="0" borderId="0" applyBorder="0">
      <alignment horizontal="right" vertical="center"/>
    </xf>
    <xf numFmtId="39" fontId="62" fillId="0" borderId="0" applyBorder="0">
      <alignment horizontal="right" vertical="center"/>
    </xf>
    <xf numFmtId="169" fontId="72" fillId="0" borderId="0" applyFill="0" applyBorder="0" applyProtection="0">
      <alignment horizontal="right" vertical="center"/>
    </xf>
    <xf numFmtId="39" fontId="72" fillId="0" borderId="0" applyBorder="0">
      <alignment horizontal="right" vertical="center"/>
    </xf>
    <xf numFmtId="168" fontId="73" fillId="0" borderId="0" applyBorder="0">
      <alignment horizontal="right" vertical="center"/>
    </xf>
    <xf numFmtId="10" fontId="73" fillId="0" borderId="0" applyBorder="0">
      <alignment horizontal="right" vertical="center"/>
    </xf>
    <xf numFmtId="168" fontId="74" fillId="0" borderId="0" applyBorder="0">
      <alignment horizontal="right" vertical="center"/>
    </xf>
    <xf numFmtId="10" fontId="74" fillId="0" borderId="0" applyBorder="0">
      <alignment horizontal="right" vertical="center"/>
    </xf>
    <xf numFmtId="0" fontId="75" fillId="0" borderId="0" applyBorder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39" fillId="56" borderId="0" applyNumberFormat="0" applyBorder="0" applyAlignment="0" applyProtection="0"/>
    <xf numFmtId="0" fontId="39" fillId="46" borderId="0" applyNumberFormat="0" applyBorder="0" applyAlignment="0" applyProtection="0"/>
    <xf numFmtId="0" fontId="39" fillId="57" borderId="0" applyNumberFormat="0" applyBorder="0" applyAlignment="0" applyProtection="0"/>
    <xf numFmtId="0" fontId="39" fillId="5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58" borderId="0" applyNumberFormat="0" applyBorder="0" applyAlignment="0" applyProtection="0"/>
    <xf numFmtId="0" fontId="39" fillId="53" borderId="0" applyNumberFormat="0" applyBorder="0" applyAlignment="0" applyProtection="0"/>
    <xf numFmtId="0" fontId="39" fillId="40" borderId="0" applyNumberFormat="0" applyBorder="0" applyAlignment="0" applyProtection="0"/>
    <xf numFmtId="0" fontId="39" fillId="48" borderId="0" applyNumberFormat="0" applyBorder="0" applyAlignment="0" applyProtection="0"/>
    <xf numFmtId="0" fontId="40" fillId="59" borderId="0" applyNumberFormat="0" applyBorder="0" applyAlignment="0" applyProtection="0"/>
    <xf numFmtId="0" fontId="40" fillId="41" borderId="0" applyNumberFormat="0" applyBorder="0" applyAlignment="0" applyProtection="0"/>
    <xf numFmtId="0" fontId="40" fillId="58" borderId="0" applyNumberFormat="0" applyBorder="0" applyAlignment="0" applyProtection="0"/>
    <xf numFmtId="0" fontId="40" fillId="60" borderId="0" applyNumberFormat="0" applyBorder="0" applyAlignment="0" applyProtection="0"/>
    <xf numFmtId="0" fontId="40" fillId="5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52" borderId="0" applyNumberFormat="0" applyBorder="0" applyAlignment="0" applyProtection="0"/>
    <xf numFmtId="0" fontId="40" fillId="63" borderId="0" applyNumberFormat="0" applyBorder="0" applyAlignment="0" applyProtection="0"/>
    <xf numFmtId="0" fontId="40" fillId="60" borderId="0" applyNumberFormat="0" applyBorder="0" applyAlignment="0" applyProtection="0"/>
    <xf numFmtId="0" fontId="40" fillId="47" borderId="0" applyNumberFormat="0" applyBorder="0" applyAlignment="0" applyProtection="0"/>
    <xf numFmtId="0" fontId="41" fillId="46" borderId="0" applyNumberFormat="0" applyBorder="0" applyAlignment="0" applyProtection="0"/>
    <xf numFmtId="0" fontId="77" fillId="64" borderId="42" applyNumberFormat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45" fillId="57" borderId="0" applyNumberFormat="0" applyBorder="0" applyAlignment="0" applyProtection="0"/>
    <xf numFmtId="0" fontId="78" fillId="0" borderId="52" applyNumberFormat="0" applyFill="0" applyAlignment="0" applyProtection="0"/>
    <xf numFmtId="0" fontId="79" fillId="0" borderId="53" applyNumberFormat="0" applyFill="0" applyAlignment="0" applyProtection="0"/>
    <xf numFmtId="0" fontId="80" fillId="0" borderId="54" applyNumberFormat="0" applyFill="0" applyAlignment="0" applyProtection="0"/>
    <xf numFmtId="0" fontId="80" fillId="0" borderId="0" applyNumberFormat="0" applyFill="0" applyBorder="0" applyAlignment="0" applyProtection="0"/>
    <xf numFmtId="0" fontId="50" fillId="43" borderId="42" applyNumberFormat="0" applyAlignment="0" applyProtection="0"/>
    <xf numFmtId="0" fontId="81" fillId="0" borderId="55" applyNumberFormat="0" applyFill="0" applyAlignment="0" applyProtection="0"/>
    <xf numFmtId="0" fontId="82" fillId="45" borderId="0" applyNumberFormat="0" applyBorder="0" applyAlignment="0" applyProtection="0"/>
    <xf numFmtId="0" fontId="2" fillId="0" borderId="0"/>
    <xf numFmtId="0" fontId="39" fillId="42" borderId="48" applyNumberFormat="0" applyFont="0" applyAlignment="0" applyProtection="0"/>
    <xf numFmtId="0" fontId="53" fillId="64" borderId="49" applyNumberFormat="0" applyAlignment="0" applyProtection="0"/>
    <xf numFmtId="9" fontId="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55" fillId="0" borderId="56" applyNumberFormat="0" applyFill="0" applyAlignment="0" applyProtection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84" fillId="0" borderId="0"/>
    <xf numFmtId="43" fontId="84" fillId="0" borderId="0" applyFont="0" applyFill="0" applyBorder="0" applyAlignment="0" applyProtection="0"/>
    <xf numFmtId="0" fontId="38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3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2" fillId="15" borderId="40" applyNumberFormat="0" applyFont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76" fillId="0" borderId="0"/>
    <xf numFmtId="0" fontId="2" fillId="15" borderId="40" applyNumberFormat="0" applyFont="0" applyAlignment="0" applyProtection="0"/>
    <xf numFmtId="9" fontId="91" fillId="0" borderId="0" applyFont="0" applyFill="0" applyBorder="0" applyAlignment="0" applyProtection="0"/>
    <xf numFmtId="0" fontId="2" fillId="0" borderId="0"/>
    <xf numFmtId="0" fontId="85" fillId="0" borderId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76" fillId="0" borderId="0">
      <alignment vertical="top"/>
    </xf>
    <xf numFmtId="0" fontId="76" fillId="0" borderId="0">
      <alignment vertical="top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9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>
      <alignment vertical="top"/>
    </xf>
    <xf numFmtId="4" fontId="2" fillId="0" borderId="0" applyFont="0" applyFill="0" applyBorder="0" applyAlignment="0" applyProtection="0">
      <alignment vertical="top"/>
    </xf>
    <xf numFmtId="0" fontId="21" fillId="0" borderId="33" applyNumberFormat="0" applyFill="0" applyAlignment="0" applyProtection="0"/>
    <xf numFmtId="5" fontId="2" fillId="0" borderId="0" applyFon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7" fontId="58" fillId="0" borderId="0"/>
    <xf numFmtId="0" fontId="22" fillId="0" borderId="3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41" applyNumberFormat="0" applyFill="0" applyAlignment="0" applyProtection="0"/>
    <xf numFmtId="43" fontId="5" fillId="0" borderId="0" applyFon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5" fillId="0" borderId="51" applyNumberFormat="0" applyFont="0" applyFill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9" fontId="76" fillId="0" borderId="0" applyFont="0" applyFill="0" applyBorder="0" applyAlignment="0" applyProtection="0"/>
    <xf numFmtId="0" fontId="76" fillId="0" borderId="0"/>
    <xf numFmtId="0" fontId="5" fillId="0" borderId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2" fillId="48" borderId="0" applyNumberFormat="0" applyBorder="0" applyAlignment="0" applyProtection="0"/>
    <xf numFmtId="0" fontId="5" fillId="0" borderId="0"/>
    <xf numFmtId="9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2" fillId="0" borderId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58" borderId="0" applyNumberFormat="0" applyBorder="0" applyAlignment="0" applyProtection="0"/>
    <xf numFmtId="0" fontId="2" fillId="40" borderId="0" applyNumberFormat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3" borderId="0" applyNumberFormat="0" applyBorder="0" applyAlignment="0" applyProtection="0"/>
    <xf numFmtId="0" fontId="2" fillId="64" borderId="0" applyNumberFormat="0" applyBorder="0" applyAlignment="0" applyProtection="0"/>
    <xf numFmtId="0" fontId="5" fillId="0" borderId="0"/>
    <xf numFmtId="0" fontId="2" fillId="53" borderId="0" applyNumberFormat="0" applyBorder="0" applyAlignment="0" applyProtection="0"/>
    <xf numFmtId="0" fontId="35" fillId="59" borderId="0" applyNumberFormat="0" applyBorder="0" applyAlignment="0" applyProtection="0"/>
    <xf numFmtId="0" fontId="35" fillId="41" borderId="0" applyNumberFormat="0" applyBorder="0" applyAlignment="0" applyProtection="0"/>
    <xf numFmtId="0" fontId="35" fillId="58" borderId="0" applyNumberFormat="0" applyBorder="0" applyAlignment="0" applyProtection="0"/>
    <xf numFmtId="0" fontId="35" fillId="60" borderId="0" applyNumberFormat="0" applyBorder="0" applyAlignment="0" applyProtection="0"/>
    <xf numFmtId="0" fontId="35" fillId="5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52" borderId="0" applyNumberFormat="0" applyBorder="0" applyAlignment="0" applyProtection="0"/>
    <xf numFmtId="0" fontId="35" fillId="63" borderId="0" applyNumberFormat="0" applyBorder="0" applyAlignment="0" applyProtection="0"/>
    <xf numFmtId="0" fontId="35" fillId="60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25" fillId="46" borderId="0" applyNumberFormat="0" applyBorder="0" applyAlignment="0" applyProtection="0"/>
    <xf numFmtId="0" fontId="87" fillId="64" borderId="36" applyNumberFormat="0" applyAlignment="0" applyProtection="0"/>
    <xf numFmtId="0" fontId="31" fillId="55" borderId="43" applyNumberFormat="0" applyAlignment="0" applyProtection="0"/>
    <xf numFmtId="43" fontId="39" fillId="0" borderId="0" applyFont="0" applyFill="0" applyBorder="0" applyAlignment="0" applyProtection="0"/>
    <xf numFmtId="43" fontId="7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4" fontId="76" fillId="0" borderId="0" applyFont="0" applyFill="0" applyBorder="0" applyAlignment="0" applyProtection="0">
      <alignment vertical="top"/>
    </xf>
    <xf numFmtId="0" fontId="24" fillId="57" borderId="0" applyNumberFormat="0" applyBorder="0" applyAlignment="0" applyProtection="0"/>
    <xf numFmtId="0" fontId="88" fillId="64" borderId="36" applyNumberFormat="0" applyAlignment="0" applyProtection="0"/>
    <xf numFmtId="0" fontId="89" fillId="11" borderId="0" applyNumberFormat="0" applyBorder="0" applyAlignment="0" applyProtection="0"/>
    <xf numFmtId="0" fontId="2" fillId="0" borderId="0"/>
    <xf numFmtId="0" fontId="76" fillId="0" borderId="0">
      <alignment vertical="top"/>
    </xf>
    <xf numFmtId="0" fontId="76" fillId="0" borderId="0">
      <alignment vertical="top"/>
    </xf>
    <xf numFmtId="0" fontId="39" fillId="15" borderId="40" applyNumberFormat="0" applyFont="0" applyAlignment="0" applyProtection="0"/>
    <xf numFmtId="0" fontId="90" fillId="64" borderId="49" applyNumberFormat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4" fillId="0" borderId="56" applyNumberFormat="0" applyFill="0" applyAlignment="0" applyProtection="0"/>
    <xf numFmtId="0" fontId="5" fillId="0" borderId="0"/>
    <xf numFmtId="0" fontId="85" fillId="0" borderId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2" fillId="0" borderId="0"/>
    <xf numFmtId="9" fontId="8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6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76" fillId="0" borderId="0">
      <alignment vertical="top"/>
    </xf>
    <xf numFmtId="9" fontId="76" fillId="0" borderId="0" applyFont="0" applyFill="0" applyBorder="0" applyAlignment="0" applyProtection="0"/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6" fillId="0" borderId="0">
      <alignment vertical="top"/>
    </xf>
    <xf numFmtId="0" fontId="2" fillId="0" borderId="0"/>
    <xf numFmtId="0" fontId="2" fillId="0" borderId="0"/>
    <xf numFmtId="0" fontId="76" fillId="0" borderId="0">
      <alignment vertical="top"/>
    </xf>
    <xf numFmtId="0" fontId="35" fillId="27" borderId="0" applyNumberFormat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85" fillId="0" borderId="0" applyFont="0" applyFill="0" applyBorder="0" applyAlignment="0" applyProtection="0"/>
    <xf numFmtId="0" fontId="23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2" fillId="0" borderId="0"/>
    <xf numFmtId="0" fontId="2" fillId="15" borderId="40" applyNumberFormat="0" applyFont="0" applyAlignment="0" applyProtection="0"/>
    <xf numFmtId="43" fontId="5" fillId="0" borderId="0" applyFont="0" applyFill="0" applyBorder="0" applyAlignment="0" applyProtection="0"/>
    <xf numFmtId="0" fontId="76" fillId="0" borderId="0"/>
    <xf numFmtId="43" fontId="9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0" borderId="0"/>
    <xf numFmtId="0" fontId="5" fillId="0" borderId="0"/>
    <xf numFmtId="0" fontId="5" fillId="0" borderId="0"/>
    <xf numFmtId="0" fontId="2" fillId="1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9" fontId="85" fillId="0" borderId="0" applyFont="0" applyFill="0" applyBorder="0" applyAlignment="0" applyProtection="0"/>
    <xf numFmtId="0" fontId="2" fillId="29" borderId="0" applyNumberFormat="0" applyBorder="0" applyAlignment="0" applyProtection="0"/>
    <xf numFmtId="0" fontId="35" fillId="19" borderId="0" applyNumberFormat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5" fillId="0" borderId="0"/>
    <xf numFmtId="0" fontId="2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5" fillId="0" borderId="0"/>
    <xf numFmtId="0" fontId="2" fillId="17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3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5" fillId="0" borderId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5" fillId="0" borderId="0"/>
    <xf numFmtId="0" fontId="2" fillId="1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5" fillId="0" borderId="0"/>
    <xf numFmtId="0" fontId="2" fillId="0" borderId="0"/>
    <xf numFmtId="0" fontId="5" fillId="0" borderId="0"/>
    <xf numFmtId="0" fontId="35" fillId="31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18" borderId="0" applyNumberFormat="0" applyBorder="0" applyAlignment="0" applyProtection="0"/>
    <xf numFmtId="43" fontId="76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0" borderId="0"/>
    <xf numFmtId="43" fontId="5" fillId="0" borderId="0" quotePrefix="1">
      <protection locked="0"/>
    </xf>
    <xf numFmtId="5" fontId="2" fillId="0" borderId="0" applyFont="0" applyFill="0" applyBorder="0" applyAlignment="0" applyProtection="0">
      <alignment vertical="top"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85" fillId="0" borderId="0" applyFont="0" applyFill="0" applyBorder="0" applyAlignment="0" applyProtection="0"/>
    <xf numFmtId="0" fontId="85" fillId="0" borderId="0"/>
    <xf numFmtId="0" fontId="24" fillId="9" borderId="0" applyNumberFormat="0" applyBorder="0" applyAlignment="0" applyProtection="0"/>
    <xf numFmtId="43" fontId="93" fillId="0" borderId="0" applyFont="0" applyFill="0" applyBorder="0" applyAlignment="0" applyProtection="0"/>
    <xf numFmtId="0" fontId="2" fillId="29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43" fontId="5" fillId="0" borderId="0" quotePrefix="1">
      <protection locked="0"/>
    </xf>
    <xf numFmtId="0" fontId="2" fillId="0" borderId="0"/>
    <xf numFmtId="0" fontId="2" fillId="17" borderId="0" applyNumberFormat="0" applyBorder="0" applyAlignment="0" applyProtection="0"/>
    <xf numFmtId="0" fontId="2" fillId="34" borderId="0" applyNumberFormat="0" applyBorder="0" applyAlignment="0" applyProtection="0"/>
    <xf numFmtId="0" fontId="76" fillId="0" borderId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8" fillId="13" borderId="37" applyNumberFormat="0" applyAlignment="0" applyProtection="0"/>
    <xf numFmtId="0" fontId="30" fillId="0" borderId="38" applyNumberFormat="0" applyFill="0" applyAlignment="0" applyProtection="0"/>
    <xf numFmtId="0" fontId="2" fillId="21" borderId="0" applyNumberFormat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0" fontId="2" fillId="37" borderId="0" applyNumberFormat="0" applyBorder="0" applyAlignment="0" applyProtection="0"/>
    <xf numFmtId="0" fontId="2" fillId="48" borderId="0" applyNumberFormat="0" applyBorder="0" applyAlignment="0" applyProtection="0"/>
    <xf numFmtId="43" fontId="85" fillId="0" borderId="0" applyFont="0" applyFill="0" applyBorder="0" applyAlignment="0" applyProtection="0"/>
    <xf numFmtId="0" fontId="2" fillId="33" borderId="0" applyNumberFormat="0" applyBorder="0" applyAlignment="0" applyProtection="0"/>
    <xf numFmtId="0" fontId="5" fillId="0" borderId="0"/>
    <xf numFmtId="0" fontId="35" fillId="16" borderId="0" applyNumberFormat="0" applyBorder="0" applyAlignment="0" applyProtection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58" borderId="0" applyNumberFormat="0" applyBorder="0" applyAlignment="0" applyProtection="0"/>
    <xf numFmtId="0" fontId="2" fillId="40" borderId="0" applyNumberFormat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3" borderId="0" applyNumberFormat="0" applyBorder="0" applyAlignment="0" applyProtection="0"/>
    <xf numFmtId="0" fontId="2" fillId="64" borderId="0" applyNumberFormat="0" applyBorder="0" applyAlignment="0" applyProtection="0"/>
    <xf numFmtId="0" fontId="2" fillId="53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40" applyNumberFormat="0" applyFont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0" borderId="0"/>
    <xf numFmtId="0" fontId="2" fillId="0" borderId="0"/>
    <xf numFmtId="43" fontId="85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39" fillId="15" borderId="40" applyNumberFormat="0" applyFont="0" applyAlignment="0" applyProtection="0"/>
    <xf numFmtId="0" fontId="2" fillId="0" borderId="0"/>
    <xf numFmtId="0" fontId="27" fillId="12" borderId="36" applyNumberFormat="0" applyAlignment="0" applyProtection="0"/>
    <xf numFmtId="0" fontId="35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93" fillId="0" borderId="0"/>
    <xf numFmtId="0" fontId="5" fillId="0" borderId="0"/>
    <xf numFmtId="0" fontId="2" fillId="21" borderId="0" applyNumberFormat="0" applyBorder="0" applyAlignment="0" applyProtection="0"/>
    <xf numFmtId="0" fontId="2" fillId="0" borderId="0"/>
    <xf numFmtId="0" fontId="31" fillId="14" borderId="39" applyNumberFormat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9" fillId="13" borderId="36" applyNumberFormat="0" applyAlignment="0" applyProtection="0"/>
    <xf numFmtId="0" fontId="2" fillId="29" borderId="0" applyNumberFormat="0" applyBorder="0" applyAlignment="0" applyProtection="0"/>
    <xf numFmtId="0" fontId="37" fillId="11" borderId="0" applyNumberFormat="0" applyBorder="0" applyAlignment="0" applyProtection="0"/>
    <xf numFmtId="0" fontId="2" fillId="34" borderId="0" applyNumberFormat="0" applyBorder="0" applyAlignment="0" applyProtection="0"/>
    <xf numFmtId="0" fontId="25" fillId="10" borderId="0" applyNumberFormat="0" applyBorder="0" applyAlignment="0" applyProtection="0"/>
    <xf numFmtId="0" fontId="85" fillId="0" borderId="0"/>
    <xf numFmtId="0" fontId="85" fillId="0" borderId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43" fontId="85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85" fillId="0" borderId="0"/>
    <xf numFmtId="0" fontId="35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7" borderId="0" applyNumberFormat="0" applyBorder="0" applyAlignment="0" applyProtection="0"/>
    <xf numFmtId="0" fontId="5" fillId="0" borderId="0"/>
    <xf numFmtId="0" fontId="35" fillId="3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35" fillId="3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35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5" fillId="28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35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39" fillId="15" borderId="40" applyNumberFormat="0" applyFont="0" applyAlignment="0" applyProtection="0"/>
    <xf numFmtId="0" fontId="5" fillId="0" borderId="0"/>
    <xf numFmtId="0" fontId="5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6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43" fontId="85" fillId="0" borderId="0" applyFont="0" applyFill="0" applyBorder="0" applyAlignment="0" applyProtection="0"/>
    <xf numFmtId="0" fontId="5" fillId="0" borderId="0"/>
    <xf numFmtId="0" fontId="85" fillId="0" borderId="0"/>
    <xf numFmtId="9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5" fillId="0" borderId="0"/>
    <xf numFmtId="9" fontId="85" fillId="0" borderId="0" applyFont="0" applyFill="0" applyBorder="0" applyAlignment="0" applyProtection="0"/>
    <xf numFmtId="0" fontId="5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5" borderId="40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43" fontId="8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quotePrefix="1">
      <protection locked="0"/>
    </xf>
    <xf numFmtId="43" fontId="85" fillId="0" borderId="0" applyFont="0" applyFill="0" applyBorder="0" applyAlignment="0" applyProtection="0"/>
    <xf numFmtId="0" fontId="5" fillId="0" borderId="0"/>
    <xf numFmtId="43" fontId="5" fillId="0" borderId="0" quotePrefix="1">
      <protection locked="0"/>
    </xf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5" fillId="0" borderId="0"/>
    <xf numFmtId="0" fontId="5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/>
    <xf numFmtId="44" fontId="8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43" fontId="5" fillId="0" borderId="0" quotePrefix="1">
      <protection locked="0"/>
    </xf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5" fillId="0" borderId="0" quotePrefix="1">
      <protection locked="0"/>
    </xf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5" fillId="0" borderId="0"/>
    <xf numFmtId="0" fontId="5" fillId="0" borderId="0"/>
    <xf numFmtId="0" fontId="85" fillId="0" borderId="0"/>
    <xf numFmtId="43" fontId="85" fillId="0" borderId="0" applyFont="0" applyFill="0" applyBorder="0" applyAlignment="0" applyProtection="0"/>
    <xf numFmtId="0" fontId="5" fillId="0" borderId="0"/>
    <xf numFmtId="9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85" fillId="0" borderId="0" applyFont="0" applyFill="0" applyBorder="0" applyAlignment="0" applyProtection="0"/>
    <xf numFmtId="0" fontId="5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9" fontId="8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9" fontId="85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9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5" fillId="0" borderId="0"/>
    <xf numFmtId="0" fontId="5" fillId="0" borderId="0"/>
    <xf numFmtId="0" fontId="85" fillId="0" borderId="0"/>
    <xf numFmtId="43" fontId="85" fillId="0" borderId="0" applyFont="0" applyFill="0" applyBorder="0" applyAlignment="0" applyProtection="0"/>
    <xf numFmtId="0" fontId="5" fillId="0" borderId="0"/>
    <xf numFmtId="9" fontId="8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3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6" fillId="0" borderId="0"/>
    <xf numFmtId="0" fontId="76" fillId="0" borderId="0">
      <alignment vertical="top"/>
    </xf>
    <xf numFmtId="0" fontId="5" fillId="0" borderId="0"/>
    <xf numFmtId="0" fontId="76" fillId="0" borderId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6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2" fillId="15" borderId="40" applyNumberFormat="0" applyFont="0" applyAlignment="0" applyProtection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85" fillId="0" borderId="0"/>
    <xf numFmtId="0" fontId="2" fillId="0" borderId="0">
      <alignment vertical="top"/>
    </xf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85" fillId="0" borderId="0"/>
    <xf numFmtId="0" fontId="5" fillId="0" borderId="0"/>
    <xf numFmtId="0" fontId="85" fillId="0" borderId="0"/>
    <xf numFmtId="0" fontId="85" fillId="0" borderId="0"/>
    <xf numFmtId="169" fontId="72" fillId="0" borderId="0" applyFill="0" applyBorder="0" applyProtection="0">
      <alignment horizontal="right" vertical="center"/>
    </xf>
    <xf numFmtId="0" fontId="85" fillId="0" borderId="0"/>
    <xf numFmtId="0" fontId="85" fillId="0" borderId="0"/>
    <xf numFmtId="0" fontId="21" fillId="0" borderId="33" applyNumberFormat="0" applyFill="0" applyAlignment="0" applyProtection="0"/>
    <xf numFmtId="0" fontId="76" fillId="0" borderId="0">
      <alignment vertical="top"/>
    </xf>
    <xf numFmtId="0" fontId="2" fillId="0" borderId="0" applyNumberFormat="0" applyFill="0" applyBorder="0" applyAlignment="0" applyProtection="0">
      <alignment vertical="top"/>
    </xf>
    <xf numFmtId="0" fontId="5" fillId="0" borderId="0"/>
    <xf numFmtId="167" fontId="58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5" fillId="0" borderId="0"/>
    <xf numFmtId="2" fontId="2" fillId="0" borderId="0" applyFont="0" applyFill="0" applyBorder="0" applyAlignment="0" applyProtection="0">
      <alignment vertical="top"/>
    </xf>
    <xf numFmtId="9" fontId="85" fillId="0" borderId="0" applyFont="0" applyFill="0" applyBorder="0" applyAlignment="0" applyProtection="0"/>
    <xf numFmtId="0" fontId="7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2" fillId="48" borderId="0" applyNumberFormat="0" applyBorder="0" applyAlignment="0" applyProtection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5" fillId="0" borderId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58" borderId="0" applyNumberFormat="0" applyBorder="0" applyAlignment="0" applyProtection="0"/>
    <xf numFmtId="0" fontId="2" fillId="40" borderId="0" applyNumberFormat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3" borderId="0" applyNumberFormat="0" applyBorder="0" applyAlignment="0" applyProtection="0"/>
    <xf numFmtId="0" fontId="2" fillId="64" borderId="0" applyNumberFormat="0" applyBorder="0" applyAlignment="0" applyProtection="0"/>
    <xf numFmtId="0" fontId="2" fillId="53" borderId="0" applyNumberFormat="0" applyBorder="0" applyAlignment="0" applyProtection="0"/>
    <xf numFmtId="0" fontId="35" fillId="59" borderId="0" applyNumberFormat="0" applyBorder="0" applyAlignment="0" applyProtection="0"/>
    <xf numFmtId="0" fontId="35" fillId="41" borderId="0" applyNumberFormat="0" applyBorder="0" applyAlignment="0" applyProtection="0"/>
    <xf numFmtId="0" fontId="35" fillId="58" borderId="0" applyNumberFormat="0" applyBorder="0" applyAlignment="0" applyProtection="0"/>
    <xf numFmtId="0" fontId="35" fillId="60" borderId="0" applyNumberFormat="0" applyBorder="0" applyAlignment="0" applyProtection="0"/>
    <xf numFmtId="0" fontId="35" fillId="5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52" borderId="0" applyNumberFormat="0" applyBorder="0" applyAlignment="0" applyProtection="0"/>
    <xf numFmtId="0" fontId="35" fillId="63" borderId="0" applyNumberFormat="0" applyBorder="0" applyAlignment="0" applyProtection="0"/>
    <xf numFmtId="0" fontId="35" fillId="60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25" fillId="46" borderId="0" applyNumberFormat="0" applyBorder="0" applyAlignment="0" applyProtection="0"/>
    <xf numFmtId="0" fontId="87" fillId="64" borderId="36" applyNumberFormat="0" applyAlignment="0" applyProtection="0"/>
    <xf numFmtId="0" fontId="31" fillId="55" borderId="43" applyNumberFormat="0" applyAlignment="0" applyProtection="0"/>
    <xf numFmtId="43" fontId="39" fillId="0" borderId="0" applyFont="0" applyFill="0" applyBorder="0" applyAlignment="0" applyProtection="0"/>
    <xf numFmtId="43" fontId="76" fillId="0" borderId="0" applyFont="0" applyFill="0" applyBorder="0" applyAlignment="0" applyProtection="0">
      <alignment vertical="top"/>
    </xf>
    <xf numFmtId="44" fontId="76" fillId="0" borderId="0" applyFont="0" applyFill="0" applyBorder="0" applyAlignment="0" applyProtection="0">
      <alignment vertical="top"/>
    </xf>
    <xf numFmtId="0" fontId="24" fillId="57" borderId="0" applyNumberFormat="0" applyBorder="0" applyAlignment="0" applyProtection="0"/>
    <xf numFmtId="0" fontId="80" fillId="0" borderId="54" applyNumberFormat="0" applyFill="0" applyAlignment="0" applyProtection="0"/>
    <xf numFmtId="0" fontId="80" fillId="0" borderId="0" applyNumberFormat="0" applyFill="0" applyBorder="0" applyAlignment="0" applyProtection="0"/>
    <xf numFmtId="0" fontId="88" fillId="64" borderId="36" applyNumberFormat="0" applyAlignment="0" applyProtection="0"/>
    <xf numFmtId="0" fontId="81" fillId="0" borderId="55" applyNumberFormat="0" applyFill="0" applyAlignment="0" applyProtection="0"/>
    <xf numFmtId="0" fontId="89" fillId="11" borderId="0" applyNumberFormat="0" applyBorder="0" applyAlignment="0" applyProtection="0"/>
    <xf numFmtId="0" fontId="5" fillId="0" borderId="0"/>
    <xf numFmtId="0" fontId="76" fillId="0" borderId="0">
      <alignment vertical="top"/>
    </xf>
    <xf numFmtId="0" fontId="39" fillId="15" borderId="40" applyNumberFormat="0" applyFont="0" applyAlignment="0" applyProtection="0"/>
    <xf numFmtId="0" fontId="90" fillId="64" borderId="49" applyNumberFormat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6" fillId="11" borderId="0" applyNumberFormat="0" applyBorder="0" applyAlignment="0" applyProtection="0"/>
    <xf numFmtId="0" fontId="2" fillId="0" borderId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5" fillId="0" borderId="0"/>
    <xf numFmtId="0" fontId="2" fillId="0" borderId="0" applyNumberFormat="0" applyFill="0" applyBorder="0" applyAlignment="0" applyProtection="0">
      <alignment vertical="top"/>
    </xf>
    <xf numFmtId="0" fontId="5" fillId="0" borderId="0"/>
    <xf numFmtId="0" fontId="72" fillId="0" borderId="0" applyBorder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6" fillId="0" borderId="0">
      <alignment vertical="top"/>
    </xf>
    <xf numFmtId="0" fontId="76" fillId="0" borderId="0"/>
    <xf numFmtId="0" fontId="76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6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5" fillId="0" borderId="0"/>
    <xf numFmtId="43" fontId="8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51" applyNumberFormat="0" applyFont="0" applyFill="0" applyAlignment="0" applyProtection="0">
      <alignment vertical="top"/>
    </xf>
    <xf numFmtId="0" fontId="34" fillId="0" borderId="41" applyNumberFormat="0" applyFill="0" applyAlignment="0" applyProtection="0"/>
    <xf numFmtId="0" fontId="2" fillId="0" borderId="0">
      <alignment vertical="top"/>
    </xf>
    <xf numFmtId="0" fontId="35" fillId="59" borderId="0" applyNumberFormat="0" applyBorder="0" applyAlignment="0" applyProtection="0"/>
    <xf numFmtId="0" fontId="35" fillId="41" borderId="0" applyNumberFormat="0" applyBorder="0" applyAlignment="0" applyProtection="0"/>
    <xf numFmtId="0" fontId="35" fillId="58" borderId="0" applyNumberFormat="0" applyBorder="0" applyAlignment="0" applyProtection="0"/>
    <xf numFmtId="0" fontId="35" fillId="60" borderId="0" applyNumberFormat="0" applyBorder="0" applyAlignment="0" applyProtection="0"/>
    <xf numFmtId="0" fontId="35" fillId="51" borderId="0" applyNumberFormat="0" applyBorder="0" applyAlignment="0" applyProtection="0"/>
    <xf numFmtId="0" fontId="35" fillId="61" borderId="0" applyNumberFormat="0" applyBorder="0" applyAlignment="0" applyProtection="0"/>
    <xf numFmtId="0" fontId="89" fillId="11" borderId="0" applyNumberFormat="0" applyBorder="0" applyAlignment="0" applyProtection="0"/>
    <xf numFmtId="0" fontId="83" fillId="0" borderId="0" applyNumberFormat="0" applyFill="0" applyBorder="0" applyAlignment="0" applyProtection="0"/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9" fillId="0" borderId="0"/>
    <xf numFmtId="9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6" fillId="0" borderId="0">
      <alignment vertical="top"/>
    </xf>
    <xf numFmtId="0" fontId="76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5" fillId="0" borderId="0"/>
    <xf numFmtId="0" fontId="5" fillId="0" borderId="0"/>
    <xf numFmtId="0" fontId="94" fillId="0" borderId="0" applyNumberFormat="0" applyFill="0" applyBorder="0" applyAlignment="0" applyProtection="0"/>
    <xf numFmtId="37" fontId="18" fillId="0" borderId="0"/>
    <xf numFmtId="9" fontId="5" fillId="0" borderId="0" applyFont="0" applyFill="0" applyBorder="0" applyAlignment="0" applyProtection="0"/>
    <xf numFmtId="37" fontId="10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</cellStyleXfs>
  <cellXfs count="320">
    <xf numFmtId="37" fontId="0" fillId="0" borderId="0" xfId="0"/>
    <xf numFmtId="37" fontId="7" fillId="0" borderId="0" xfId="0" applyFont="1" applyBorder="1"/>
    <xf numFmtId="37" fontId="7" fillId="0" borderId="0" xfId="0" applyFont="1"/>
    <xf numFmtId="37" fontId="6" fillId="0" borderId="0" xfId="0" applyFont="1" applyFill="1" applyBorder="1"/>
    <xf numFmtId="37" fontId="8" fillId="0" borderId="0" xfId="0" applyNumberFormat="1" applyFont="1" applyFill="1" applyBorder="1" applyAlignment="1" applyProtection="1">
      <alignment horizontal="centerContinuous"/>
    </xf>
    <xf numFmtId="37" fontId="9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9" fillId="0" borderId="0" xfId="0" applyFont="1"/>
    <xf numFmtId="37" fontId="9" fillId="0" borderId="0" xfId="0" applyFont="1" applyBorder="1"/>
    <xf numFmtId="37" fontId="8" fillId="0" borderId="0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Border="1" applyAlignment="1" applyProtection="1">
      <alignment horizontal="left"/>
    </xf>
    <xf numFmtId="37" fontId="10" fillId="0" borderId="0" xfId="0" applyFont="1"/>
    <xf numFmtId="37" fontId="9" fillId="0" borderId="0" xfId="0" quotePrefix="1" applyNumberFormat="1" applyFont="1" applyBorder="1" applyAlignment="1" applyProtection="1">
      <alignment horizontal="center"/>
    </xf>
    <xf numFmtId="37" fontId="8" fillId="0" borderId="1" xfId="0" applyNumberFormat="1" applyFont="1" applyFill="1" applyBorder="1" applyProtection="1"/>
    <xf numFmtId="37" fontId="8" fillId="0" borderId="2" xfId="0" applyNumberFormat="1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Protection="1"/>
    <xf numFmtId="37" fontId="8" fillId="0" borderId="4" xfId="0" applyNumberFormat="1" applyFont="1" applyFill="1" applyBorder="1" applyAlignment="1" applyProtection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3" xfId="0" applyFont="1" applyFill="1" applyBorder="1"/>
    <xf numFmtId="37" fontId="8" fillId="0" borderId="4" xfId="0" applyFont="1" applyFill="1" applyBorder="1"/>
    <xf numFmtId="37" fontId="8" fillId="0" borderId="2" xfId="0" applyNumberFormat="1" applyFont="1" applyFill="1" applyBorder="1" applyProtection="1"/>
    <xf numFmtId="37" fontId="8" fillId="0" borderId="2" xfId="0" quotePrefix="1" applyNumberFormat="1" applyFont="1" applyFill="1" applyBorder="1" applyAlignment="1" applyProtection="1">
      <alignment horizontal="left"/>
    </xf>
    <xf numFmtId="37" fontId="8" fillId="0" borderId="1" xfId="0" applyNumberFormat="1" applyFont="1" applyFill="1" applyBorder="1" applyAlignment="1" applyProtection="1"/>
    <xf numFmtId="37" fontId="8" fillId="0" borderId="2" xfId="0" applyFont="1" applyFill="1" applyBorder="1"/>
    <xf numFmtId="37" fontId="8" fillId="0" borderId="4" xfId="0" applyFont="1" applyFill="1" applyBorder="1" applyAlignment="1">
      <alignment horizontal="center"/>
    </xf>
    <xf numFmtId="39" fontId="8" fillId="0" borderId="2" xfId="0" applyNumberFormat="1" applyFont="1" applyFill="1" applyBorder="1" applyAlignment="1" applyProtection="1"/>
    <xf numFmtId="37" fontId="9" fillId="0" borderId="2" xfId="0" applyFont="1" applyBorder="1"/>
    <xf numFmtId="37" fontId="9" fillId="0" borderId="4" xfId="0" applyFont="1" applyBorder="1"/>
    <xf numFmtId="37" fontId="8" fillId="0" borderId="0" xfId="0" quotePrefix="1" applyNumberFormat="1" applyFont="1" applyFill="1" applyBorder="1" applyAlignment="1" applyProtection="1">
      <alignment horizontal="left"/>
    </xf>
    <xf numFmtId="37" fontId="8" fillId="0" borderId="0" xfId="0" applyFont="1" applyFill="1" applyBorder="1"/>
    <xf numFmtId="37" fontId="8" fillId="0" borderId="0" xfId="0" quotePrefix="1" applyNumberFormat="1" applyFont="1" applyFill="1" applyBorder="1" applyAlignment="1" applyProtection="1">
      <alignment horizontal="center"/>
    </xf>
    <xf numFmtId="37" fontId="8" fillId="0" borderId="5" xfId="0" applyFont="1" applyFill="1" applyBorder="1"/>
    <xf numFmtId="37" fontId="8" fillId="0" borderId="6" xfId="0" quotePrefix="1" applyNumberFormat="1" applyFont="1" applyFill="1" applyBorder="1" applyAlignment="1" applyProtection="1">
      <alignment horizontal="centerContinuous"/>
    </xf>
    <xf numFmtId="37" fontId="8" fillId="0" borderId="7" xfId="0" applyFont="1" applyFill="1" applyBorder="1" applyAlignment="1">
      <alignment horizontal="centerContinuous"/>
    </xf>
    <xf numFmtId="37" fontId="8" fillId="0" borderId="2" xfId="0" applyNumberFormat="1" applyFont="1" applyFill="1" applyBorder="1" applyAlignment="1" applyProtection="1">
      <alignment horizontal="centerContinuous"/>
    </xf>
    <xf numFmtId="37" fontId="8" fillId="0" borderId="2" xfId="0" applyFont="1" applyFill="1" applyBorder="1" applyAlignment="1">
      <alignment horizontal="centerContinuous"/>
    </xf>
    <xf numFmtId="37" fontId="8" fillId="0" borderId="8" xfId="0" applyNumberFormat="1" applyFont="1" applyFill="1" applyBorder="1" applyAlignment="1" applyProtection="1">
      <alignment horizontal="centerContinuous"/>
    </xf>
    <xf numFmtId="37" fontId="8" fillId="0" borderId="8" xfId="0" applyFont="1" applyFill="1" applyBorder="1"/>
    <xf numFmtId="37" fontId="8" fillId="0" borderId="1" xfId="0" applyNumberFormat="1" applyFont="1" applyFill="1" applyBorder="1" applyAlignment="1" applyProtection="1">
      <alignment horizontal="centerContinuous"/>
    </xf>
    <xf numFmtId="37" fontId="8" fillId="0" borderId="9" xfId="0" applyNumberFormat="1" applyFont="1" applyFill="1" applyBorder="1" applyProtection="1"/>
    <xf numFmtId="37" fontId="8" fillId="0" borderId="10" xfId="0" applyNumberFormat="1" applyFont="1" applyFill="1" applyBorder="1" applyAlignment="1" applyProtection="1"/>
    <xf numFmtId="37" fontId="8" fillId="0" borderId="11" xfId="0" applyFont="1" applyFill="1" applyBorder="1"/>
    <xf numFmtId="37" fontId="8" fillId="0" borderId="6" xfId="0" applyNumberFormat="1" applyFont="1" applyFill="1" applyBorder="1" applyAlignment="1" applyProtection="1">
      <alignment horizontal="centerContinuous"/>
    </xf>
    <xf numFmtId="37" fontId="8" fillId="0" borderId="4" xfId="0" applyFont="1" applyFill="1" applyBorder="1" applyAlignment="1">
      <alignment horizontal="centerContinuous"/>
    </xf>
    <xf numFmtId="37" fontId="8" fillId="0" borderId="0" xfId="0" applyNumberFormat="1" applyFont="1" applyFill="1" applyBorder="1" applyAlignment="1" applyProtection="1"/>
    <xf numFmtId="37" fontId="8" fillId="0" borderId="6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2" xfId="0" quotePrefix="1" applyNumberFormat="1" applyFont="1" applyFill="1" applyBorder="1" applyAlignment="1" applyProtection="1"/>
    <xf numFmtId="37" fontId="8" fillId="0" borderId="8" xfId="0" applyNumberFormat="1" applyFont="1" applyFill="1" applyBorder="1" applyAlignment="1" applyProtection="1"/>
    <xf numFmtId="37" fontId="8" fillId="0" borderId="12" xfId="0" applyFont="1" applyFill="1" applyBorder="1"/>
    <xf numFmtId="37" fontId="8" fillId="0" borderId="10" xfId="0" applyFont="1" applyFill="1" applyBorder="1"/>
    <xf numFmtId="37" fontId="8" fillId="0" borderId="7" xfId="0" applyFont="1" applyFill="1" applyBorder="1"/>
    <xf numFmtId="37" fontId="8" fillId="0" borderId="9" xfId="0" applyFont="1" applyFill="1" applyBorder="1"/>
    <xf numFmtId="37" fontId="8" fillId="0" borderId="10" xfId="0" applyFont="1" applyFill="1" applyBorder="1" applyAlignment="1">
      <alignment horizontal="center"/>
    </xf>
    <xf numFmtId="164" fontId="8" fillId="0" borderId="2" xfId="0" applyNumberFormat="1" applyFont="1" applyFill="1" applyBorder="1" applyProtection="1"/>
    <xf numFmtId="37" fontId="8" fillId="0" borderId="2" xfId="0" applyFont="1" applyFill="1" applyBorder="1" applyAlignment="1">
      <alignment horizontal="center"/>
    </xf>
    <xf numFmtId="37" fontId="8" fillId="0" borderId="13" xfId="0" applyNumberFormat="1" applyFont="1" applyFill="1" applyBorder="1" applyProtection="1"/>
    <xf numFmtId="37" fontId="8" fillId="0" borderId="0" xfId="0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right"/>
    </xf>
    <xf numFmtId="37" fontId="8" fillId="0" borderId="2" xfId="0" applyFont="1" applyFill="1" applyBorder="1" applyAlignment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/>
    <xf numFmtId="164" fontId="8" fillId="0" borderId="2" xfId="0" quotePrefix="1" applyNumberFormat="1" applyFont="1" applyFill="1" applyBorder="1" applyAlignment="1" applyProtection="1">
      <alignment horizontal="left"/>
    </xf>
    <xf numFmtId="37" fontId="8" fillId="0" borderId="9" xfId="0" applyNumberFormat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left"/>
    </xf>
    <xf numFmtId="37" fontId="8" fillId="0" borderId="14" xfId="0" applyFont="1" applyFill="1" applyBorder="1" applyAlignment="1">
      <alignment horizontal="center"/>
    </xf>
    <xf numFmtId="37" fontId="8" fillId="0" borderId="8" xfId="0" applyFont="1" applyFill="1" applyBorder="1" applyAlignment="1">
      <alignment horizontal="center"/>
    </xf>
    <xf numFmtId="37" fontId="8" fillId="0" borderId="14" xfId="0" applyFont="1" applyFill="1" applyBorder="1"/>
    <xf numFmtId="37" fontId="9" fillId="0" borderId="14" xfId="0" applyFont="1" applyBorder="1"/>
    <xf numFmtId="37" fontId="9" fillId="0" borderId="8" xfId="0" applyFont="1" applyBorder="1"/>
    <xf numFmtId="37" fontId="8" fillId="0" borderId="8" xfId="0" applyFont="1" applyFill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13" xfId="0" applyFont="1" applyFill="1" applyBorder="1"/>
    <xf numFmtId="37" fontId="9" fillId="0" borderId="13" xfId="0" applyFont="1" applyBorder="1"/>
    <xf numFmtId="37" fontId="8" fillId="0" borderId="3" xfId="0" applyFont="1" applyFill="1" applyBorder="1" applyAlignment="1">
      <alignment horizontal="centerContinuous"/>
    </xf>
    <xf numFmtId="37" fontId="9" fillId="0" borderId="0" xfId="0" applyFont="1" applyBorder="1" applyAlignment="1">
      <alignment horizontal="center"/>
    </xf>
    <xf numFmtId="37" fontId="9" fillId="0" borderId="0" xfId="0" applyFont="1" applyBorder="1" applyAlignment="1"/>
    <xf numFmtId="37" fontId="9" fillId="0" borderId="0" xfId="0" applyFont="1" applyAlignment="1"/>
    <xf numFmtId="37" fontId="9" fillId="0" borderId="0" xfId="0" quotePrefix="1" applyNumberFormat="1" applyFont="1" applyBorder="1" applyAlignment="1" applyProtection="1"/>
    <xf numFmtId="37" fontId="10" fillId="0" borderId="0" xfId="0" applyFont="1" applyAlignment="1"/>
    <xf numFmtId="37" fontId="8" fillId="0" borderId="3" xfId="0" applyNumberFormat="1" applyFont="1" applyFill="1" applyBorder="1" applyAlignment="1" applyProtection="1"/>
    <xf numFmtId="37" fontId="8" fillId="0" borderId="3" xfId="0" applyFont="1" applyFill="1" applyBorder="1" applyAlignment="1"/>
    <xf numFmtId="37" fontId="8" fillId="0" borderId="4" xfId="0" applyFont="1" applyFill="1" applyBorder="1" applyAlignment="1"/>
    <xf numFmtId="4" fontId="8" fillId="0" borderId="2" xfId="0" applyNumberFormat="1" applyFont="1" applyFill="1" applyBorder="1" applyAlignment="1" applyProtection="1"/>
    <xf numFmtId="37" fontId="9" fillId="0" borderId="10" xfId="0" applyFont="1" applyBorder="1" applyAlignment="1"/>
    <xf numFmtId="3" fontId="8" fillId="0" borderId="2" xfId="0" applyNumberFormat="1" applyFont="1" applyFill="1" applyBorder="1" applyAlignment="1" applyProtection="1"/>
    <xf numFmtId="2" fontId="8" fillId="0" borderId="2" xfId="0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>
      <alignment horizontal="center"/>
    </xf>
    <xf numFmtId="37" fontId="8" fillId="0" borderId="2" xfId="0" quotePrefix="1" applyNumberFormat="1" applyFont="1" applyFill="1" applyBorder="1" applyAlignment="1" applyProtection="1">
      <alignment horizontal="center"/>
    </xf>
    <xf numFmtId="37" fontId="9" fillId="0" borderId="2" xfId="0" applyFont="1" applyBorder="1" applyAlignment="1">
      <alignment horizontal="center"/>
    </xf>
    <xf numFmtId="37" fontId="9" fillId="0" borderId="4" xfId="0" applyFont="1" applyBorder="1" applyAlignment="1">
      <alignment horizontal="center"/>
    </xf>
    <xf numFmtId="37" fontId="8" fillId="2" borderId="2" xfId="0" applyNumberFormat="1" applyFont="1" applyFill="1" applyBorder="1" applyProtection="1"/>
    <xf numFmtId="37" fontId="8" fillId="2" borderId="2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>
      <alignment horizontal="left"/>
    </xf>
    <xf numFmtId="37" fontId="9" fillId="0" borderId="7" xfId="0" applyFont="1" applyBorder="1" applyAlignment="1">
      <alignment horizontal="centerContinuous"/>
    </xf>
    <xf numFmtId="37" fontId="8" fillId="0" borderId="9" xfId="0" quotePrefix="1" applyNumberFormat="1" applyFont="1" applyFill="1" applyBorder="1" applyAlignment="1" applyProtection="1"/>
    <xf numFmtId="37" fontId="8" fillId="0" borderId="8" xfId="0" quotePrefix="1" applyNumberFormat="1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/>
    <xf numFmtId="37" fontId="9" fillId="0" borderId="1" xfId="0" applyFont="1" applyBorder="1"/>
    <xf numFmtId="37" fontId="9" fillId="0" borderId="8" xfId="0" applyFont="1" applyBorder="1" applyAlignment="1">
      <alignment horizontal="centerContinuous"/>
    </xf>
    <xf numFmtId="37" fontId="9" fillId="0" borderId="2" xfId="0" applyFont="1" applyBorder="1" applyAlignment="1">
      <alignment horizontal="centerContinuous"/>
    </xf>
    <xf numFmtId="37" fontId="8" fillId="0" borderId="11" xfId="0" applyNumberFormat="1" applyFont="1" applyFill="1" applyBorder="1" applyProtection="1"/>
    <xf numFmtId="37" fontId="8" fillId="0" borderId="6" xfId="0" applyFont="1" applyFill="1" applyBorder="1" applyAlignment="1">
      <alignment horizontal="centerContinuous"/>
    </xf>
    <xf numFmtId="37" fontId="8" fillId="0" borderId="1" xfId="0" applyFont="1" applyFill="1" applyBorder="1" applyAlignment="1">
      <alignment horizontal="centerContinuous"/>
    </xf>
    <xf numFmtId="37" fontId="9" fillId="0" borderId="0" xfId="0" applyNumberFormat="1" applyFont="1" applyBorder="1" applyProtection="1"/>
    <xf numFmtId="37" fontId="9" fillId="0" borderId="0" xfId="0" applyNumberFormat="1" applyFont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centerContinuous"/>
    </xf>
    <xf numFmtId="37" fontId="9" fillId="0" borderId="6" xfId="0" applyFont="1" applyBorder="1" applyAlignment="1">
      <alignment horizontal="centerContinuous"/>
    </xf>
    <xf numFmtId="37" fontId="8" fillId="0" borderId="2" xfId="0" quotePrefix="1" applyNumberFormat="1" applyFont="1" applyFill="1" applyBorder="1" applyAlignment="1" applyProtection="1">
      <alignment horizontal="centerContinuous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37" fontId="8" fillId="0" borderId="13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>
      <alignment horizontal="centerContinuous"/>
    </xf>
    <xf numFmtId="37" fontId="9" fillId="0" borderId="4" xfId="0" applyFont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Continuous"/>
    </xf>
    <xf numFmtId="37" fontId="8" fillId="0" borderId="14" xfId="0" applyNumberFormat="1" applyFont="1" applyFill="1" applyBorder="1" applyAlignment="1" applyProtection="1">
      <alignment horizontal="left"/>
    </xf>
    <xf numFmtId="37" fontId="9" fillId="0" borderId="12" xfId="0" applyFont="1" applyBorder="1"/>
    <xf numFmtId="37" fontId="9" fillId="0" borderId="6" xfId="0" applyFont="1" applyBorder="1"/>
    <xf numFmtId="37" fontId="9" fillId="0" borderId="7" xfId="0" applyFont="1" applyBorder="1"/>
    <xf numFmtId="37" fontId="9" fillId="0" borderId="15" xfId="0" applyFont="1" applyBorder="1"/>
    <xf numFmtId="37" fontId="9" fillId="0" borderId="12" xfId="0" quotePrefix="1" applyNumberFormat="1" applyFont="1" applyBorder="1" applyAlignment="1" applyProtection="1"/>
    <xf numFmtId="37" fontId="9" fillId="0" borderId="12" xfId="0" quotePrefix="1" applyNumberFormat="1" applyFont="1" applyBorder="1" applyAlignment="1" applyProtection="1">
      <alignment horizontal="left"/>
    </xf>
    <xf numFmtId="37" fontId="9" fillId="0" borderId="12" xfId="0" applyNumberFormat="1" applyFont="1" applyBorder="1" applyAlignment="1" applyProtection="1"/>
    <xf numFmtId="37" fontId="9" fillId="0" borderId="10" xfId="0" applyFont="1" applyBorder="1"/>
    <xf numFmtId="37" fontId="8" fillId="0" borderId="8" xfId="0" applyNumberFormat="1" applyFont="1" applyFill="1" applyBorder="1" applyProtection="1"/>
    <xf numFmtId="37" fontId="8" fillId="0" borderId="14" xfId="0" applyFont="1" applyFill="1" applyBorder="1" applyAlignment="1">
      <alignment horizontal="centerContinuous"/>
    </xf>
    <xf numFmtId="37" fontId="8" fillId="0" borderId="12" xfId="0" applyNumberFormat="1" applyFont="1" applyFill="1" applyBorder="1" applyAlignment="1" applyProtection="1"/>
    <xf numFmtId="37" fontId="8" fillId="0" borderId="1" xfId="0" applyFont="1" applyFill="1" applyBorder="1"/>
    <xf numFmtId="37" fontId="9" fillId="0" borderId="3" xfId="0" applyNumberFormat="1" applyFont="1" applyBorder="1" applyProtection="1"/>
    <xf numFmtId="37" fontId="9" fillId="2" borderId="0" xfId="0" applyFont="1" applyFill="1" applyBorder="1"/>
    <xf numFmtId="37" fontId="9" fillId="2" borderId="4" xfId="0" applyFont="1" applyFill="1" applyBorder="1"/>
    <xf numFmtId="37" fontId="9" fillId="0" borderId="9" xfId="0" applyFont="1" applyBorder="1"/>
    <xf numFmtId="37" fontId="8" fillId="0" borderId="12" xfId="0" applyNumberFormat="1" applyFont="1" applyFill="1" applyBorder="1" applyAlignment="1" applyProtection="1">
      <alignment horizontal="left"/>
    </xf>
    <xf numFmtId="37" fontId="8" fillId="0" borderId="10" xfId="0" applyNumberFormat="1" applyFont="1" applyFill="1" applyBorder="1" applyAlignment="1" applyProtection="1">
      <alignment horizontal="right"/>
    </xf>
    <xf numFmtId="37" fontId="9" fillId="0" borderId="10" xfId="0" applyNumberFormat="1" applyFont="1" applyBorder="1" applyProtection="1"/>
    <xf numFmtId="37" fontId="9" fillId="2" borderId="12" xfId="0" applyFont="1" applyFill="1" applyBorder="1"/>
    <xf numFmtId="37" fontId="9" fillId="2" borderId="10" xfId="0" applyFont="1" applyFill="1" applyBorder="1"/>
    <xf numFmtId="37" fontId="8" fillId="0" borderId="1" xfId="0" applyFont="1" applyFill="1" applyBorder="1" applyAlignment="1"/>
    <xf numFmtId="37" fontId="9" fillId="0" borderId="16" xfId="0" applyFont="1" applyBorder="1"/>
    <xf numFmtId="37" fontId="9" fillId="0" borderId="17" xfId="0" applyFont="1" applyBorder="1"/>
    <xf numFmtId="37" fontId="9" fillId="0" borderId="18" xfId="0" applyFont="1" applyBorder="1"/>
    <xf numFmtId="37" fontId="9" fillId="0" borderId="19" xfId="0" applyFont="1" applyBorder="1"/>
    <xf numFmtId="37" fontId="9" fillId="0" borderId="20" xfId="0" applyFont="1" applyBorder="1"/>
    <xf numFmtId="37" fontId="9" fillId="0" borderId="21" xfId="0" applyFont="1" applyBorder="1"/>
    <xf numFmtId="37" fontId="9" fillId="0" borderId="22" xfId="0" applyFont="1" applyBorder="1"/>
    <xf numFmtId="37" fontId="9" fillId="0" borderId="23" xfId="0" applyFont="1" applyBorder="1"/>
    <xf numFmtId="37" fontId="9" fillId="0" borderId="17" xfId="0" applyFont="1" applyBorder="1" applyAlignment="1">
      <alignment horizontal="center"/>
    </xf>
    <xf numFmtId="37" fontId="9" fillId="0" borderId="17" xfId="0" applyFont="1" applyBorder="1" applyAlignment="1">
      <alignment horizontal="right"/>
    </xf>
    <xf numFmtId="37" fontId="9" fillId="0" borderId="0" xfId="0" applyFont="1" applyBorder="1" applyAlignment="1">
      <alignment horizontal="right"/>
    </xf>
    <xf numFmtId="37" fontId="9" fillId="0" borderId="24" xfId="0" applyFont="1" applyBorder="1"/>
    <xf numFmtId="37" fontId="9" fillId="0" borderId="8" xfId="0" applyFont="1" applyBorder="1" applyAlignment="1">
      <alignment horizontal="center"/>
    </xf>
    <xf numFmtId="37" fontId="9" fillId="0" borderId="25" xfId="0" applyFont="1" applyBorder="1"/>
    <xf numFmtId="37" fontId="9" fillId="0" borderId="26" xfId="0" applyFont="1" applyBorder="1"/>
    <xf numFmtId="37" fontId="9" fillId="0" borderId="27" xfId="0" applyFont="1" applyBorder="1"/>
    <xf numFmtId="37" fontId="9" fillId="0" borderId="28" xfId="0" quotePrefix="1" applyFont="1" applyBorder="1" applyAlignment="1">
      <alignment horizontal="left"/>
    </xf>
    <xf numFmtId="37" fontId="9" fillId="0" borderId="29" xfId="0" applyFont="1" applyBorder="1"/>
    <xf numFmtId="37" fontId="9" fillId="0" borderId="28" xfId="0" applyFont="1" applyBorder="1" applyAlignment="1">
      <alignment horizontal="center"/>
    </xf>
    <xf numFmtId="37" fontId="9" fillId="0" borderId="30" xfId="0" applyFont="1" applyBorder="1"/>
    <xf numFmtId="37" fontId="9" fillId="0" borderId="31" xfId="0" applyFont="1" applyBorder="1"/>
    <xf numFmtId="37" fontId="9" fillId="0" borderId="31" xfId="0" applyFont="1" applyBorder="1" applyAlignment="1">
      <alignment horizontal="center"/>
    </xf>
    <xf numFmtId="37" fontId="9" fillId="0" borderId="32" xfId="0" applyFont="1" applyBorder="1"/>
    <xf numFmtId="37" fontId="12" fillId="0" borderId="0" xfId="0" applyFont="1"/>
    <xf numFmtId="37" fontId="10" fillId="0" borderId="0" xfId="0" quotePrefix="1" applyFont="1" applyAlignment="1">
      <alignment horizontal="right"/>
    </xf>
    <xf numFmtId="37" fontId="11" fillId="0" borderId="0" xfId="0" quotePrefix="1" applyFont="1" applyAlignment="1">
      <alignment horizontal="right"/>
    </xf>
    <xf numFmtId="37" fontId="9" fillId="0" borderId="0" xfId="0" quotePrefix="1" applyFont="1" applyBorder="1" applyAlignment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37" fontId="9" fillId="0" borderId="0" xfId="0" quotePrefix="1" applyFont="1" applyAlignment="1">
      <alignment horizontal="right"/>
    </xf>
    <xf numFmtId="37" fontId="7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left"/>
    </xf>
    <xf numFmtId="37" fontId="7" fillId="3" borderId="0" xfId="0" applyFont="1" applyFill="1" applyAlignment="1" applyProtection="1">
      <alignment horizontal="right"/>
    </xf>
    <xf numFmtId="37" fontId="7" fillId="3" borderId="0" xfId="0" applyFont="1" applyFill="1" applyAlignment="1" applyProtection="1"/>
    <xf numFmtId="37" fontId="13" fillId="4" borderId="1" xfId="0" applyFont="1" applyFill="1" applyBorder="1" applyProtection="1">
      <protection locked="0"/>
    </xf>
    <xf numFmtId="37" fontId="7" fillId="3" borderId="0" xfId="0" applyFont="1" applyFill="1" applyProtection="1"/>
    <xf numFmtId="37" fontId="13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/>
    <xf numFmtId="37" fontId="13" fillId="3" borderId="0" xfId="0" applyFont="1" applyFill="1" applyProtection="1"/>
    <xf numFmtId="37" fontId="7" fillId="0" borderId="0" xfId="0" applyFont="1" applyAlignment="1" applyProtection="1"/>
    <xf numFmtId="37" fontId="7" fillId="0" borderId="0" xfId="0" applyFont="1" applyProtection="1"/>
    <xf numFmtId="37" fontId="7" fillId="0" borderId="0" xfId="0" applyFont="1" applyAlignment="1" applyProtection="1">
      <alignment horizontal="center"/>
    </xf>
    <xf numFmtId="38" fontId="7" fillId="3" borderId="0" xfId="0" applyNumberFormat="1" applyFont="1" applyFill="1" applyAlignment="1" applyProtection="1">
      <alignment horizontal="center"/>
    </xf>
    <xf numFmtId="37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Alignment="1" applyProtection="1">
      <alignment horizontal="right"/>
    </xf>
    <xf numFmtId="38" fontId="7" fillId="3" borderId="0" xfId="0" applyNumberFormat="1" applyFont="1" applyFill="1" applyProtection="1"/>
    <xf numFmtId="38" fontId="13" fillId="3" borderId="0" xfId="0" applyNumberFormat="1" applyFont="1" applyFill="1" applyAlignment="1" applyProtection="1">
      <alignment horizontal="center"/>
    </xf>
    <xf numFmtId="38" fontId="13" fillId="3" borderId="0" xfId="0" applyNumberFormat="1" applyFont="1" applyFill="1" applyProtection="1"/>
    <xf numFmtId="37" fontId="7" fillId="0" borderId="0" xfId="0" applyFont="1" applyFill="1" applyAlignment="1" applyProtection="1"/>
    <xf numFmtId="37" fontId="7" fillId="3" borderId="0" xfId="0" applyNumberFormat="1" applyFont="1" applyFill="1" applyProtection="1"/>
    <xf numFmtId="164" fontId="7" fillId="0" borderId="0" xfId="0" applyNumberFormat="1" applyFont="1" applyProtection="1"/>
    <xf numFmtId="39" fontId="7" fillId="0" borderId="0" xfId="0" applyNumberFormat="1" applyFont="1" applyProtection="1"/>
    <xf numFmtId="37" fontId="7" fillId="0" borderId="0" xfId="0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7" fontId="7" fillId="2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>
      <alignment horizontal="left"/>
    </xf>
    <xf numFmtId="37" fontId="7" fillId="2" borderId="0" xfId="0" applyFont="1" applyFill="1" applyAlignment="1" applyProtection="1">
      <alignment horizontal="center"/>
    </xf>
    <xf numFmtId="38" fontId="13" fillId="4" borderId="2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7" fontId="7" fillId="0" borderId="0" xfId="0" quotePrefix="1" applyFont="1" applyAlignment="1" applyProtection="1">
      <alignment horizontal="fill"/>
    </xf>
    <xf numFmtId="37" fontId="7" fillId="3" borderId="0" xfId="0" quotePrefix="1" applyFont="1" applyFill="1" applyAlignment="1" applyProtection="1">
      <alignment horizontal="centerContinuous"/>
    </xf>
    <xf numFmtId="37" fontId="7" fillId="3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/>
    <xf numFmtId="37" fontId="8" fillId="5" borderId="2" xfId="0" applyFont="1" applyFill="1" applyBorder="1" applyAlignment="1"/>
    <xf numFmtId="37" fontId="8" fillId="6" borderId="2" xfId="0" applyFont="1" applyFill="1" applyBorder="1" applyAlignment="1"/>
    <xf numFmtId="37" fontId="8" fillId="6" borderId="2" xfId="0" applyFont="1" applyFill="1" applyBorder="1" applyAlignment="1">
      <alignment horizontal="center"/>
    </xf>
    <xf numFmtId="37" fontId="8" fillId="6" borderId="2" xfId="0" quotePrefix="1" applyNumberFormat="1" applyFont="1" applyFill="1" applyBorder="1" applyAlignment="1" applyProtection="1">
      <alignment horizontal="center"/>
    </xf>
    <xf numFmtId="37" fontId="8" fillId="6" borderId="2" xfId="0" applyNumberFormat="1" applyFont="1" applyFill="1" applyBorder="1" applyAlignment="1" applyProtection="1"/>
    <xf numFmtId="37" fontId="8" fillId="6" borderId="2" xfId="0" quotePrefix="1" applyFont="1" applyFill="1" applyBorder="1" applyAlignment="1"/>
    <xf numFmtId="39" fontId="8" fillId="6" borderId="2" xfId="0" quotePrefix="1" applyNumberFormat="1" applyFont="1" applyFill="1" applyBorder="1" applyAlignment="1" applyProtection="1">
      <alignment horizontal="center"/>
    </xf>
    <xf numFmtId="39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/>
    <xf numFmtId="37" fontId="8" fillId="6" borderId="2" xfId="0" applyNumberFormat="1" applyFont="1" applyFill="1" applyBorder="1" applyAlignment="1"/>
    <xf numFmtId="38" fontId="13" fillId="4" borderId="1" xfId="0" applyNumberFormat="1" applyFont="1" applyFill="1" applyBorder="1" applyAlignment="1" applyProtection="1">
      <alignment horizontal="center"/>
      <protection locked="0"/>
    </xf>
    <xf numFmtId="37" fontId="15" fillId="0" borderId="0" xfId="2" applyNumberFormat="1" applyFont="1" applyAlignment="1" applyProtection="1">
      <alignment horizontal="left"/>
    </xf>
    <xf numFmtId="3" fontId="9" fillId="0" borderId="2" xfId="0" applyNumberFormat="1" applyFont="1" applyFill="1" applyBorder="1" applyAlignment="1" applyProtection="1"/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Protection="1"/>
    <xf numFmtId="38" fontId="7" fillId="0" borderId="0" xfId="0" applyNumberFormat="1" applyFont="1" applyFill="1" applyProtection="1"/>
    <xf numFmtId="38" fontId="7" fillId="0" borderId="0" xfId="0" applyNumberFormat="1" applyFont="1" applyProtection="1"/>
    <xf numFmtId="37" fontId="7" fillId="7" borderId="0" xfId="0" applyFont="1" applyFill="1" applyProtection="1"/>
    <xf numFmtId="37" fontId="7" fillId="7" borderId="0" xfId="0" quotePrefix="1" applyFont="1" applyFill="1" applyAlignment="1" applyProtection="1">
      <alignment horizontal="left"/>
    </xf>
    <xf numFmtId="38" fontId="7" fillId="7" borderId="0" xfId="0" applyNumberFormat="1" applyFont="1" applyFill="1" applyProtection="1"/>
    <xf numFmtId="37" fontId="7" fillId="0" borderId="0" xfId="0" quotePrefix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/>
    <xf numFmtId="0" fontId="7" fillId="0" borderId="0" xfId="0" quotePrefix="1" applyNumberFormat="1" applyFont="1" applyAlignment="1" applyProtection="1">
      <alignment horizontal="center"/>
    </xf>
    <xf numFmtId="37" fontId="7" fillId="3" borderId="0" xfId="0" quotePrefix="1" applyFont="1" applyFill="1" applyAlignment="1" applyProtection="1">
      <alignment horizontal="center"/>
    </xf>
    <xf numFmtId="37" fontId="7" fillId="3" borderId="0" xfId="0" quotePrefix="1" applyNumberFormat="1" applyFont="1" applyFill="1" applyAlignment="1" applyProtection="1"/>
    <xf numFmtId="166" fontId="7" fillId="3" borderId="0" xfId="0" applyNumberFormat="1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fill"/>
    </xf>
    <xf numFmtId="37" fontId="7" fillId="3" borderId="0" xfId="1" applyNumberFormat="1" applyFont="1" applyFill="1" applyProtection="1"/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left"/>
    </xf>
    <xf numFmtId="4" fontId="7" fillId="3" borderId="0" xfId="0" applyNumberFormat="1" applyFont="1" applyFill="1" applyProtection="1"/>
    <xf numFmtId="37" fontId="7" fillId="0" borderId="0" xfId="0" applyNumberFormat="1" applyFont="1" applyProtection="1"/>
    <xf numFmtId="37" fontId="7" fillId="3" borderId="0" xfId="1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9" fontId="7" fillId="3" borderId="0" xfId="0" applyNumberFormat="1" applyFont="1" applyFill="1" applyProtection="1"/>
    <xf numFmtId="37" fontId="14" fillId="3" borderId="0" xfId="0" applyFont="1" applyFill="1" applyProtection="1"/>
    <xf numFmtId="37" fontId="13" fillId="3" borderId="0" xfId="0" applyFont="1" applyFill="1" applyAlignment="1" applyProtection="1">
      <alignment horizontal="centerContinuous"/>
    </xf>
    <xf numFmtId="37" fontId="13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7" fillId="0" borderId="0" xfId="0" applyNumberFormat="1" applyFont="1" applyProtection="1"/>
    <xf numFmtId="1" fontId="7" fillId="0" borderId="0" xfId="0" applyNumberFormat="1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  <xf numFmtId="2" fontId="7" fillId="0" borderId="0" xfId="0" applyNumberFormat="1" applyFont="1" applyProtection="1"/>
    <xf numFmtId="2" fontId="7" fillId="0" borderId="0" xfId="0" applyNumberFormat="1" applyFont="1" applyAlignment="1" applyProtection="1"/>
    <xf numFmtId="10" fontId="7" fillId="0" borderId="0" xfId="0" applyNumberFormat="1" applyFont="1" applyProtection="1"/>
    <xf numFmtId="37" fontId="13" fillId="0" borderId="0" xfId="0" applyFont="1" applyProtection="1"/>
    <xf numFmtId="37" fontId="7" fillId="0" borderId="0" xfId="0" applyFont="1" applyProtection="1">
      <protection locked="0"/>
    </xf>
    <xf numFmtId="37" fontId="9" fillId="0" borderId="0" xfId="0" applyFont="1" applyAlignment="1" applyProtection="1"/>
    <xf numFmtId="37" fontId="9" fillId="0" borderId="0" xfId="0" applyFont="1" applyProtection="1"/>
    <xf numFmtId="37" fontId="7" fillId="3" borderId="0" xfId="0" applyFont="1" applyFill="1" applyAlignment="1" applyProtection="1">
      <alignment horizontal="left"/>
    </xf>
    <xf numFmtId="37" fontId="7" fillId="8" borderId="0" xfId="0" applyFont="1" applyFill="1" applyProtection="1"/>
    <xf numFmtId="37" fontId="8" fillId="0" borderId="8" xfId="0" applyNumberFormat="1" applyFont="1" applyFill="1" applyBorder="1" applyAlignment="1" applyProtection="1">
      <alignment horizontal="left"/>
    </xf>
    <xf numFmtId="164" fontId="8" fillId="0" borderId="3" xfId="0" applyNumberFormat="1" applyFont="1" applyFill="1" applyBorder="1" applyAlignment="1" applyProtection="1"/>
    <xf numFmtId="37" fontId="7" fillId="2" borderId="0" xfId="0" applyFont="1" applyFill="1" applyAlignment="1" applyProtection="1">
      <alignment horizontal="right"/>
    </xf>
    <xf numFmtId="37" fontId="7" fillId="0" borderId="0" xfId="0" applyFont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39" fontId="7" fillId="2" borderId="0" xfId="0" applyNumberFormat="1" applyFont="1" applyFill="1" applyAlignment="1" applyProtection="1">
      <alignment horizontal="right"/>
    </xf>
    <xf numFmtId="37" fontId="7" fillId="0" borderId="0" xfId="0" quotePrefix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37" fontId="16" fillId="0" borderId="0" xfId="2" applyNumberFormat="1" applyFont="1" applyAlignment="1" applyProtection="1"/>
    <xf numFmtId="38" fontId="7" fillId="8" borderId="0" xfId="0" applyNumberFormat="1" applyFont="1" applyFill="1" applyProtection="1"/>
    <xf numFmtId="37" fontId="17" fillId="0" borderId="23" xfId="0" applyFont="1" applyBorder="1" applyAlignment="1">
      <alignment horizontal="right"/>
    </xf>
    <xf numFmtId="37" fontId="19" fillId="0" borderId="0" xfId="0" applyFont="1"/>
    <xf numFmtId="37" fontId="13" fillId="0" borderId="1" xfId="0" quotePrefix="1" applyNumberFormat="1" applyFont="1" applyFill="1" applyBorder="1" applyProtection="1">
      <protection locked="0"/>
    </xf>
    <xf numFmtId="39" fontId="13" fillId="0" borderId="1" xfId="1" quotePrefix="1" applyNumberFormat="1" applyFont="1" applyFill="1" applyBorder="1" applyProtection="1">
      <protection locked="0"/>
    </xf>
    <xf numFmtId="39" fontId="13" fillId="0" borderId="1" xfId="0" quotePrefix="1" applyNumberFormat="1" applyFont="1" applyFill="1" applyBorder="1" applyProtection="1">
      <protection locked="0"/>
    </xf>
    <xf numFmtId="37" fontId="13" fillId="0" borderId="1" xfId="1" quotePrefix="1" applyNumberFormat="1" applyFont="1" applyFill="1" applyBorder="1" applyProtection="1">
      <protection locked="0"/>
    </xf>
    <xf numFmtId="165" fontId="57" fillId="0" borderId="0" xfId="76" quotePrefix="1" applyNumberFormat="1" applyFont="1" applyFill="1"/>
    <xf numFmtId="38" fontId="13" fillId="0" borderId="1" xfId="0" applyNumberFormat="1" applyFont="1" applyFill="1" applyBorder="1" applyProtection="1">
      <protection locked="0"/>
    </xf>
    <xf numFmtId="38" fontId="13" fillId="0" borderId="1" xfId="0" applyNumberFormat="1" applyFont="1" applyFill="1" applyBorder="1" applyAlignment="1" applyProtection="1">
      <alignment horizontal="right"/>
      <protection locked="0"/>
    </xf>
    <xf numFmtId="37" fontId="13" fillId="0" borderId="1" xfId="0" applyFont="1" applyFill="1" applyBorder="1" applyProtection="1">
      <protection locked="0"/>
    </xf>
    <xf numFmtId="38" fontId="13" fillId="8" borderId="1" xfId="0" applyNumberFormat="1" applyFont="1" applyFill="1" applyBorder="1" applyProtection="1">
      <protection locked="0"/>
    </xf>
    <xf numFmtId="37" fontId="13" fillId="0" borderId="1" xfId="0" applyNumberFormat="1" applyFont="1" applyBorder="1" applyAlignment="1" applyProtection="1">
      <protection locked="0"/>
    </xf>
    <xf numFmtId="39" fontId="13" fillId="0" borderId="1" xfId="3" quotePrefix="1" applyNumberFormat="1" applyFont="1" applyBorder="1" applyProtection="1">
      <protection locked="0"/>
    </xf>
    <xf numFmtId="39" fontId="13" fillId="0" borderId="1" xfId="1" quotePrefix="1" applyNumberFormat="1" applyFont="1" applyBorder="1" applyProtection="1">
      <protection locked="0"/>
    </xf>
    <xf numFmtId="39" fontId="13" fillId="0" borderId="1" xfId="0" applyNumberFormat="1" applyFont="1" applyBorder="1" applyProtection="1">
      <protection locked="0"/>
    </xf>
    <xf numFmtId="37" fontId="7" fillId="3" borderId="0" xfId="1" applyNumberFormat="1" applyFont="1" applyFill="1" applyProtection="1"/>
    <xf numFmtId="37" fontId="13" fillId="4" borderId="1" xfId="0" quotePrefix="1" applyNumberFormat="1" applyFont="1" applyFill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0" quotePrefix="1" applyNumberFormat="1" applyFont="1" applyBorder="1" applyProtection="1">
      <protection locked="0"/>
    </xf>
    <xf numFmtId="165" fontId="13" fillId="0" borderId="1" xfId="1" quotePrefix="1" applyNumberFormat="1" applyFont="1" applyBorder="1" applyProtection="1">
      <protection locked="0"/>
    </xf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38" fontId="13" fillId="4" borderId="1" xfId="0" quotePrefix="1" applyNumberFormat="1" applyFont="1" applyFill="1" applyBorder="1" applyAlignment="1" applyProtection="1">
      <protection locked="0"/>
    </xf>
    <xf numFmtId="38" fontId="13" fillId="4" borderId="14" xfId="0" applyNumberFormat="1" applyFont="1" applyFill="1" applyBorder="1" applyProtection="1">
      <protection locked="0"/>
    </xf>
    <xf numFmtId="38" fontId="13" fillId="4" borderId="14" xfId="0" quotePrefix="1" applyNumberFormat="1" applyFont="1" applyFill="1" applyBorder="1" applyAlignment="1" applyProtection="1">
      <alignment horizontal="left"/>
      <protection locked="0"/>
    </xf>
    <xf numFmtId="49" fontId="13" fillId="4" borderId="1" xfId="0" applyNumberFormat="1" applyFont="1" applyFill="1" applyBorder="1" applyAlignment="1" applyProtection="1">
      <alignment horizontal="left"/>
      <protection locked="0"/>
    </xf>
    <xf numFmtId="38" fontId="13" fillId="4" borderId="14" xfId="0" quotePrefix="1" applyNumberFormat="1" applyFont="1" applyFill="1" applyBorder="1" applyProtection="1">
      <protection locked="0"/>
    </xf>
    <xf numFmtId="49" fontId="13" fillId="4" borderId="1" xfId="0" quotePrefix="1" applyNumberFormat="1" applyFont="1" applyFill="1" applyBorder="1" applyAlignment="1" applyProtection="1">
      <protection locked="0"/>
    </xf>
    <xf numFmtId="37" fontId="13" fillId="4" borderId="1" xfId="0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38" fontId="13" fillId="4" borderId="1" xfId="0" applyNumberFormat="1" applyFont="1" applyFill="1" applyBorder="1" applyProtection="1">
      <protection locked="0"/>
    </xf>
    <xf numFmtId="39" fontId="13" fillId="0" borderId="1" xfId="0" applyNumberFormat="1" applyFont="1" applyFill="1" applyBorder="1" applyProtection="1">
      <protection locked="0"/>
    </xf>
    <xf numFmtId="39" fontId="13" fillId="0" borderId="1" xfId="3" quotePrefix="1" applyNumberFormat="1" applyFont="1" applyFill="1" applyBorder="1" applyProtection="1">
      <protection locked="0"/>
    </xf>
    <xf numFmtId="165" fontId="13" fillId="0" borderId="1" xfId="1" quotePrefix="1" applyNumberFormat="1" applyFont="1" applyFill="1" applyBorder="1" applyProtection="1">
      <protection locked="0"/>
    </xf>
    <xf numFmtId="37" fontId="7" fillId="0" borderId="1" xfId="0" quotePrefix="1" applyNumberFormat="1" applyFont="1" applyFill="1" applyBorder="1" applyProtection="1">
      <protection locked="0"/>
    </xf>
    <xf numFmtId="37" fontId="13" fillId="0" borderId="1" xfId="0" applyNumberFormat="1" applyFont="1" applyFill="1" applyBorder="1" applyAlignment="1" applyProtection="1">
      <protection locked="0"/>
    </xf>
    <xf numFmtId="37" fontId="13" fillId="0" borderId="1" xfId="1" applyNumberFormat="1" applyFont="1" applyFill="1" applyBorder="1" applyProtection="1">
      <protection locked="0"/>
    </xf>
    <xf numFmtId="38" fontId="13" fillId="0" borderId="1" xfId="0" applyNumberFormat="1" applyFont="1" applyFill="1" applyBorder="1" applyAlignment="1" applyProtection="1">
      <alignment horizontal="center"/>
      <protection locked="0"/>
    </xf>
    <xf numFmtId="49" fontId="13" fillId="0" borderId="1" xfId="0" quotePrefix="1" applyNumberFormat="1" applyFont="1" applyFill="1" applyBorder="1" applyAlignment="1" applyProtection="1">
      <protection locked="0"/>
    </xf>
    <xf numFmtId="38" fontId="13" fillId="0" borderId="1" xfId="0" quotePrefix="1" applyNumberFormat="1" applyFont="1" applyFill="1" applyBorder="1" applyAlignment="1" applyProtection="1">
      <protection locked="0"/>
    </xf>
    <xf numFmtId="38" fontId="13" fillId="0" borderId="14" xfId="0" applyNumberFormat="1" applyFont="1" applyFill="1" applyBorder="1" applyProtection="1">
      <protection locked="0"/>
    </xf>
    <xf numFmtId="38" fontId="13" fillId="0" borderId="14" xfId="0" quotePrefix="1" applyNumberFormat="1" applyFont="1" applyFill="1" applyBorder="1" applyProtection="1">
      <protection locked="0"/>
    </xf>
    <xf numFmtId="38" fontId="13" fillId="0" borderId="14" xfId="0" quotePrefix="1" applyNumberFormat="1" applyFont="1" applyFill="1" applyBorder="1" applyAlignment="1" applyProtection="1">
      <alignment horizontal="left"/>
      <protection locked="0"/>
    </xf>
    <xf numFmtId="38" fontId="13" fillId="0" borderId="1" xfId="0" quotePrefix="1" applyNumberFormat="1" applyFont="1" applyFill="1" applyBorder="1" applyAlignment="1" applyProtection="1">
      <alignment horizontal="left"/>
      <protection locked="0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38" fontId="13" fillId="0" borderId="8" xfId="0" applyNumberFormat="1" applyFont="1" applyFill="1" applyBorder="1" applyProtection="1">
      <protection locked="0"/>
    </xf>
    <xf numFmtId="38" fontId="13" fillId="0" borderId="2" xfId="0" applyNumberFormat="1" applyFont="1" applyFill="1" applyBorder="1" applyProtection="1">
      <protection locked="0"/>
    </xf>
    <xf numFmtId="37" fontId="13" fillId="3" borderId="0" xfId="0" applyFont="1" applyFill="1" applyAlignment="1" applyProtection="1">
      <alignment horizontal="center" vertical="center"/>
    </xf>
  </cellXfs>
  <cellStyles count="4542">
    <cellStyle name="20% - Accent1" xfId="58" builtinId="30" customBuiltin="1"/>
    <cellStyle name="20% - Accent1 10" xfId="4274" xr:uid="{610091FF-A0B6-43C9-9580-9768148ECA5B}"/>
    <cellStyle name="20% - Accent1 2" xfId="92" xr:uid="{853811A5-0E93-43C3-9C59-411E94EA6DFB}"/>
    <cellStyle name="20% - Accent1 2 10" xfId="575" xr:uid="{C54477C0-8BC2-40BA-83AE-2D400435548E}"/>
    <cellStyle name="20% - Accent1 2 2" xfId="1178" xr:uid="{19756B7C-F946-4CCC-883A-8282884DB5B1}"/>
    <cellStyle name="20% - Accent1 2 2 2" xfId="1117" xr:uid="{FA4AD61E-862F-440A-88B3-2B1F62D59D6B}"/>
    <cellStyle name="20% - Accent1 2 2 2 2" xfId="1100" xr:uid="{7856062C-DA4F-44FC-A2EF-18D70CD2F21B}"/>
    <cellStyle name="20% - Accent1 2 2 2 2 2" xfId="1474" xr:uid="{F7178228-7907-4E5E-9089-5376752CA30B}"/>
    <cellStyle name="20% - Accent1 2 2 2 2 2 2" xfId="2095" xr:uid="{B47F15D9-D1EC-41EB-81D7-4005A155406B}"/>
    <cellStyle name="20% - Accent1 2 2 2 2 2 2 2" xfId="3319" xr:uid="{5D7B0BCE-856D-4A4C-A9E5-55E4702E1454}"/>
    <cellStyle name="20% - Accent1 2 2 2 2 2 3" xfId="2678" xr:uid="{A3D2DA68-5AD8-4DA6-B596-3EC1A3FAF7AF}"/>
    <cellStyle name="20% - Accent1 2 2 2 2 3" xfId="1810" xr:uid="{495CC567-6FDB-49D6-848D-D99642A1A82E}"/>
    <cellStyle name="20% - Accent1 2 2 2 2 3 2" xfId="3015" xr:uid="{0FD34C11-F296-4BB4-9827-A04E724ACDDF}"/>
    <cellStyle name="20% - Accent1 2 2 2 2 4" xfId="2549" xr:uid="{9F6219B7-748B-4753-9F40-BDC5655C8D74}"/>
    <cellStyle name="20% - Accent1 2 2 2 3" xfId="1473" xr:uid="{E1CB2B68-B655-42A5-8A63-CFDBAA5231C6}"/>
    <cellStyle name="20% - Accent1 2 2 2 3 2" xfId="2094" xr:uid="{EE1D683D-DB61-488A-839D-C2930503E61F}"/>
    <cellStyle name="20% - Accent1 2 2 2 3 2 2" xfId="3318" xr:uid="{E5249683-334B-45E7-A254-3F3FE376461A}"/>
    <cellStyle name="20% - Accent1 2 2 2 3 3" xfId="2677" xr:uid="{79AEACF2-BAE6-4244-8D52-8BF29A517E61}"/>
    <cellStyle name="20% - Accent1 2 2 2 4" xfId="1809" xr:uid="{7E59BA3D-0312-46BC-ACA6-0BA4CCD8760D}"/>
    <cellStyle name="20% - Accent1 2 2 2 4 2" xfId="3014" xr:uid="{B611970E-718E-498B-A00D-0F393819162C}"/>
    <cellStyle name="20% - Accent1 2 2 2 5" xfId="2432" xr:uid="{3A14EEED-6643-4A07-B4E7-5E7CF94299DB}"/>
    <cellStyle name="20% - Accent1 2 2 3" xfId="1062" xr:uid="{3BC28696-AD62-49FA-AB59-6ADF6BE0FBBD}"/>
    <cellStyle name="20% - Accent1 2 2 3 2" xfId="1475" xr:uid="{102A981A-8FBC-417F-84B9-FDFBAC7FF7BE}"/>
    <cellStyle name="20% - Accent1 2 2 3 2 2" xfId="2096" xr:uid="{7FD9D52E-1012-4446-9BB2-14DB2C7CB2C4}"/>
    <cellStyle name="20% - Accent1 2 2 3 2 2 2" xfId="3320" xr:uid="{36B216E9-E599-4AF9-B528-72184BB22B6F}"/>
    <cellStyle name="20% - Accent1 2 2 3 2 3" xfId="2679" xr:uid="{A9814BDA-6692-42A5-A7FF-B9B84B1ABA97}"/>
    <cellStyle name="20% - Accent1 2 2 3 3" xfId="1811" xr:uid="{B47234AF-59EE-472D-9F0C-02315B184281}"/>
    <cellStyle name="20% - Accent1 2 2 3 3 2" xfId="3016" xr:uid="{A672BC0F-0F64-4E9F-9D27-909F194DC86D}"/>
    <cellStyle name="20% - Accent1 2 2 3 4" xfId="2523" xr:uid="{0CC3ACD6-3131-4739-BDCF-D90AC476257A}"/>
    <cellStyle name="20% - Accent1 2 2 4" xfId="1160" xr:uid="{8B9944AF-803A-40B6-9D91-050F8F94FE02}"/>
    <cellStyle name="20% - Accent1 2 2 4 2" xfId="1472" xr:uid="{6BDA5F7A-BDFB-4F88-BA42-72873F210972}"/>
    <cellStyle name="20% - Accent1 2 2 4 2 2" xfId="2093" xr:uid="{138232D2-6C58-41D3-B1E7-777902EBBACF}"/>
    <cellStyle name="20% - Accent1 2 2 4 2 2 2" xfId="3317" xr:uid="{B4E43553-B5D8-485D-AFD6-0E806AFE1E72}"/>
    <cellStyle name="20% - Accent1 2 2 4 2 3" xfId="2680" xr:uid="{40558298-DE5E-4DE2-8E0B-398836159AB4}"/>
    <cellStyle name="20% - Accent1 2 2 4 3" xfId="1808" xr:uid="{8B832BB9-A4DB-491D-87EF-36D009EEC2CC}"/>
    <cellStyle name="20% - Accent1 2 2 4 3 2" xfId="3013" xr:uid="{984B6759-E8FD-49BC-B197-26501558828C}"/>
    <cellStyle name="20% - Accent1 2 2 4 4" xfId="2654" xr:uid="{8976DF26-053C-4809-A5FB-8B00D0891E5A}"/>
    <cellStyle name="20% - Accent1 2 2 5" xfId="1458" xr:uid="{FE4FB8A9-3182-48C1-AA37-E3F46EB853B1}"/>
    <cellStyle name="20% - Accent1 2 2 5 2" xfId="2079" xr:uid="{B08BE563-A8D4-4C39-8FC0-A58E765F4AB4}"/>
    <cellStyle name="20% - Accent1 2 2 5 2 2" xfId="3303" xr:uid="{CEC8C841-ECA0-46B0-9546-9D1C7BEC5839}"/>
    <cellStyle name="20% - Accent1 2 2 5 3" xfId="2676" xr:uid="{D7746C69-DA35-4C30-AE66-35631AED24B7}"/>
    <cellStyle name="20% - Accent1 2 2 6" xfId="1794" xr:uid="{8BABCF1B-A764-4DCD-A7A4-F928CD46C06B}"/>
    <cellStyle name="20% - Accent1 2 2 6 2" xfId="2999" xr:uid="{9B2BB525-F5F0-4473-88F8-493B78630244}"/>
    <cellStyle name="20% - Accent1 2 2 7" xfId="2404" xr:uid="{05978BED-4D68-4E48-BF01-14CCFA2CB5AD}"/>
    <cellStyle name="20% - Accent1 2 2 8" xfId="3691" xr:uid="{C3E5A36C-4156-4B43-B866-EF63382ED3AE}"/>
    <cellStyle name="20% - Accent1 2 2 9" xfId="1098" xr:uid="{C917C72E-09CB-4CEB-838B-304FB909BEC4}"/>
    <cellStyle name="20% - Accent1 2 3" xfId="1018" xr:uid="{AD943969-D5A2-4FD2-A548-2C454B82F03E}"/>
    <cellStyle name="20% - Accent1 2 3 2" xfId="1095" xr:uid="{AB41D88C-4671-4DD2-AB1F-FE62296BD995}"/>
    <cellStyle name="20% - Accent1 2 3 2 2" xfId="1477" xr:uid="{7BD42254-ED8F-4977-AB9F-7ECD12E75DEA}"/>
    <cellStyle name="20% - Accent1 2 3 2 2 2" xfId="2098" xr:uid="{A7BD7449-649C-4F46-BAA7-562AF665F47E}"/>
    <cellStyle name="20% - Accent1 2 3 2 2 2 2" xfId="3322" xr:uid="{C17BBFAF-3DFD-4E0B-847E-2C69BC6B6ABC}"/>
    <cellStyle name="20% - Accent1 2 3 2 2 3" xfId="2682" xr:uid="{B4A2C21B-379F-42F1-A101-D0952778C680}"/>
    <cellStyle name="20% - Accent1 2 3 2 3" xfId="1813" xr:uid="{4E3EF8B5-09FE-4EEB-8D5E-0058F8A84988}"/>
    <cellStyle name="20% - Accent1 2 3 2 3 2" xfId="3018" xr:uid="{AA02785D-14E0-4E03-B8DC-326CF3C39552}"/>
    <cellStyle name="20% - Accent1 2 3 2 4" xfId="2548" xr:uid="{207A6F23-A427-4846-8155-5690477209D5}"/>
    <cellStyle name="20% - Accent1 2 3 3" xfId="1476" xr:uid="{B808F75A-5AAA-40E2-B12E-F12DE413030A}"/>
    <cellStyle name="20% - Accent1 2 3 3 2" xfId="2097" xr:uid="{24E51FAA-A8F1-42A8-B573-B464C3D1FC36}"/>
    <cellStyle name="20% - Accent1 2 3 3 2 2" xfId="3321" xr:uid="{D406AF16-A8C4-403F-8719-0E1661DCB8C9}"/>
    <cellStyle name="20% - Accent1 2 3 3 3" xfId="2681" xr:uid="{DFB9DA62-3454-4D9F-986A-55274484C93F}"/>
    <cellStyle name="20% - Accent1 2 3 4" xfId="1812" xr:uid="{57BE42FA-91CC-4F7A-8FC3-69ED5A41D24F}"/>
    <cellStyle name="20% - Accent1 2 3 4 2" xfId="3017" xr:uid="{439E1A64-C3AB-4D6A-828F-BF6B60C5536A}"/>
    <cellStyle name="20% - Accent1 2 3 5" xfId="2431" xr:uid="{DF37B39F-6F68-4FE6-B6BF-C685DEEF770A}"/>
    <cellStyle name="20% - Accent1 2 4" xfId="1212" xr:uid="{1C80EE06-B626-44E4-B662-F2561C4C6851}"/>
    <cellStyle name="20% - Accent1 2 4 2" xfId="1478" xr:uid="{3F04ABC1-08C1-47A9-BA1D-A8B0D141E283}"/>
    <cellStyle name="20% - Accent1 2 4 2 2" xfId="2099" xr:uid="{7E0B5FC0-5279-4AD8-8DD3-27B900A6B32D}"/>
    <cellStyle name="20% - Accent1 2 4 2 2 2" xfId="3323" xr:uid="{FE008F5E-DF18-4B3E-AE3A-11D2DBE6DD4A}"/>
    <cellStyle name="20% - Accent1 2 4 2 3" xfId="2683" xr:uid="{1CB405D1-13A3-43E0-BCFF-455389A4ED70}"/>
    <cellStyle name="20% - Accent1 2 4 3" xfId="1814" xr:uid="{5AD473F0-BB75-43D5-B291-5976C5215631}"/>
    <cellStyle name="20% - Accent1 2 4 3 2" xfId="3019" xr:uid="{52E1E50F-5160-4098-9D89-5572AA838139}"/>
    <cellStyle name="20% - Accent1 2 4 4" xfId="2493" xr:uid="{1B0B078F-08DF-4165-AD83-5AF7B10AEA5F}"/>
    <cellStyle name="20% - Accent1 2 5" xfId="1161" xr:uid="{8B6238AB-EAC5-42D0-9B41-DDAC49BABF6D}"/>
    <cellStyle name="20% - Accent1 2 5 2" xfId="1471" xr:uid="{8710B766-B807-4A6C-A521-AC657F03AECD}"/>
    <cellStyle name="20% - Accent1 2 5 2 2" xfId="2092" xr:uid="{2EB2E2FB-97B7-4381-B9F3-BA1A5A424A32}"/>
    <cellStyle name="20% - Accent1 2 5 2 2 2" xfId="3316" xr:uid="{EE44FF7E-6D59-4BB1-8353-D2F2828A6E85}"/>
    <cellStyle name="20% - Accent1 2 5 2 3" xfId="2684" xr:uid="{4A09E735-47BE-4687-93C4-80B7B1C72701}"/>
    <cellStyle name="20% - Accent1 2 5 3" xfId="1807" xr:uid="{196C9E3B-F357-4871-A800-33FFF5A5A110}"/>
    <cellStyle name="20% - Accent1 2 5 3 2" xfId="3012" xr:uid="{E82BFB81-AA6D-449D-8366-4541FDA33DCC}"/>
    <cellStyle name="20% - Accent1 2 5 4" xfId="2635" xr:uid="{5207CE53-3C21-463E-93D1-E06281FDCC99}"/>
    <cellStyle name="20% - Accent1 2 6" xfId="660" xr:uid="{2DE29EC5-E761-4AE4-9AC0-11723CCF7CE6}"/>
    <cellStyle name="20% - Accent1 2 6 2" xfId="2051" xr:uid="{B92EF84F-85D5-4876-801C-C0BBEA1E04D3}"/>
    <cellStyle name="20% - Accent1 2 6 2 2" xfId="3273" xr:uid="{7CAAD718-F4CD-432A-B57D-BF47991F39F1}"/>
    <cellStyle name="20% - Accent1 2 6 3" xfId="2675" xr:uid="{A63D6501-F278-4ED0-A909-921B0B21EC79}"/>
    <cellStyle name="20% - Accent1 2 7" xfId="1765" xr:uid="{420D0538-00F6-4185-8E32-30B25C1D2DEB}"/>
    <cellStyle name="20% - Accent1 2 7 2" xfId="2969" xr:uid="{5430D03F-6356-4CD9-ADD0-AEDD138EE8C9}"/>
    <cellStyle name="20% - Accent1 2 8" xfId="2375" xr:uid="{F18DD7C8-D170-4B22-883B-AB9BC9E8B5C4}"/>
    <cellStyle name="20% - Accent1 2 9" xfId="759" xr:uid="{BA46B51D-C78A-4E19-81DB-C4830B704D5A}"/>
    <cellStyle name="20% - Accent1 3" xfId="179" xr:uid="{785E14C9-4182-4253-8892-A88D2262B6D2}"/>
    <cellStyle name="20% - Accent1 3 2" xfId="248" xr:uid="{270779FE-8703-40FE-81C0-214265F827C0}"/>
    <cellStyle name="20% - Accent1 3 2 2" xfId="385" xr:uid="{B8FAAC43-F889-4398-B1A0-7AF27D20C270}"/>
    <cellStyle name="20% - Accent1 3 2 2 2" xfId="1481" xr:uid="{EEA8F3EA-9B62-4669-9A54-BB8C810D0AF4}"/>
    <cellStyle name="20% - Accent1 3 2 2 2 2" xfId="2102" xr:uid="{4DA4F21A-C922-43F7-BE86-882FA4D64CCB}"/>
    <cellStyle name="20% - Accent1 3 2 2 2 2 2" xfId="3326" xr:uid="{0A540E43-08D3-40B7-9916-FD4D84CB9B04}"/>
    <cellStyle name="20% - Accent1 3 2 2 2 3" xfId="2687" xr:uid="{56F0C4FB-EA23-4350-B7E1-11FFC70DEF69}"/>
    <cellStyle name="20% - Accent1 3 2 2 3" xfId="1817" xr:uid="{6F820B08-1B21-4FD7-B65F-233A99A26E7D}"/>
    <cellStyle name="20% - Accent1 3 2 2 3 2" xfId="3022" xr:uid="{979E6271-34BA-48A0-9103-F784FE041251}"/>
    <cellStyle name="20% - Accent1 3 2 2 4" xfId="2550" xr:uid="{818440BA-1BB1-42DD-9972-BD7D1893C2F0}"/>
    <cellStyle name="20% - Accent1 3 2 2 5" xfId="4499" xr:uid="{6152F876-6507-489A-A2D7-49BA7B2278E1}"/>
    <cellStyle name="20% - Accent1 3 2 3" xfId="1480" xr:uid="{53C77F01-7426-47D9-8912-8B47E10362E0}"/>
    <cellStyle name="20% - Accent1 3 2 3 2" xfId="2101" xr:uid="{9ABF83CC-86BD-439C-A371-5B90764DE999}"/>
    <cellStyle name="20% - Accent1 3 2 3 2 2" xfId="3325" xr:uid="{ADFCB8FD-B23D-43BD-9E8A-B5132A764056}"/>
    <cellStyle name="20% - Accent1 3 2 3 3" xfId="2686" xr:uid="{8B6083DA-9028-4183-BC67-3C9EB429ACFF}"/>
    <cellStyle name="20% - Accent1 3 2 4" xfId="1816" xr:uid="{774A68B8-92A4-4B6C-84F8-548D699BC79D}"/>
    <cellStyle name="20% - Accent1 3 2 4 2" xfId="3021" xr:uid="{69152B56-EAD3-426A-A3DE-70FE6911259E}"/>
    <cellStyle name="20% - Accent1 3 2 5" xfId="2433" xr:uid="{8C73A200-C051-44BB-9F2F-00ECFF7D7484}"/>
    <cellStyle name="20% - Accent1 3 2 6" xfId="4365" xr:uid="{4DBC2A6E-8F11-4C5E-BA45-5732B8BE9F2A}"/>
    <cellStyle name="20% - Accent1 3 3" xfId="318" xr:uid="{0F8AE629-3C1C-458A-BEB5-4F8602EA4347}"/>
    <cellStyle name="20% - Accent1 3 3 2" xfId="1482" xr:uid="{71C9B780-74E4-43E4-A039-21B1DE2159FE}"/>
    <cellStyle name="20% - Accent1 3 3 2 2" xfId="2103" xr:uid="{3BD2D4D2-CAA5-4920-88A2-A63C945C6AA5}"/>
    <cellStyle name="20% - Accent1 3 3 2 2 2" xfId="3327" xr:uid="{912DD7F5-31ED-49F7-BA63-3A754F0439CD}"/>
    <cellStyle name="20% - Accent1 3 3 2 3" xfId="2688" xr:uid="{AC6A39C1-8FA9-4EE2-9A4F-ACD62839BA3A}"/>
    <cellStyle name="20% - Accent1 3 3 3" xfId="1818" xr:uid="{FE4548DE-A80E-4E82-8A31-71B3B1FFE4C7}"/>
    <cellStyle name="20% - Accent1 3 3 3 2" xfId="3023" xr:uid="{0D0AFE45-3A79-4760-87AC-FEE328B10BED}"/>
    <cellStyle name="20% - Accent1 3 3 4" xfId="2509" xr:uid="{6816D9DE-0172-4928-8FBE-ECFA589E8E53}"/>
    <cellStyle name="20% - Accent1 3 3 5" xfId="4432" xr:uid="{D68DC9B4-B791-4F56-A869-6C978928E257}"/>
    <cellStyle name="20% - Accent1 3 4" xfId="1039" xr:uid="{A3C203E1-279A-4E56-859C-F181B3296D5B}"/>
    <cellStyle name="20% - Accent1 3 4 2" xfId="1479" xr:uid="{EFC6E6BA-66DB-4D5F-8A59-5C03AE5B9CC5}"/>
    <cellStyle name="20% - Accent1 3 4 2 2" xfId="2100" xr:uid="{44303016-FFE0-4E81-BBBD-204D2E335684}"/>
    <cellStyle name="20% - Accent1 3 4 2 2 2" xfId="3324" xr:uid="{C3ACD0C5-4829-4625-8A76-FFFE199F6C3C}"/>
    <cellStyle name="20% - Accent1 3 4 2 3" xfId="2689" xr:uid="{9272F016-0CFD-4EF3-BEE5-A4BBE1ABA2DC}"/>
    <cellStyle name="20% - Accent1 3 4 3" xfId="1815" xr:uid="{C47E8322-0670-449A-A517-30DF495AFE2C}"/>
    <cellStyle name="20% - Accent1 3 4 3 2" xfId="3020" xr:uid="{AD060B3E-9DD3-4E26-805A-C57CD14111CF}"/>
    <cellStyle name="20% - Accent1 3 4 4" xfId="2649" xr:uid="{10B68C71-916B-4740-AAEF-E29F396A471C}"/>
    <cellStyle name="20% - Accent1 3 5" xfId="1444" xr:uid="{4962FF64-72DC-4EAB-B9A1-8C7C10E2A605}"/>
    <cellStyle name="20% - Accent1 3 5 2" xfId="2065" xr:uid="{12FCAE40-4538-46A9-818A-E7379A73CD4B}"/>
    <cellStyle name="20% - Accent1 3 5 2 2" xfId="3289" xr:uid="{01BB0800-665E-4971-A58A-BAB6B051A427}"/>
    <cellStyle name="20% - Accent1 3 5 3" xfId="2685" xr:uid="{0E3E3F8C-9533-4B1A-9728-8EF352C14F20}"/>
    <cellStyle name="20% - Accent1 3 6" xfId="1780" xr:uid="{2535C4AC-2692-4393-BB84-BE371F5D92B4}"/>
    <cellStyle name="20% - Accent1 3 6 2" xfId="2985" xr:uid="{4BEFAEAA-143E-4C39-96D3-AD0927E46A76}"/>
    <cellStyle name="20% - Accent1 3 7" xfId="2389" xr:uid="{4BA31321-2B69-48C3-8D2D-5E93F13328C9}"/>
    <cellStyle name="20% - Accent1 3 8" xfId="4298" xr:uid="{8C58BCE0-CE6A-4E40-A5B5-48DE01B3941C}"/>
    <cellStyle name="20% - Accent1 4" xfId="198" xr:uid="{50C85710-DB34-434E-8FE9-A554CC4FD032}"/>
    <cellStyle name="20% - Accent1 4 2" xfId="267" xr:uid="{7F2EE992-F2E0-4DF7-9E54-A63A2C575A47}"/>
    <cellStyle name="20% - Accent1 4 2 2" xfId="404" xr:uid="{C757303B-7ED0-4797-A3C0-55178B37BC15}"/>
    <cellStyle name="20% - Accent1 4 2 2 2" xfId="2105" xr:uid="{E11B328F-2B9D-41AD-BEBE-9E2BFF4F6EE1}"/>
    <cellStyle name="20% - Accent1 4 2 2 2 2" xfId="3329" xr:uid="{F77B0DFC-D62A-40E7-988E-82258A7D14D1}"/>
    <cellStyle name="20% - Accent1 4 2 2 3" xfId="2691" xr:uid="{548B5E65-AD24-4C4B-9617-AC1335131A9F}"/>
    <cellStyle name="20% - Accent1 4 2 2 4" xfId="4518" xr:uid="{78CD37CB-6A38-4079-B2D1-C31E046D3178}"/>
    <cellStyle name="20% - Accent1 4 2 3" xfId="1820" xr:uid="{CA8DD6AD-71EB-4B32-8CAD-CAE256FE6932}"/>
    <cellStyle name="20% - Accent1 4 2 3 2" xfId="3025" xr:uid="{AEA168FE-C5BB-4F94-BD82-1E9CBC064D4C}"/>
    <cellStyle name="20% - Accent1 4 2 4" xfId="2536" xr:uid="{5859B71E-A401-4EF6-B84B-7FEE30B9E58A}"/>
    <cellStyle name="20% - Accent1 4 2 5" xfId="4384" xr:uid="{8EC64E99-4ECC-4172-873D-D79EC656214E}"/>
    <cellStyle name="20% - Accent1 4 3" xfId="337" xr:uid="{3A4A300F-1063-4FAF-87F9-0FCF26C63862}"/>
    <cellStyle name="20% - Accent1 4 3 2" xfId="2104" xr:uid="{F924327E-A8A0-43A2-B46C-9B9AA1FDFAFB}"/>
    <cellStyle name="20% - Accent1 4 3 2 2" xfId="3328" xr:uid="{CB5DD63C-00A5-4908-92A8-A45541FFC7BB}"/>
    <cellStyle name="20% - Accent1 4 3 3" xfId="2690" xr:uid="{C68D3CD5-9796-4C9C-AE1C-5480A8EE6C96}"/>
    <cellStyle name="20% - Accent1 4 3 4" xfId="4451" xr:uid="{981D721C-6F25-4BB2-8DD6-4D8F27837A36}"/>
    <cellStyle name="20% - Accent1 4 4" xfId="1819" xr:uid="{E486AE3A-6D12-4595-9C9F-4E06F615043F}"/>
    <cellStyle name="20% - Accent1 4 4 2" xfId="3024" xr:uid="{F99BCA6E-3CFC-408C-8F0D-BAB97D603B15}"/>
    <cellStyle name="20% - Accent1 4 5" xfId="2418" xr:uid="{BFC0D20B-27DE-46F4-ACCA-7F7EDE6AD9A6}"/>
    <cellStyle name="20% - Accent1 4 6" xfId="4317" xr:uid="{976728AC-8CFC-4A0F-A6C9-F577BD3AE5B2}"/>
    <cellStyle name="20% - Accent1 5" xfId="224" xr:uid="{47F2A25F-B711-47B9-A94B-89D574C28A6C}"/>
    <cellStyle name="20% - Accent1 5 2" xfId="361" xr:uid="{9F961E8B-A379-4062-8695-057BAB9A0E34}"/>
    <cellStyle name="20% - Accent1 5 2 2" xfId="1484" xr:uid="{9099BEDE-4517-4591-A2E4-F29FF1053CEC}"/>
    <cellStyle name="20% - Accent1 5 2 2 2" xfId="2107" xr:uid="{9FD99D6A-D57F-4495-B5ED-3005DAE7ABBC}"/>
    <cellStyle name="20% - Accent1 5 2 2 2 2" xfId="3331" xr:uid="{08DB7582-F1CF-418D-B3A9-BD5788AC10A1}"/>
    <cellStyle name="20% - Accent1 5 2 2 3" xfId="2693" xr:uid="{41094D0E-555D-4151-9CCF-E8A7E854D716}"/>
    <cellStyle name="20% - Accent1 5 2 3" xfId="1822" xr:uid="{36D70566-197E-412C-A0B5-7CC7EB7217BA}"/>
    <cellStyle name="20% - Accent1 5 2 3 2" xfId="3027" xr:uid="{AB218F72-7000-4146-9EE7-C60AE4043331}"/>
    <cellStyle name="20% - Accent1 5 2 4" xfId="2366" xr:uid="{7E21E80E-B7E5-4052-AC80-F253AC534717}"/>
    <cellStyle name="20% - Accent1 5 2 5" xfId="4475" xr:uid="{FCBF694D-EF11-49F5-9468-0CEE8B669F2B}"/>
    <cellStyle name="20% - Accent1 5 3" xfId="1483" xr:uid="{837C6BFA-6072-4E02-90FE-64C406B18952}"/>
    <cellStyle name="20% - Accent1 5 3 2" xfId="2106" xr:uid="{7C105A2F-BC71-4848-A4B6-A43909295834}"/>
    <cellStyle name="20% - Accent1 5 3 2 2" xfId="3330" xr:uid="{D3154281-4592-4387-9B9B-7C1AFE76CBFC}"/>
    <cellStyle name="20% - Accent1 5 3 3" xfId="2692" xr:uid="{019F7647-E87A-4C59-B832-9E534DDC9F88}"/>
    <cellStyle name="20% - Accent1 5 4" xfId="1821" xr:uid="{D51736EA-DF69-449F-9FFA-476FB50A969B}"/>
    <cellStyle name="20% - Accent1 5 4 2" xfId="3026" xr:uid="{8E23EC8C-93EE-4280-917D-B8AD1F53656F}"/>
    <cellStyle name="20% - Accent1 5 5" xfId="2479" xr:uid="{3742653F-18AE-46CF-8028-59422615011C}"/>
    <cellStyle name="20% - Accent1 5 6" xfId="4341" xr:uid="{83B7B157-F6C3-41F2-B62E-E469B6500CB4}"/>
    <cellStyle name="20% - Accent1 6" xfId="294" xr:uid="{319AEDC9-3A5F-4C6A-A7A9-C1C206B37429}"/>
    <cellStyle name="20% - Accent1 6 2" xfId="1485" xr:uid="{2E64467B-D8CE-494F-B669-1ACEA9239F1A}"/>
    <cellStyle name="20% - Accent1 6 2 2" xfId="2108" xr:uid="{E3FBC8F0-20D0-4EB9-A533-61C4228EE364}"/>
    <cellStyle name="20% - Accent1 6 2 2 2" xfId="3332" xr:uid="{5E599E2C-9A2E-4699-B762-A87C12E312E6}"/>
    <cellStyle name="20% - Accent1 6 2 3" xfId="2694" xr:uid="{A31997B2-5A0B-40E9-9F5A-01FAB11F5B71}"/>
    <cellStyle name="20% - Accent1 6 3" xfId="1823" xr:uid="{F3822D3B-DCFA-4301-9CA2-729F756D8FC5}"/>
    <cellStyle name="20% - Accent1 6 3 2" xfId="3028" xr:uid="{BC8E6365-CE2D-4471-8057-9A386A5590CC}"/>
    <cellStyle name="20% - Accent1 6 4" xfId="2621" xr:uid="{D9577DE6-D83A-4B0F-8594-A2829AC0BEEF}"/>
    <cellStyle name="20% - Accent1 6 5" xfId="4408" xr:uid="{954E6680-0177-44D5-8D4E-976384EE7AEC}"/>
    <cellStyle name="20% - Accent1 7" xfId="657" xr:uid="{93F2357A-5018-4677-AB88-2E957D2779BD}"/>
    <cellStyle name="20% - Accent1 7 2" xfId="3259" xr:uid="{F51B99D9-85C8-49BE-9033-B625687AAF3D}"/>
    <cellStyle name="20% - Accent1 8" xfId="2348" xr:uid="{E6F32A7C-98C1-4975-88B1-C0EF25E0CEFD}"/>
    <cellStyle name="20% - Accent1 9" xfId="1156" xr:uid="{0DAE7A89-D235-41DA-8C3E-84C863F1C68E}"/>
    <cellStyle name="20% - Accent2" xfId="61" builtinId="34" customBuiltin="1"/>
    <cellStyle name="20% - Accent2 10" xfId="4276" xr:uid="{AD60CCF6-70DF-4920-8AF2-B8A3B652C160}"/>
    <cellStyle name="20% - Accent2 2" xfId="93" xr:uid="{E4289356-47D9-4A96-9EDE-6DB3C1D3A883}"/>
    <cellStyle name="20% - Accent2 2 10" xfId="576" xr:uid="{1D5E4B40-8C3C-43F7-A5D0-64102F60F0AC}"/>
    <cellStyle name="20% - Accent2 2 2" xfId="1173" xr:uid="{4B5B12ED-3740-4578-8491-22926BA3B924}"/>
    <cellStyle name="20% - Accent2 2 2 2" xfId="1092" xr:uid="{F0357C60-D258-4D49-BC88-B6B3108380EB}"/>
    <cellStyle name="20% - Accent2 2 2 2 2" xfId="1209" xr:uid="{00E8B8BC-7E8F-4027-8CD2-8C33896FA1E0}"/>
    <cellStyle name="20% - Accent2 2 2 2 2 2" xfId="1489" xr:uid="{CCCAA596-10AB-4041-BE0B-6F2308F9942A}"/>
    <cellStyle name="20% - Accent2 2 2 2 2 2 2" xfId="2112" xr:uid="{FB1AB284-E571-41CA-9D6D-F19BEC0BD274}"/>
    <cellStyle name="20% - Accent2 2 2 2 2 2 2 2" xfId="3336" xr:uid="{86EF05CC-9BC1-4E44-9AA9-3F70AA39DCAB}"/>
    <cellStyle name="20% - Accent2 2 2 2 2 2 3" xfId="2698" xr:uid="{9F9B3A36-0D73-46B9-82B1-D73A4479E5F7}"/>
    <cellStyle name="20% - Accent2 2 2 2 2 3" xfId="1827" xr:uid="{4B239F7C-1E5A-44F1-A09F-D9F67DCB42C0}"/>
    <cellStyle name="20% - Accent2 2 2 2 2 3 2" xfId="3032" xr:uid="{A8A94E16-3BA3-412D-BE90-FB2B4EE7B334}"/>
    <cellStyle name="20% - Accent2 2 2 2 2 4" xfId="2552" xr:uid="{DB0E973C-DDD4-4AAD-834A-5BD04E66EDB3}"/>
    <cellStyle name="20% - Accent2 2 2 2 3" xfId="1488" xr:uid="{1164BCF7-EE94-4359-9EB5-0239FA80227B}"/>
    <cellStyle name="20% - Accent2 2 2 2 3 2" xfId="2111" xr:uid="{BBA37186-C83A-4948-A203-12305187CFF8}"/>
    <cellStyle name="20% - Accent2 2 2 2 3 2 2" xfId="3335" xr:uid="{7D7DE2B3-79CF-46D3-8919-60D412D291B6}"/>
    <cellStyle name="20% - Accent2 2 2 2 3 3" xfId="2697" xr:uid="{60CC25F9-C144-48AD-A297-9A1051084C8E}"/>
    <cellStyle name="20% - Accent2 2 2 2 4" xfId="1826" xr:uid="{212C10CE-45A6-4963-9036-11ACA8F0B4D7}"/>
    <cellStyle name="20% - Accent2 2 2 2 4 2" xfId="3031" xr:uid="{CD196DB0-F8A6-4EE7-8092-9D9A89EABBB7}"/>
    <cellStyle name="20% - Accent2 2 2 2 5" xfId="2435" xr:uid="{1AEB086F-6BCE-4231-B9A4-E9E686CF9FC7}"/>
    <cellStyle name="20% - Accent2 2 2 3" xfId="1164" xr:uid="{E6FCF8CD-0C29-4CD3-8F97-2E6E4EC1F29B}"/>
    <cellStyle name="20% - Accent2 2 2 3 2" xfId="1490" xr:uid="{FBB71286-DB38-441D-AFE8-9128B5AEC634}"/>
    <cellStyle name="20% - Accent2 2 2 3 2 2" xfId="2113" xr:uid="{3A216A33-5E34-4ED4-9880-18C3C98010EE}"/>
    <cellStyle name="20% - Accent2 2 2 3 2 2 2" xfId="3337" xr:uid="{D08C37BF-FA87-4933-9354-B73C89D4A2A0}"/>
    <cellStyle name="20% - Accent2 2 2 3 2 3" xfId="2699" xr:uid="{4606846E-6182-4F6F-B6AF-2507B9FE54D2}"/>
    <cellStyle name="20% - Accent2 2 2 3 3" xfId="1828" xr:uid="{0C86EC87-9E23-4CB8-AED9-3324C5A8C3D0}"/>
    <cellStyle name="20% - Accent2 2 2 3 3 2" xfId="3033" xr:uid="{52AF6CA1-86D7-4E16-982B-415710C77345}"/>
    <cellStyle name="20% - Accent2 2 2 3 4" xfId="2524" xr:uid="{258375DD-6C54-41D3-B5AA-CD390CF43472}"/>
    <cellStyle name="20% - Accent2 2 2 4" xfId="1093" xr:uid="{2F3055C7-B9FA-4E31-B538-4BCC952BF6AE}"/>
    <cellStyle name="20% - Accent2 2 2 4 2" xfId="1487" xr:uid="{C7392F79-4830-40B0-B715-B0EBA265FAEF}"/>
    <cellStyle name="20% - Accent2 2 2 4 2 2" xfId="2110" xr:uid="{85A96486-6D67-4332-9B1C-A0F0C5770F66}"/>
    <cellStyle name="20% - Accent2 2 2 4 2 2 2" xfId="3334" xr:uid="{4B2D9299-7249-4673-BB56-99D113BEE1F9}"/>
    <cellStyle name="20% - Accent2 2 2 4 2 3" xfId="2700" xr:uid="{C4115F55-356D-418C-B9B2-132AB49C1C37}"/>
    <cellStyle name="20% - Accent2 2 2 4 3" xfId="1825" xr:uid="{C2E6452C-0F59-4C12-A69A-42255A28C978}"/>
    <cellStyle name="20% - Accent2 2 2 4 3 2" xfId="3030" xr:uid="{E4774E80-FF47-4E83-81CD-F88B13C67CFC}"/>
    <cellStyle name="20% - Accent2 2 2 4 4" xfId="2640" xr:uid="{29BA83E0-3B29-44E8-9E76-CC47562CCAC3}"/>
    <cellStyle name="20% - Accent2 2 2 5" xfId="1459" xr:uid="{19A71346-07F6-4EFA-BE21-03244267C763}"/>
    <cellStyle name="20% - Accent2 2 2 5 2" xfId="2080" xr:uid="{7F57BEE5-4EDD-4A1B-9959-5C7E0A478E13}"/>
    <cellStyle name="20% - Accent2 2 2 5 2 2" xfId="3304" xr:uid="{313A6215-BDC8-43D9-8999-1C34268B96CD}"/>
    <cellStyle name="20% - Accent2 2 2 5 3" xfId="2696" xr:uid="{A622A51C-2B56-483A-B426-66C58B453BCD}"/>
    <cellStyle name="20% - Accent2 2 2 6" xfId="1795" xr:uid="{A03B377C-F809-4497-B37C-50D5CE0EFC48}"/>
    <cellStyle name="20% - Accent2 2 2 6 2" xfId="3000" xr:uid="{057F3D9A-3B81-4397-A69A-93DFA0C51A0F}"/>
    <cellStyle name="20% - Accent2 2 2 7" xfId="2405" xr:uid="{3ADA1E49-23C6-4483-B973-9DDED392206D}"/>
    <cellStyle name="20% - Accent2 2 2 8" xfId="3686" xr:uid="{95EED7C3-092A-4D6A-90D0-C202696561B1}"/>
    <cellStyle name="20% - Accent2 2 2 9" xfId="1234" xr:uid="{9A1DB44F-762A-4DDF-9D3E-276DA1A17031}"/>
    <cellStyle name="20% - Accent2 2 3" xfId="1020" xr:uid="{C330B0E8-72C4-4F24-81C8-D2F042EC31B3}"/>
    <cellStyle name="20% - Accent2 2 3 2" xfId="1238" xr:uid="{AAF7D719-D274-4357-B961-78405A4671E7}"/>
    <cellStyle name="20% - Accent2 2 3 2 2" xfId="1492" xr:uid="{2F1C2BA6-2065-462B-9203-FA4784726EB0}"/>
    <cellStyle name="20% - Accent2 2 3 2 2 2" xfId="2115" xr:uid="{E34C7CB7-6616-40A6-BFCB-E48B65586372}"/>
    <cellStyle name="20% - Accent2 2 3 2 2 2 2" xfId="3339" xr:uid="{FBDA42D0-20F0-478C-89F0-315A3BFC7A2C}"/>
    <cellStyle name="20% - Accent2 2 3 2 2 3" xfId="2702" xr:uid="{FDAD69FE-3835-4E0B-82F2-4E4F2B17691C}"/>
    <cellStyle name="20% - Accent2 2 3 2 3" xfId="1830" xr:uid="{56CA84FD-736A-4EB9-85F1-35556C3AFA8D}"/>
    <cellStyle name="20% - Accent2 2 3 2 3 2" xfId="3035" xr:uid="{128B463A-2AC1-48CF-9227-076FB29233DA}"/>
    <cellStyle name="20% - Accent2 2 3 2 4" xfId="2551" xr:uid="{CB7099D9-52A5-4D96-B315-F33F701A4890}"/>
    <cellStyle name="20% - Accent2 2 3 3" xfId="1491" xr:uid="{3A1BA13D-9C57-433B-BEB2-9909198929D3}"/>
    <cellStyle name="20% - Accent2 2 3 3 2" xfId="2114" xr:uid="{DB5BF3FF-2621-40FD-88D4-2EA3AC960CA0}"/>
    <cellStyle name="20% - Accent2 2 3 3 2 2" xfId="3338" xr:uid="{1A12406E-CAF2-46F7-9150-D4B994F81C6E}"/>
    <cellStyle name="20% - Accent2 2 3 3 3" xfId="2701" xr:uid="{306800BE-8190-4410-B8FC-EAA7AC942D7D}"/>
    <cellStyle name="20% - Accent2 2 3 4" xfId="1829" xr:uid="{84488ACB-A160-4735-8C50-3629B36E697C}"/>
    <cellStyle name="20% - Accent2 2 3 4 2" xfId="3034" xr:uid="{E69F12E1-B488-4F17-9FFE-DF80D3EB59EC}"/>
    <cellStyle name="20% - Accent2 2 3 5" xfId="2434" xr:uid="{926D735B-AF63-44C4-8C62-317CC8C08C6A}"/>
    <cellStyle name="20% - Accent2 2 4" xfId="1056" xr:uid="{53C0799E-DBDD-449E-921E-F1BD997D89D0}"/>
    <cellStyle name="20% - Accent2 2 4 2" xfId="1493" xr:uid="{213000BF-104D-4B22-BBB8-BCA982192FF9}"/>
    <cellStyle name="20% - Accent2 2 4 2 2" xfId="2116" xr:uid="{1706D8B5-D045-4A0D-BFEF-B39596DA3034}"/>
    <cellStyle name="20% - Accent2 2 4 2 2 2" xfId="3340" xr:uid="{05CF0E51-199D-499A-8147-2A363CAA29DA}"/>
    <cellStyle name="20% - Accent2 2 4 2 3" xfId="2703" xr:uid="{5794343D-1E6F-42D3-843D-31250320C473}"/>
    <cellStyle name="20% - Accent2 2 4 3" xfId="1831" xr:uid="{D0620FA5-ABA0-4441-9C14-5D839D5DC8D8}"/>
    <cellStyle name="20% - Accent2 2 4 3 2" xfId="3036" xr:uid="{9110B424-D943-4D04-B1FE-499525B12DE3}"/>
    <cellStyle name="20% - Accent2 2 4 4" xfId="2494" xr:uid="{7B29C402-F90C-44FC-AB86-0408AD01A775}"/>
    <cellStyle name="20% - Accent2 2 5" xfId="1094" xr:uid="{C3C01E90-CD9B-430E-9333-CC08A08927C5}"/>
    <cellStyle name="20% - Accent2 2 5 2" xfId="1486" xr:uid="{46BAC0CD-2D43-47C6-A482-A0CA1A3D6D52}"/>
    <cellStyle name="20% - Accent2 2 5 2 2" xfId="2109" xr:uid="{04EC4815-E105-4E94-A1BA-707DF3BAEADC}"/>
    <cellStyle name="20% - Accent2 2 5 2 2 2" xfId="3333" xr:uid="{92846303-8615-4D2A-8543-2DC14FB017D7}"/>
    <cellStyle name="20% - Accent2 2 5 2 3" xfId="2704" xr:uid="{D3F55DD8-E345-427E-8F6A-602B0B2F7315}"/>
    <cellStyle name="20% - Accent2 2 5 3" xfId="1824" xr:uid="{BC52C171-086D-49B5-88D6-38754FC6D68F}"/>
    <cellStyle name="20% - Accent2 2 5 3 2" xfId="3029" xr:uid="{170780AC-98AF-49E4-BF4A-7EF5C5B16861}"/>
    <cellStyle name="20% - Accent2 2 5 4" xfId="2653" xr:uid="{428815F1-DDFB-4EFA-8EAA-7527EE5B5AEF}"/>
    <cellStyle name="20% - Accent2 2 6" xfId="1182" xr:uid="{D8AD59EC-5E20-41BB-8946-D265C03B7758}"/>
    <cellStyle name="20% - Accent2 2 6 2" xfId="2052" xr:uid="{39550DEF-D572-4CE0-B8F1-E0B583B0D87F}"/>
    <cellStyle name="20% - Accent2 2 6 2 2" xfId="3274" xr:uid="{F09C64E7-282B-4AD3-8525-54CAEAED1FC6}"/>
    <cellStyle name="20% - Accent2 2 6 3" xfId="2695" xr:uid="{DFD0FDDB-4243-433C-B91C-7EA8ED13AFC5}"/>
    <cellStyle name="20% - Accent2 2 7" xfId="1766" xr:uid="{1E8CB1F5-FDB0-48F4-A4F5-6FF76F4481FC}"/>
    <cellStyle name="20% - Accent2 2 7 2" xfId="2970" xr:uid="{580DC114-F2CD-456D-A792-8E249852675D}"/>
    <cellStyle name="20% - Accent2 2 8" xfId="2376" xr:uid="{9ABBECE4-B19A-4EBD-A22D-01B549C146D4}"/>
    <cellStyle name="20% - Accent2 2 9" xfId="754" xr:uid="{D1FF443B-0D65-4951-817C-5DFF5BF3C5B8}"/>
    <cellStyle name="20% - Accent2 3" xfId="181" xr:uid="{8F556A02-8AC5-4F25-9098-7A846DCC86D5}"/>
    <cellStyle name="20% - Accent2 3 2" xfId="250" xr:uid="{903736B5-D7A6-420C-9669-BCB76C852B60}"/>
    <cellStyle name="20% - Accent2 3 2 2" xfId="387" xr:uid="{4FD4A913-D5EB-4FC3-B7F6-C851FB8E332B}"/>
    <cellStyle name="20% - Accent2 3 2 2 2" xfId="1496" xr:uid="{8AF67B46-2B9D-4CB7-95DB-EF6B8EA140BB}"/>
    <cellStyle name="20% - Accent2 3 2 2 2 2" xfId="2119" xr:uid="{A41B2260-C3F8-403D-AB5A-558D6138DA52}"/>
    <cellStyle name="20% - Accent2 3 2 2 2 2 2" xfId="3343" xr:uid="{B444CCA7-D2BC-4EDC-A6BF-25E165A34BF2}"/>
    <cellStyle name="20% - Accent2 3 2 2 2 3" xfId="2707" xr:uid="{AA637B50-5570-4657-A492-CB6CF6567D41}"/>
    <cellStyle name="20% - Accent2 3 2 2 3" xfId="1834" xr:uid="{A9A571E1-9199-434D-B950-32A0368A587A}"/>
    <cellStyle name="20% - Accent2 3 2 2 3 2" xfId="3039" xr:uid="{481266DC-2F93-46FC-94DD-A504AF02015B}"/>
    <cellStyle name="20% - Accent2 3 2 2 4" xfId="2553" xr:uid="{D595B170-11E9-49CD-9FB6-7B38CDBAB172}"/>
    <cellStyle name="20% - Accent2 3 2 2 5" xfId="4501" xr:uid="{A9D708A1-8FB8-45E6-AFAF-EC32B465B596}"/>
    <cellStyle name="20% - Accent2 3 2 3" xfId="1495" xr:uid="{A7D8842E-7389-484C-8640-7A685364124F}"/>
    <cellStyle name="20% - Accent2 3 2 3 2" xfId="2118" xr:uid="{4D5C721E-761E-4D85-8A61-0EBBE03876DB}"/>
    <cellStyle name="20% - Accent2 3 2 3 2 2" xfId="3342" xr:uid="{95517209-36DA-4CCE-8F23-C01F4E00F1DF}"/>
    <cellStyle name="20% - Accent2 3 2 3 3" xfId="2706" xr:uid="{ED5A6281-249E-42EA-82AB-AC5873C5B781}"/>
    <cellStyle name="20% - Accent2 3 2 4" xfId="1833" xr:uid="{0DA38AF8-B60B-4DE6-90A9-81470DCC9D4C}"/>
    <cellStyle name="20% - Accent2 3 2 4 2" xfId="3038" xr:uid="{C7FEF1F9-2EE5-406D-86DC-AB59711EFBCC}"/>
    <cellStyle name="20% - Accent2 3 2 5" xfId="2436" xr:uid="{CE1F1849-034E-482B-A554-F020359974EA}"/>
    <cellStyle name="20% - Accent2 3 2 6" xfId="4367" xr:uid="{172D4BFC-1F6A-4ED2-957F-B6956DA19956}"/>
    <cellStyle name="20% - Accent2 3 3" xfId="320" xr:uid="{A433A7A1-F187-4C64-89C7-FE8E7529ABD6}"/>
    <cellStyle name="20% - Accent2 3 3 2" xfId="1497" xr:uid="{4749CBC9-F395-4D21-8F33-209B4553BFD1}"/>
    <cellStyle name="20% - Accent2 3 3 2 2" xfId="2120" xr:uid="{822B16C1-6A9F-4AAF-A5EC-CEE84F43882B}"/>
    <cellStyle name="20% - Accent2 3 3 2 2 2" xfId="3344" xr:uid="{F02FEFAD-BCB1-44FC-B0CB-9D099F793018}"/>
    <cellStyle name="20% - Accent2 3 3 2 3" xfId="2708" xr:uid="{8A5403F6-C278-4FC2-A837-83EFAB0ED0BB}"/>
    <cellStyle name="20% - Accent2 3 3 3" xfId="1835" xr:uid="{D0FCC701-2F76-4359-B031-C3EAF0CF9589}"/>
    <cellStyle name="20% - Accent2 3 3 3 2" xfId="3040" xr:uid="{2474C03A-FF11-47C4-8E1A-5E4CC48A71AF}"/>
    <cellStyle name="20% - Accent2 3 3 4" xfId="2511" xr:uid="{E928EDAE-A2C2-4B28-A474-EEB8AC45EBF0}"/>
    <cellStyle name="20% - Accent2 3 3 5" xfId="4434" xr:uid="{D79CA724-5727-4292-91B8-3593AA7A0B7F}"/>
    <cellStyle name="20% - Accent2 3 4" xfId="1032" xr:uid="{A0A35A48-0BD3-4A78-88B5-86662A296A38}"/>
    <cellStyle name="20% - Accent2 3 4 2" xfId="1494" xr:uid="{3F18887C-8082-4338-8315-641C2ED8B3CF}"/>
    <cellStyle name="20% - Accent2 3 4 2 2" xfId="2117" xr:uid="{DC86E293-6D41-45EF-90CA-4264B0F2B38C}"/>
    <cellStyle name="20% - Accent2 3 4 2 2 2" xfId="3341" xr:uid="{FEF1323F-CB1D-4863-8E70-4E649A586047}"/>
    <cellStyle name="20% - Accent2 3 4 2 3" xfId="2709" xr:uid="{39544E70-6CCF-41C4-859A-119426ED6D20}"/>
    <cellStyle name="20% - Accent2 3 4 3" xfId="1832" xr:uid="{21906BD3-DD12-4A37-8798-30DB402631CE}"/>
    <cellStyle name="20% - Accent2 3 4 3 2" xfId="3037" xr:uid="{6330C001-9C05-4E59-919E-50417CDE1337}"/>
    <cellStyle name="20% - Accent2 3 4 4" xfId="2650" xr:uid="{950E9DCF-DA85-4C6D-9206-EFB10E9F4CAB}"/>
    <cellStyle name="20% - Accent2 3 5" xfId="1446" xr:uid="{95DDD47E-5C16-4AB8-B19B-4E97A7D4DFDA}"/>
    <cellStyle name="20% - Accent2 3 5 2" xfId="2067" xr:uid="{1052EF2F-94DB-4AE1-AB7A-9F1DDB837EF8}"/>
    <cellStyle name="20% - Accent2 3 5 2 2" xfId="3291" xr:uid="{9B0584ED-7BB0-46CC-B679-FBE557C107C3}"/>
    <cellStyle name="20% - Accent2 3 5 3" xfId="2705" xr:uid="{3A4D2ACC-1E00-4854-95C4-3BD78FE33EF1}"/>
    <cellStyle name="20% - Accent2 3 6" xfId="1782" xr:uid="{8DAA3713-6FF1-4189-AD17-250F9F810F1B}"/>
    <cellStyle name="20% - Accent2 3 6 2" xfId="2987" xr:uid="{0B19792E-55D3-43F1-9AA1-6DA37AC2C172}"/>
    <cellStyle name="20% - Accent2 3 7" xfId="2391" xr:uid="{4070624F-826F-4F43-BA29-5FEFA5CE9587}"/>
    <cellStyle name="20% - Accent2 3 8" xfId="4300" xr:uid="{21DD5DDC-608B-4492-811D-88252E72471A}"/>
    <cellStyle name="20% - Accent2 4" xfId="200" xr:uid="{C46CE2AF-0F50-4E58-8B16-932B78F74912}"/>
    <cellStyle name="20% - Accent2 4 2" xfId="269" xr:uid="{D85DB0E5-1041-47EB-8EB9-B652806F47F9}"/>
    <cellStyle name="20% - Accent2 4 2 2" xfId="406" xr:uid="{FA6C364A-B65D-47C0-B3AE-0CF0FC91AA3E}"/>
    <cellStyle name="20% - Accent2 4 2 2 2" xfId="2122" xr:uid="{B5AE69EC-3F31-422C-8158-F103E6481245}"/>
    <cellStyle name="20% - Accent2 4 2 2 2 2" xfId="3346" xr:uid="{6F87E416-5C0D-4A3F-8725-E93540691613}"/>
    <cellStyle name="20% - Accent2 4 2 2 3" xfId="2711" xr:uid="{73A04E27-3B9A-47D7-BF66-0A0D2F1FD085}"/>
    <cellStyle name="20% - Accent2 4 2 2 4" xfId="4520" xr:uid="{701B4FE7-AF78-45D5-B785-DF0C2ABB6214}"/>
    <cellStyle name="20% - Accent2 4 2 3" xfId="1837" xr:uid="{1F9DFD41-F7AA-4CAF-BB2F-7F8FA8465D55}"/>
    <cellStyle name="20% - Accent2 4 2 3 2" xfId="3042" xr:uid="{062065C5-D3C6-41E2-AC8C-0A1526842CE9}"/>
    <cellStyle name="20% - Accent2 4 2 4" xfId="2538" xr:uid="{9F0486AB-7057-4399-861F-BFBB2944D736}"/>
    <cellStyle name="20% - Accent2 4 2 5" xfId="4386" xr:uid="{A9CA3C14-E0E0-49AD-BDB9-15EAB0A49661}"/>
    <cellStyle name="20% - Accent2 4 3" xfId="339" xr:uid="{BC4AF3BB-C25B-4D46-9FED-54FEA251994E}"/>
    <cellStyle name="20% - Accent2 4 3 2" xfId="2121" xr:uid="{C49C1F62-55E5-4E2B-A1CB-39FA413DD4AD}"/>
    <cellStyle name="20% - Accent2 4 3 2 2" xfId="3345" xr:uid="{8157E5A7-8133-47EA-A2F5-D08B1B4CE257}"/>
    <cellStyle name="20% - Accent2 4 3 3" xfId="2710" xr:uid="{6F869062-122A-4087-A9A9-344A5943C94B}"/>
    <cellStyle name="20% - Accent2 4 3 4" xfId="4453" xr:uid="{450FAF67-07C8-4092-86DE-07886DD4C84C}"/>
    <cellStyle name="20% - Accent2 4 4" xfId="1836" xr:uid="{6D2D3124-0D97-438F-BD4D-1D00DD0842BB}"/>
    <cellStyle name="20% - Accent2 4 4 2" xfId="3041" xr:uid="{3B1FB9FB-986C-41DD-A480-0B3A698A4AC2}"/>
    <cellStyle name="20% - Accent2 4 5" xfId="2420" xr:uid="{D3512B4B-002A-469A-9370-B586CD3EADF6}"/>
    <cellStyle name="20% - Accent2 4 6" xfId="4319" xr:uid="{CA77F41A-019D-4763-9A82-0B203357B6FD}"/>
    <cellStyle name="20% - Accent2 5" xfId="226" xr:uid="{EAF6F3AA-6CD5-4B45-9F9A-FB164DDEA79B}"/>
    <cellStyle name="20% - Accent2 5 2" xfId="363" xr:uid="{AA680FB2-A29B-4A6C-8CCA-61E008E119A4}"/>
    <cellStyle name="20% - Accent2 5 2 2" xfId="1499" xr:uid="{18AEB27F-D786-43A6-BB2A-A1119F4726B4}"/>
    <cellStyle name="20% - Accent2 5 2 2 2" xfId="2124" xr:uid="{D0741580-054C-4B65-8151-00A3BCB44A3E}"/>
    <cellStyle name="20% - Accent2 5 2 2 2 2" xfId="3348" xr:uid="{9D53A14A-3D48-47E0-AC65-282A7DE3CC40}"/>
    <cellStyle name="20% - Accent2 5 2 2 3" xfId="2713" xr:uid="{F083C1E9-8BD2-4824-ABF0-4DB0C42ACA62}"/>
    <cellStyle name="20% - Accent2 5 2 3" xfId="1839" xr:uid="{CF5D6BA7-651C-497A-93C4-512539A3C50B}"/>
    <cellStyle name="20% - Accent2 5 2 3 2" xfId="3044" xr:uid="{105AC5FC-752B-405E-BBBC-5D1718C9174D}"/>
    <cellStyle name="20% - Accent2 5 2 4" xfId="2637" xr:uid="{699F8FD2-C581-457D-B119-D79CDD1258D2}"/>
    <cellStyle name="20% - Accent2 5 2 5" xfId="4477" xr:uid="{1DD832C9-EC60-4263-B3D6-F87F8A7CFEB5}"/>
    <cellStyle name="20% - Accent2 5 3" xfId="1498" xr:uid="{AB6054C7-9617-495D-9374-32FF7358C49E}"/>
    <cellStyle name="20% - Accent2 5 3 2" xfId="2123" xr:uid="{0C7C1D85-75ED-488F-B40A-1B81ABA92787}"/>
    <cellStyle name="20% - Accent2 5 3 2 2" xfId="3347" xr:uid="{47637AFE-6CA1-41DF-9BC0-5C55C4E717C7}"/>
    <cellStyle name="20% - Accent2 5 3 3" xfId="2712" xr:uid="{76315D74-2FA9-4A0C-B124-431386122942}"/>
    <cellStyle name="20% - Accent2 5 4" xfId="1838" xr:uid="{2AA53FF6-9DEF-42D4-B339-A1E2EE141448}"/>
    <cellStyle name="20% - Accent2 5 4 2" xfId="3043" xr:uid="{9CD2FDB8-F30F-4C79-B4F2-7FF42B9A89E1}"/>
    <cellStyle name="20% - Accent2 5 5" xfId="2481" xr:uid="{830244E7-DA63-41D1-890A-938777D0D359}"/>
    <cellStyle name="20% - Accent2 5 6" xfId="4343" xr:uid="{F8043EAE-12FB-4D4D-804C-CEBC7AA80983}"/>
    <cellStyle name="20% - Accent2 6" xfId="296" xr:uid="{1A55FDC2-C489-40E6-B732-62C8C737C997}"/>
    <cellStyle name="20% - Accent2 6 2" xfId="1500" xr:uid="{C70507CD-3BAB-4861-9E93-005DC35A2B19}"/>
    <cellStyle name="20% - Accent2 6 2 2" xfId="2125" xr:uid="{3AB9F954-68DE-459F-8537-962D6CFABBEC}"/>
    <cellStyle name="20% - Accent2 6 2 2 2" xfId="3349" xr:uid="{02CEA9B1-FE6C-41D0-B554-DBE108DCAD0A}"/>
    <cellStyle name="20% - Accent2 6 2 3" xfId="2714" xr:uid="{46076A34-7E8D-49D8-BA4E-26FDCEE43A6A}"/>
    <cellStyle name="20% - Accent2 6 3" xfId="1840" xr:uid="{17814B6E-FED6-4AD2-9EE5-8BDC13611F81}"/>
    <cellStyle name="20% - Accent2 6 3 2" xfId="3045" xr:uid="{CA0530B4-A25C-4C37-A064-B3F7A762A1B6}"/>
    <cellStyle name="20% - Accent2 6 4" xfId="2369" xr:uid="{F4F7A51E-8829-44B2-9128-B4588506D691}"/>
    <cellStyle name="20% - Accent2 6 5" xfId="4410" xr:uid="{1077FFAE-7755-44B9-9720-5BBE6FB9552F}"/>
    <cellStyle name="20% - Accent2 7" xfId="668" xr:uid="{E175FEFF-A4BF-4D43-B386-AB824C2E5FA8}"/>
    <cellStyle name="20% - Accent2 7 2" xfId="3261" xr:uid="{FDB11292-0B16-44DC-845B-72973B3F27A6}"/>
    <cellStyle name="20% - Accent2 8" xfId="2350" xr:uid="{2A299640-E223-4CE9-98E5-2F64EA5E5899}"/>
    <cellStyle name="20% - Accent2 9" xfId="1270" xr:uid="{6EBEBEC3-4A40-45D1-9442-44F8D4EB543B}"/>
    <cellStyle name="20% - Accent3" xfId="64" builtinId="38" customBuiltin="1"/>
    <cellStyle name="20% - Accent3 10" xfId="4278" xr:uid="{A303C3E4-EA30-41E6-ACEF-E696FC2A7BB5}"/>
    <cellStyle name="20% - Accent3 2" xfId="94" xr:uid="{A6AEAA20-A5D1-4B21-85CE-694E609D5758}"/>
    <cellStyle name="20% - Accent3 2 10" xfId="577" xr:uid="{DC2C9A58-E85E-4062-AEDA-19E0589F589E}"/>
    <cellStyle name="20% - Accent3 2 2" xfId="1177" xr:uid="{16C4B585-51B7-4079-B6E9-BD0E809E6AC0}"/>
    <cellStyle name="20% - Accent3 2 2 2" xfId="1089" xr:uid="{DC7E2D45-F1C2-4D77-B647-3ACD724CEA98}"/>
    <cellStyle name="20% - Accent3 2 2 2 2" xfId="1201" xr:uid="{9834F2CB-838B-42D3-BCD3-43F1F04E5F0B}"/>
    <cellStyle name="20% - Accent3 2 2 2 2 2" xfId="1504" xr:uid="{1F2F1E0F-FC2B-47DD-A4B0-C886BCAB7DBE}"/>
    <cellStyle name="20% - Accent3 2 2 2 2 2 2" xfId="2129" xr:uid="{3E8F9041-E214-4A3E-A31B-827A3873122B}"/>
    <cellStyle name="20% - Accent3 2 2 2 2 2 2 2" xfId="3353" xr:uid="{CEFF2E70-05B5-4A47-8CF9-354D13C52391}"/>
    <cellStyle name="20% - Accent3 2 2 2 2 2 3" xfId="2718" xr:uid="{8EB68016-DC4D-4DEB-AFCF-29D406F21E92}"/>
    <cellStyle name="20% - Accent3 2 2 2 2 3" xfId="1844" xr:uid="{60B2DCB4-CC3E-4312-8538-331CCAD30136}"/>
    <cellStyle name="20% - Accent3 2 2 2 2 3 2" xfId="3049" xr:uid="{10A08188-18DD-44F6-9DE6-54AC5DAB8D6F}"/>
    <cellStyle name="20% - Accent3 2 2 2 2 4" xfId="2555" xr:uid="{B1FA3CD7-1AAB-4422-AE9C-FF0721C0D8D3}"/>
    <cellStyle name="20% - Accent3 2 2 2 3" xfId="1503" xr:uid="{000257F2-6466-4453-84DD-2A0984888759}"/>
    <cellStyle name="20% - Accent3 2 2 2 3 2" xfId="2128" xr:uid="{C3995E26-1991-4348-8443-5E3E1CE3A582}"/>
    <cellStyle name="20% - Accent3 2 2 2 3 2 2" xfId="3352" xr:uid="{A2C2524B-825E-48DB-9071-C6221CA7AE76}"/>
    <cellStyle name="20% - Accent3 2 2 2 3 3" xfId="2717" xr:uid="{C5A397B8-8454-4719-8BE1-36EDFF3B1C7B}"/>
    <cellStyle name="20% - Accent3 2 2 2 4" xfId="1843" xr:uid="{E3476E25-506D-4593-BC68-518B7EE10686}"/>
    <cellStyle name="20% - Accent3 2 2 2 4 2" xfId="3048" xr:uid="{537A95A9-A942-498C-A4A2-CAAC308B3677}"/>
    <cellStyle name="20% - Accent3 2 2 2 5" xfId="2438" xr:uid="{039F780A-083D-42C7-869D-C798735E0969}"/>
    <cellStyle name="20% - Accent3 2 2 3" xfId="1033" xr:uid="{AC2F7982-D8C6-4EC2-9996-EAF552F6E13C}"/>
    <cellStyle name="20% - Accent3 2 2 3 2" xfId="1505" xr:uid="{5659631F-7A35-4736-A44A-CC7B8D7DAA3E}"/>
    <cellStyle name="20% - Accent3 2 2 3 2 2" xfId="2130" xr:uid="{14172039-A755-458E-9B68-42BEC080320C}"/>
    <cellStyle name="20% - Accent3 2 2 3 2 2 2" xfId="3354" xr:uid="{6B60F9F4-2673-43F3-B064-1A5C9D5F5B37}"/>
    <cellStyle name="20% - Accent3 2 2 3 2 3" xfId="2719" xr:uid="{7D23EE25-08F9-47C9-B31E-96A490C3B35A}"/>
    <cellStyle name="20% - Accent3 2 2 3 3" xfId="1845" xr:uid="{D35A484E-18AC-4290-B6A5-3D7347A11FE7}"/>
    <cellStyle name="20% - Accent3 2 2 3 3 2" xfId="3050" xr:uid="{F3C26B9B-09B0-4ADD-8AA6-987699A6F723}"/>
    <cellStyle name="20% - Accent3 2 2 3 4" xfId="2525" xr:uid="{D15BC402-F246-4A4F-A0B6-6129453B1F86}"/>
    <cellStyle name="20% - Accent3 2 2 4" xfId="1090" xr:uid="{808CF2AA-9771-4AD8-8903-DE95B6A342F7}"/>
    <cellStyle name="20% - Accent3 2 2 4 2" xfId="1502" xr:uid="{DC8A62D6-45E5-426F-A5F4-7858C7FB361E}"/>
    <cellStyle name="20% - Accent3 2 2 4 2 2" xfId="2127" xr:uid="{2553C3DB-A4F6-47FD-B812-B6B5190AFAE8}"/>
    <cellStyle name="20% - Accent3 2 2 4 2 2 2" xfId="3351" xr:uid="{7BDD0199-643B-4072-BF7D-C39C19FD9317}"/>
    <cellStyle name="20% - Accent3 2 2 4 2 3" xfId="2720" xr:uid="{8B37A7CF-45FE-4AE4-9337-8B0659118990}"/>
    <cellStyle name="20% - Accent3 2 2 4 3" xfId="1842" xr:uid="{25638E1A-DD96-40A1-9A07-E4A90206FC5D}"/>
    <cellStyle name="20% - Accent3 2 2 4 3 2" xfId="3047" xr:uid="{51D57C0A-1478-47D9-A6C2-696B04281D25}"/>
    <cellStyle name="20% - Accent3 2 2 4 4" xfId="2612" xr:uid="{146DEC4B-1CF5-4A15-AB89-CEDBF370DB6D}"/>
    <cellStyle name="20% - Accent3 2 2 5" xfId="1460" xr:uid="{29349CFB-10D4-4F8C-87A4-A4921D78873F}"/>
    <cellStyle name="20% - Accent3 2 2 5 2" xfId="2081" xr:uid="{FD75E0F6-B12C-4E60-9DA8-C4906A287817}"/>
    <cellStyle name="20% - Accent3 2 2 5 2 2" xfId="3305" xr:uid="{4D801B0F-66BC-43C1-A6D0-E1DD2227750D}"/>
    <cellStyle name="20% - Accent3 2 2 5 3" xfId="2716" xr:uid="{24D2471A-9BB3-4ADD-A258-FB637D0444AB}"/>
    <cellStyle name="20% - Accent3 2 2 6" xfId="1796" xr:uid="{C6BA4B79-D265-41FA-BBBF-EB244814CDB8}"/>
    <cellStyle name="20% - Accent3 2 2 6 2" xfId="3001" xr:uid="{03AB887A-705C-4204-95B4-C31CB4C72AE2}"/>
    <cellStyle name="20% - Accent3 2 2 7" xfId="2406" xr:uid="{FE5719BE-6481-466D-A151-BEDEB69AAD35}"/>
    <cellStyle name="20% - Accent3 2 2 8" xfId="3690" xr:uid="{26DF88D3-6E0A-4F53-B5D5-25A32A3A5BC4}"/>
    <cellStyle name="20% - Accent3 2 2 9" xfId="1229" xr:uid="{FEFBD800-3DB7-40F0-B5F1-84315D54A760}"/>
    <cellStyle name="20% - Accent3 2 3" xfId="1022" xr:uid="{EAA18878-F508-46D1-B51D-84D456574628}"/>
    <cellStyle name="20% - Accent3 2 3 2" xfId="1088" xr:uid="{34C4DEAD-E948-45B0-98B0-ABD2DCC79A67}"/>
    <cellStyle name="20% - Accent3 2 3 2 2" xfId="1507" xr:uid="{237EA4F4-B564-4892-87D6-2F6B017F713B}"/>
    <cellStyle name="20% - Accent3 2 3 2 2 2" xfId="2132" xr:uid="{9815DC7A-CC44-480E-9BC6-92D80E1A6BBD}"/>
    <cellStyle name="20% - Accent3 2 3 2 2 2 2" xfId="3356" xr:uid="{952B2C50-832B-4A09-B3C4-3D19965B07DD}"/>
    <cellStyle name="20% - Accent3 2 3 2 2 3" xfId="2722" xr:uid="{DE386323-23A3-43FE-837A-A0D992DA0995}"/>
    <cellStyle name="20% - Accent3 2 3 2 3" xfId="1847" xr:uid="{F6676A27-2E51-449D-BED5-242CEAC158EC}"/>
    <cellStyle name="20% - Accent3 2 3 2 3 2" xfId="3052" xr:uid="{6FD319BC-5A4F-49BA-848A-6B0B865A2832}"/>
    <cellStyle name="20% - Accent3 2 3 2 4" xfId="2554" xr:uid="{1E476EBF-A302-4A59-A915-5A6F05D8003B}"/>
    <cellStyle name="20% - Accent3 2 3 3" xfId="1506" xr:uid="{207AFAB3-D8EE-4AFA-9F81-FC28C3268FFC}"/>
    <cellStyle name="20% - Accent3 2 3 3 2" xfId="2131" xr:uid="{3D8952FD-BB55-44B6-B14A-554E255779CC}"/>
    <cellStyle name="20% - Accent3 2 3 3 2 2" xfId="3355" xr:uid="{3B3F63AF-68A0-45D8-8D7C-9BFDAAC8CDD7}"/>
    <cellStyle name="20% - Accent3 2 3 3 3" xfId="2721" xr:uid="{40ABE038-F4E0-40D4-A43E-6902749D9144}"/>
    <cellStyle name="20% - Accent3 2 3 4" xfId="1846" xr:uid="{12C6F5A7-BD2D-4ACB-A975-1050B401D967}"/>
    <cellStyle name="20% - Accent3 2 3 4 2" xfId="3051" xr:uid="{36F1A172-695F-4B18-B945-3E96ECFDFB3E}"/>
    <cellStyle name="20% - Accent3 2 3 5" xfId="2437" xr:uid="{5E000E1C-3F29-41E6-BBF0-815E5B9D5EF7}"/>
    <cellStyle name="20% - Accent3 2 4" xfId="1087" xr:uid="{8856F74A-0B31-40E0-825D-4CAC72740A4A}"/>
    <cellStyle name="20% - Accent3 2 4 2" xfId="1508" xr:uid="{D65FFCF3-9977-456C-AD76-269EB3CD1415}"/>
    <cellStyle name="20% - Accent3 2 4 2 2" xfId="2133" xr:uid="{162C2C36-4D39-4548-A6C4-7EF90586D0E5}"/>
    <cellStyle name="20% - Accent3 2 4 2 2 2" xfId="3357" xr:uid="{C2AE3A8E-FA3D-4F6F-B46E-A6ED385F00AD}"/>
    <cellStyle name="20% - Accent3 2 4 2 3" xfId="2723" xr:uid="{A94D3755-7BB9-4D76-880E-66EC2B237CD1}"/>
    <cellStyle name="20% - Accent3 2 4 3" xfId="1848" xr:uid="{E47C4961-5DCB-4BC3-A224-7E98D80C3F39}"/>
    <cellStyle name="20% - Accent3 2 4 3 2" xfId="3053" xr:uid="{5C994584-0011-461D-88AC-605C64241E70}"/>
    <cellStyle name="20% - Accent3 2 4 4" xfId="2495" xr:uid="{BF53CBF9-5FB3-46B6-AE65-4A156593E942}"/>
    <cellStyle name="20% - Accent3 2 5" xfId="1091" xr:uid="{6D70E9CE-9327-4902-AC37-4FAFE4CE3F4C}"/>
    <cellStyle name="20% - Accent3 2 5 2" xfId="1501" xr:uid="{8364D086-3E47-40FF-8048-90531FF5F58D}"/>
    <cellStyle name="20% - Accent3 2 5 2 2" xfId="2126" xr:uid="{797D7271-BE4F-445A-AE3D-D795BA64A9AE}"/>
    <cellStyle name="20% - Accent3 2 5 2 2 2" xfId="3350" xr:uid="{28978EE2-1983-47E4-8307-B98207E05411}"/>
    <cellStyle name="20% - Accent3 2 5 2 3" xfId="2724" xr:uid="{E0F931E1-38B0-4D1D-BE2C-E71A96326C9F}"/>
    <cellStyle name="20% - Accent3 2 5 3" xfId="1841" xr:uid="{5D5B503B-2267-40E8-9944-6AD110F02A6B}"/>
    <cellStyle name="20% - Accent3 2 5 3 2" xfId="3046" xr:uid="{F2C70AB4-CB08-4804-863D-88F58E73D57A}"/>
    <cellStyle name="20% - Accent3 2 5 4" xfId="2609" xr:uid="{93B66C5B-BC99-42FE-AEAC-30EE00388C3F}"/>
    <cellStyle name="20% - Accent3 2 6" xfId="672" xr:uid="{3F7D323E-07FA-43C8-8A17-241B47EACE47}"/>
    <cellStyle name="20% - Accent3 2 6 2" xfId="2053" xr:uid="{E397F4FF-CFD1-41DE-BD5F-A6D2BCE8D82A}"/>
    <cellStyle name="20% - Accent3 2 6 2 2" xfId="3275" xr:uid="{BFA0AF90-4A0A-4541-B1F8-1BEDC20A7E15}"/>
    <cellStyle name="20% - Accent3 2 6 3" xfId="2715" xr:uid="{AE292050-64F3-4242-87CA-B89F770F7ED7}"/>
    <cellStyle name="20% - Accent3 2 7" xfId="1767" xr:uid="{D69C194D-41C3-4904-B87D-4878BC0378BB}"/>
    <cellStyle name="20% - Accent3 2 7 2" xfId="2971" xr:uid="{851B5722-D9DB-48B2-9CF6-25FF02537878}"/>
    <cellStyle name="20% - Accent3 2 8" xfId="2377" xr:uid="{A05B476B-D6FA-4568-BA21-9262486F3E65}"/>
    <cellStyle name="20% - Accent3 2 9" xfId="758" xr:uid="{5B5207D2-2488-4F11-80A6-1B2BFA6D8316}"/>
    <cellStyle name="20% - Accent3 3" xfId="183" xr:uid="{75E340BB-AA14-4435-A131-E269E2048EC9}"/>
    <cellStyle name="20% - Accent3 3 2" xfId="252" xr:uid="{C1C07A1E-CA1A-40C5-BCDE-89F80A644E1C}"/>
    <cellStyle name="20% - Accent3 3 2 2" xfId="389" xr:uid="{566EB024-C51D-489B-B52B-AFEB929A3FC1}"/>
    <cellStyle name="20% - Accent3 3 2 2 2" xfId="1511" xr:uid="{29E651F7-1FCA-44DD-A55F-A194FFA556C9}"/>
    <cellStyle name="20% - Accent3 3 2 2 2 2" xfId="2136" xr:uid="{AC2BD9A5-18F9-4951-A84A-85DAECBA8F39}"/>
    <cellStyle name="20% - Accent3 3 2 2 2 2 2" xfId="3360" xr:uid="{59AC5462-93F3-4C05-B688-1DC538DFE04E}"/>
    <cellStyle name="20% - Accent3 3 2 2 2 3" xfId="2727" xr:uid="{C7D123C7-9BC2-4BB9-9259-AEF4E5DDE263}"/>
    <cellStyle name="20% - Accent3 3 2 2 3" xfId="1851" xr:uid="{6402F8F9-0B79-4EE6-8544-A142666133E0}"/>
    <cellStyle name="20% - Accent3 3 2 2 3 2" xfId="3056" xr:uid="{FF0CF163-8882-43C3-9D0C-1E6EBBB24414}"/>
    <cellStyle name="20% - Accent3 3 2 2 4" xfId="2556" xr:uid="{8A3FDA97-D9F6-414D-9FDF-7E91B4F788D8}"/>
    <cellStyle name="20% - Accent3 3 2 2 5" xfId="4503" xr:uid="{259FE130-24B4-4945-9D62-C98F322C8AD4}"/>
    <cellStyle name="20% - Accent3 3 2 3" xfId="1510" xr:uid="{129E088D-1BC0-46D2-920D-666D58CEA7B9}"/>
    <cellStyle name="20% - Accent3 3 2 3 2" xfId="2135" xr:uid="{96460AE9-AE7E-4945-9AEE-20D26C0B0DCF}"/>
    <cellStyle name="20% - Accent3 3 2 3 2 2" xfId="3359" xr:uid="{4B74B055-D70C-4D66-A229-34522AE3D655}"/>
    <cellStyle name="20% - Accent3 3 2 3 3" xfId="2726" xr:uid="{48003EED-2C91-48EE-A40D-8E49EE119C1E}"/>
    <cellStyle name="20% - Accent3 3 2 4" xfId="1850" xr:uid="{7DDF84A6-14C2-43DF-8793-DFFE4546591B}"/>
    <cellStyle name="20% - Accent3 3 2 4 2" xfId="3055" xr:uid="{9F32618A-8A56-49C2-9D5F-0C80B0B1DB46}"/>
    <cellStyle name="20% - Accent3 3 2 5" xfId="2439" xr:uid="{79FE8D4F-399F-4487-9FBD-7F3CF9F3C4AE}"/>
    <cellStyle name="20% - Accent3 3 2 6" xfId="4369" xr:uid="{DA5E9596-EC79-47C3-AF41-E471EDB55CD9}"/>
    <cellStyle name="20% - Accent3 3 3" xfId="322" xr:uid="{E6F300FD-7C0A-47C1-8510-E0AB9E4C43D6}"/>
    <cellStyle name="20% - Accent3 3 3 2" xfId="1512" xr:uid="{1885907A-0ABE-4D84-B795-C592BAE0C8DF}"/>
    <cellStyle name="20% - Accent3 3 3 2 2" xfId="2137" xr:uid="{FD7866BE-DBED-4D48-B9D5-7D77E130EE70}"/>
    <cellStyle name="20% - Accent3 3 3 2 2 2" xfId="3361" xr:uid="{C8C42312-7E34-4716-B854-8885CFD6B46A}"/>
    <cellStyle name="20% - Accent3 3 3 2 3" xfId="2728" xr:uid="{B5069C48-10D1-4E81-9F0F-F54BC4A50112}"/>
    <cellStyle name="20% - Accent3 3 3 3" xfId="1852" xr:uid="{A64C4F0B-5898-47F1-AB69-704A2708C365}"/>
    <cellStyle name="20% - Accent3 3 3 3 2" xfId="3057" xr:uid="{4C2E0CAA-4420-48C7-AE42-E47414C74EEB}"/>
    <cellStyle name="20% - Accent3 3 3 4" xfId="2513" xr:uid="{3339EE6F-B76B-4352-B8CB-DB50AE25918C}"/>
    <cellStyle name="20% - Accent3 3 3 5" xfId="4436" xr:uid="{5E4D6249-F106-46B1-BCFE-20AE5558F1C3}"/>
    <cellStyle name="20% - Accent3 3 4" xfId="1086" xr:uid="{EB5956E3-7963-4C76-8870-C2E92F89C707}"/>
    <cellStyle name="20% - Accent3 3 4 2" xfId="1509" xr:uid="{1669F3D2-E729-4BBD-A86A-242442E63DED}"/>
    <cellStyle name="20% - Accent3 3 4 2 2" xfId="2134" xr:uid="{D09DD99B-A0C0-4675-94C7-68041DC4861D}"/>
    <cellStyle name="20% - Accent3 3 4 2 2 2" xfId="3358" xr:uid="{CEE18E40-8D73-426A-9EBF-C2878210CDC2}"/>
    <cellStyle name="20% - Accent3 3 4 2 3" xfId="2729" xr:uid="{E495A705-5D8D-4872-91BB-BC2F4CB1FF8B}"/>
    <cellStyle name="20% - Accent3 3 4 3" xfId="1849" xr:uid="{ECEC723A-BBBD-4D6E-A203-9FADC5343BB6}"/>
    <cellStyle name="20% - Accent3 3 4 3 2" xfId="3054" xr:uid="{BFA613BA-F119-43BC-A65E-9135910ABCF8}"/>
    <cellStyle name="20% - Accent3 3 4 4" xfId="2604" xr:uid="{E2012BD2-872B-4F08-8F80-28DB76EAC1CD}"/>
    <cellStyle name="20% - Accent3 3 5" xfId="1448" xr:uid="{83450485-C36E-4DBE-A897-4419E02C9E97}"/>
    <cellStyle name="20% - Accent3 3 5 2" xfId="2069" xr:uid="{CD98BE0A-FE87-4842-ACED-7AC49D0AA029}"/>
    <cellStyle name="20% - Accent3 3 5 2 2" xfId="3293" xr:uid="{7698F053-62D8-4A99-B36D-922EB1404F86}"/>
    <cellStyle name="20% - Accent3 3 5 3" xfId="2725" xr:uid="{BB170157-A428-4100-9371-E4C3E834B09D}"/>
    <cellStyle name="20% - Accent3 3 6" xfId="1784" xr:uid="{23D77BBB-E57F-4351-BDB5-CE469E0D21C6}"/>
    <cellStyle name="20% - Accent3 3 6 2" xfId="2989" xr:uid="{C02F7D68-0DB5-4004-B79C-E562AC0F9CF4}"/>
    <cellStyle name="20% - Accent3 3 7" xfId="2393" xr:uid="{978E900C-C70C-4732-BB29-59DC1B608D33}"/>
    <cellStyle name="20% - Accent3 3 8" xfId="4302" xr:uid="{73544999-58AD-4B0C-9906-638723E96A70}"/>
    <cellStyle name="20% - Accent3 4" xfId="202" xr:uid="{4C51EB0D-8DBD-4DEA-B9B0-2E06A01BE938}"/>
    <cellStyle name="20% - Accent3 4 2" xfId="271" xr:uid="{C1E8C503-A75B-4B35-AFE4-80A63D4C732B}"/>
    <cellStyle name="20% - Accent3 4 2 2" xfId="408" xr:uid="{D03D27AC-BA81-4F03-8453-DAC5156A08D9}"/>
    <cellStyle name="20% - Accent3 4 2 2 2" xfId="2139" xr:uid="{843E4FC5-0F02-45CD-B899-AD3262CCA56D}"/>
    <cellStyle name="20% - Accent3 4 2 2 2 2" xfId="3363" xr:uid="{DFD6FFFC-81C3-4188-900F-D3DF7D0DCFD5}"/>
    <cellStyle name="20% - Accent3 4 2 2 3" xfId="2731" xr:uid="{26F0F7DD-DEA0-4EEF-9948-F03F21E02328}"/>
    <cellStyle name="20% - Accent3 4 2 2 4" xfId="4522" xr:uid="{8EBA8DD0-EB5D-41DF-8353-2CE7EE207BAA}"/>
    <cellStyle name="20% - Accent3 4 2 3" xfId="1854" xr:uid="{ECE9687D-4811-43F9-82B4-A9AF44E621D2}"/>
    <cellStyle name="20% - Accent3 4 2 3 2" xfId="3059" xr:uid="{5701782D-A071-4E1B-A32D-ED250DD5C471}"/>
    <cellStyle name="20% - Accent3 4 2 4" xfId="2540" xr:uid="{80C78080-9BCE-471F-831B-CDE979C2D834}"/>
    <cellStyle name="20% - Accent3 4 2 5" xfId="4388" xr:uid="{F784F923-D4EB-4456-A9A0-AD7728C4C7DD}"/>
    <cellStyle name="20% - Accent3 4 3" xfId="341" xr:uid="{52DFDF26-6880-4FDE-8535-7745CE111CDD}"/>
    <cellStyle name="20% - Accent3 4 3 2" xfId="2138" xr:uid="{B51F7C23-3DE3-4338-8C7B-7BDD9CE1F5AC}"/>
    <cellStyle name="20% - Accent3 4 3 2 2" xfId="3362" xr:uid="{68F487B7-D3EE-4F73-905C-E9613E065FAC}"/>
    <cellStyle name="20% - Accent3 4 3 3" xfId="2730" xr:uid="{94A31054-4ACC-4065-BDBD-E5357C0B255E}"/>
    <cellStyle name="20% - Accent3 4 3 4" xfId="4455" xr:uid="{60B68829-C782-4D14-B22C-0898CC3A0959}"/>
    <cellStyle name="20% - Accent3 4 4" xfId="1853" xr:uid="{CF8D9E10-4F91-4C88-83F4-B4F8A8788E75}"/>
    <cellStyle name="20% - Accent3 4 4 2" xfId="3058" xr:uid="{B36AD85E-933E-40D2-8146-0A7A5E73AD45}"/>
    <cellStyle name="20% - Accent3 4 5" xfId="2422" xr:uid="{3D397309-AAD2-4392-BA3C-694025CBBAE2}"/>
    <cellStyle name="20% - Accent3 4 6" xfId="4321" xr:uid="{5DFBF885-BE3F-47A6-A9C1-41A6826208D5}"/>
    <cellStyle name="20% - Accent3 5" xfId="228" xr:uid="{793B635F-585B-4C77-9836-E82BBA8D0B6A}"/>
    <cellStyle name="20% - Accent3 5 2" xfId="365" xr:uid="{63CB3F68-741C-44AF-8552-8D607D0C76B8}"/>
    <cellStyle name="20% - Accent3 5 2 2" xfId="1514" xr:uid="{9BD2F1A9-47DD-44A9-A8A5-DE3E1F6A9AA2}"/>
    <cellStyle name="20% - Accent3 5 2 2 2" xfId="2141" xr:uid="{1226FE0B-1168-42FA-89BA-0FFB90B82827}"/>
    <cellStyle name="20% - Accent3 5 2 2 2 2" xfId="3365" xr:uid="{11B7A242-3BD4-4F37-99D4-7DFA4F99C8DE}"/>
    <cellStyle name="20% - Accent3 5 2 2 3" xfId="2733" xr:uid="{FF0CC6C3-644E-42ED-A5A9-69C6E6FAFC5F}"/>
    <cellStyle name="20% - Accent3 5 2 3" xfId="1856" xr:uid="{B4449485-4207-4AEE-8F41-D36E21AED321}"/>
    <cellStyle name="20% - Accent3 5 2 3 2" xfId="3061" xr:uid="{43B9C505-9E85-4B0E-9BC1-505CCA6783E8}"/>
    <cellStyle name="20% - Accent3 5 2 4" xfId="2598" xr:uid="{FBAC607A-3E83-4EAD-B545-1270B5F9204E}"/>
    <cellStyle name="20% - Accent3 5 2 5" xfId="4479" xr:uid="{90B269E9-F843-4E89-9236-70D125854E68}"/>
    <cellStyle name="20% - Accent3 5 3" xfId="1513" xr:uid="{0467A8A2-1039-4716-8913-39BCC1831FDE}"/>
    <cellStyle name="20% - Accent3 5 3 2" xfId="2140" xr:uid="{5CB5ECD3-4F38-4C71-BC67-094E70F40BE1}"/>
    <cellStyle name="20% - Accent3 5 3 2 2" xfId="3364" xr:uid="{26B49150-E026-4A26-B2CD-618FF6B274AB}"/>
    <cellStyle name="20% - Accent3 5 3 3" xfId="2732" xr:uid="{E54219D0-7483-4A3A-B66B-41B43FF7AA7B}"/>
    <cellStyle name="20% - Accent3 5 4" xfId="1855" xr:uid="{C01C7834-F76B-463F-B0D1-9A279A74034A}"/>
    <cellStyle name="20% - Accent3 5 4 2" xfId="3060" xr:uid="{37809901-45E1-4DFB-B781-FD24D4D1FB11}"/>
    <cellStyle name="20% - Accent3 5 5" xfId="2483" xr:uid="{37EE07D4-899F-46C2-82B9-9AA2FCF194CF}"/>
    <cellStyle name="20% - Accent3 5 6" xfId="4345" xr:uid="{533B29EC-9029-471E-ACC9-1C95BFCA6CA5}"/>
    <cellStyle name="20% - Accent3 6" xfId="298" xr:uid="{30CA2146-86D8-499C-A262-D1AE18CC010F}"/>
    <cellStyle name="20% - Accent3 6 2" xfId="1515" xr:uid="{AB0B1991-70C0-4FFD-94E1-DEE1DD787144}"/>
    <cellStyle name="20% - Accent3 6 2 2" xfId="2142" xr:uid="{F20F33F7-1C29-469F-991E-74B33C7E3AB6}"/>
    <cellStyle name="20% - Accent3 6 2 2 2" xfId="3366" xr:uid="{56137AF1-29EC-4742-9ACC-35DFE3F4EB13}"/>
    <cellStyle name="20% - Accent3 6 2 3" xfId="2734" xr:uid="{49F68FE7-5AC4-4865-978E-406B0683A891}"/>
    <cellStyle name="20% - Accent3 6 3" xfId="1857" xr:uid="{70853A81-FE88-4154-AC02-F42A2E918677}"/>
    <cellStyle name="20% - Accent3 6 3 2" xfId="3062" xr:uid="{7B1717DF-6287-4E34-B77D-893862921FDB}"/>
    <cellStyle name="20% - Accent3 6 4" xfId="2652" xr:uid="{4CBBCBF1-62FE-4CAD-B105-5B9663962D17}"/>
    <cellStyle name="20% - Accent3 6 5" xfId="4412" xr:uid="{F37FE0AA-2ED2-4A90-9152-0146E2B4A1B4}"/>
    <cellStyle name="20% - Accent3 7" xfId="661" xr:uid="{DE7BD61A-A0A1-4B43-BD27-FBB990CFD261}"/>
    <cellStyle name="20% - Accent3 7 2" xfId="3263" xr:uid="{B0E7E144-4E82-43F7-AAE4-D68A85D8AACE}"/>
    <cellStyle name="20% - Accent3 8" xfId="2352" xr:uid="{99B52A21-B9DE-41F7-AE1A-34AE5CDF1C30}"/>
    <cellStyle name="20% - Accent3 9" xfId="1041" xr:uid="{2F9A84DE-0D26-4BF7-BED2-6164F4D880B7}"/>
    <cellStyle name="20% - Accent4" xfId="67" builtinId="42" customBuiltin="1"/>
    <cellStyle name="20% - Accent4 10" xfId="4280" xr:uid="{0D46D711-D9C7-4B02-AD51-06732F07B1B7}"/>
    <cellStyle name="20% - Accent4 2" xfId="95" xr:uid="{E9512EED-DB95-4510-AC9D-DE60332627E5}"/>
    <cellStyle name="20% - Accent4 2 10" xfId="578" xr:uid="{E28EBEF5-A235-4A39-A1FA-04F4AAF6C91A}"/>
    <cellStyle name="20% - Accent4 2 2" xfId="1181" xr:uid="{5110976C-0EF9-43D9-8BE6-202B1A5A09F7}"/>
    <cellStyle name="20% - Accent4 2 2 2" xfId="1055" xr:uid="{74B503BD-2A51-483C-A703-DEB2C445F756}"/>
    <cellStyle name="20% - Accent4 2 2 2 2" xfId="1159" xr:uid="{081B9469-FC2E-4671-81EB-5D1064062705}"/>
    <cellStyle name="20% - Accent4 2 2 2 2 2" xfId="1519" xr:uid="{626CBBEB-FF3D-4BA5-A29F-69CF426A13D9}"/>
    <cellStyle name="20% - Accent4 2 2 2 2 2 2" xfId="2146" xr:uid="{9E42768D-2340-44BF-AE21-BB23FD427FF8}"/>
    <cellStyle name="20% - Accent4 2 2 2 2 2 2 2" xfId="3370" xr:uid="{C24B32C7-486A-430D-A094-8E4FE3D6AD1A}"/>
    <cellStyle name="20% - Accent4 2 2 2 2 2 3" xfId="2738" xr:uid="{0FB4415F-B765-4FC4-BDC5-4D37B0AAE436}"/>
    <cellStyle name="20% - Accent4 2 2 2 2 3" xfId="1861" xr:uid="{165D2AFF-755B-4B44-AE0D-7DF37879094F}"/>
    <cellStyle name="20% - Accent4 2 2 2 2 3 2" xfId="3066" xr:uid="{36706C75-2970-416F-97BE-82D9E608D5F2}"/>
    <cellStyle name="20% - Accent4 2 2 2 2 4" xfId="2558" xr:uid="{46BBDEF3-C6A9-4733-84DC-2D9ABD01E862}"/>
    <cellStyle name="20% - Accent4 2 2 2 3" xfId="1518" xr:uid="{391B2661-E7BD-4FCA-93D6-AECF0E756834}"/>
    <cellStyle name="20% - Accent4 2 2 2 3 2" xfId="2145" xr:uid="{FE9C1308-124A-4CFA-85EA-7AC8248CA6CE}"/>
    <cellStyle name="20% - Accent4 2 2 2 3 2 2" xfId="3369" xr:uid="{C0AEE619-6816-41DE-A140-93320E10ADF9}"/>
    <cellStyle name="20% - Accent4 2 2 2 3 3" xfId="2737" xr:uid="{0B35A622-68A9-45D1-9CB3-BC4461E901E6}"/>
    <cellStyle name="20% - Accent4 2 2 2 4" xfId="1860" xr:uid="{1E024D25-8BA7-4402-AA91-5B53091A5739}"/>
    <cellStyle name="20% - Accent4 2 2 2 4 2" xfId="3065" xr:uid="{E239FA7A-6953-4A38-A62D-066212D27C57}"/>
    <cellStyle name="20% - Accent4 2 2 2 5" xfId="2441" xr:uid="{290DCDB9-D4DD-4F2E-8683-A53F2DF6D28C}"/>
    <cellStyle name="20% - Accent4 2 2 3" xfId="1216" xr:uid="{C5C79696-C8E3-40A7-A347-117F8C6D85C2}"/>
    <cellStyle name="20% - Accent4 2 2 3 2" xfId="1520" xr:uid="{9A788858-C6A3-4263-B9D4-C06A59F2E7CF}"/>
    <cellStyle name="20% - Accent4 2 2 3 2 2" xfId="2147" xr:uid="{7ACD48A6-FCB6-4D73-8B66-9CAFA39D4756}"/>
    <cellStyle name="20% - Accent4 2 2 3 2 2 2" xfId="3371" xr:uid="{0DCDD089-264E-4687-A457-F345F27A790F}"/>
    <cellStyle name="20% - Accent4 2 2 3 2 3" xfId="2739" xr:uid="{71A08112-B5AB-4903-A335-438CB50CF0A0}"/>
    <cellStyle name="20% - Accent4 2 2 3 3" xfId="1862" xr:uid="{5F2DAD21-DFFB-4E5D-A097-109C7BCD6D33}"/>
    <cellStyle name="20% - Accent4 2 2 3 3 2" xfId="3067" xr:uid="{F68F7B09-8D52-4E17-B7C8-7285EB139B96}"/>
    <cellStyle name="20% - Accent4 2 2 3 4" xfId="2526" xr:uid="{E83B5CBF-6F15-4E6C-9F81-1B7EF19E7077}"/>
    <cellStyle name="20% - Accent4 2 2 4" xfId="1241" xr:uid="{9C83F8C0-40A5-44F8-B7BE-CE5167D18C33}"/>
    <cellStyle name="20% - Accent4 2 2 4 2" xfId="1517" xr:uid="{D01853C3-874D-460C-835E-B1EE81A4B2ED}"/>
    <cellStyle name="20% - Accent4 2 2 4 2 2" xfId="2144" xr:uid="{95EF9A7D-481A-47E3-8732-9EB26F42EBF3}"/>
    <cellStyle name="20% - Accent4 2 2 4 2 2 2" xfId="3368" xr:uid="{71FC7C5E-8FAB-4E7B-90EE-1F5FD35A43D8}"/>
    <cellStyle name="20% - Accent4 2 2 4 2 3" xfId="2740" xr:uid="{2A9C26E0-BA6B-46D4-8ACC-561325E33A73}"/>
    <cellStyle name="20% - Accent4 2 2 4 3" xfId="1859" xr:uid="{D21A2EA3-7ECA-4B99-8A9D-BD9271271046}"/>
    <cellStyle name="20% - Accent4 2 2 4 3 2" xfId="3064" xr:uid="{BFB450C3-A385-47DB-B49D-A9B24DA97D8D}"/>
    <cellStyle name="20% - Accent4 2 2 4 4" xfId="2597" xr:uid="{B5D7E929-E26C-4147-8B86-25092704F139}"/>
    <cellStyle name="20% - Accent4 2 2 5" xfId="1461" xr:uid="{5CE451B5-F55D-4C90-86AC-5213B9965F96}"/>
    <cellStyle name="20% - Accent4 2 2 5 2" xfId="2082" xr:uid="{C1C51C63-E71B-44B4-A1ED-AB6AE58C7CFC}"/>
    <cellStyle name="20% - Accent4 2 2 5 2 2" xfId="3306" xr:uid="{45945785-B2C5-4970-BA2B-2DF582E0BB0F}"/>
    <cellStyle name="20% - Accent4 2 2 5 3" xfId="2736" xr:uid="{5AF5DF63-16AE-40FE-B79B-20CC49D881CD}"/>
    <cellStyle name="20% - Accent4 2 2 6" xfId="1797" xr:uid="{B18F99D6-D022-4398-AB35-D39DED49063D}"/>
    <cellStyle name="20% - Accent4 2 2 6 2" xfId="3002" xr:uid="{B351E488-0233-4BD3-A73E-B7E5478FEE25}"/>
    <cellStyle name="20% - Accent4 2 2 7" xfId="2407" xr:uid="{666E94E9-BF14-478A-B7FA-AD1BA8B89951}"/>
    <cellStyle name="20% - Accent4 2 2 8" xfId="3694" xr:uid="{9640937B-6609-4BDF-9DA7-A346DDFCB15C}"/>
    <cellStyle name="20% - Accent4 2 2 9" xfId="1233" xr:uid="{ADB324E4-89A6-4C99-B1A2-31152E9A4317}"/>
    <cellStyle name="20% - Accent4 2 3" xfId="1024" xr:uid="{45F89959-86F2-4E14-B949-B62CF57E705F}"/>
    <cellStyle name="20% - Accent4 2 3 2" xfId="1148" xr:uid="{DDF6381E-70EB-4FE1-89AE-7AD834397E84}"/>
    <cellStyle name="20% - Accent4 2 3 2 2" xfId="1522" xr:uid="{CF9042C7-2307-4C7C-B487-3E62D5B0FE81}"/>
    <cellStyle name="20% - Accent4 2 3 2 2 2" xfId="2149" xr:uid="{E52E9D50-E491-4CE2-824A-4531435ADFDE}"/>
    <cellStyle name="20% - Accent4 2 3 2 2 2 2" xfId="3373" xr:uid="{92FC0EE6-762A-4047-A34E-D44D4CA8E11D}"/>
    <cellStyle name="20% - Accent4 2 3 2 2 3" xfId="2742" xr:uid="{26B90659-9EAB-4FEA-9A1D-01AC3EE067E9}"/>
    <cellStyle name="20% - Accent4 2 3 2 3" xfId="1864" xr:uid="{DA8752F7-F1C4-4DD7-A217-4BBB3B3C3250}"/>
    <cellStyle name="20% - Accent4 2 3 2 3 2" xfId="3069" xr:uid="{B6AC890A-4AE8-4151-9293-3FE2478929A2}"/>
    <cellStyle name="20% - Accent4 2 3 2 4" xfId="2557" xr:uid="{3A00C044-F16D-4935-A4AC-4E8D953C9124}"/>
    <cellStyle name="20% - Accent4 2 3 3" xfId="1521" xr:uid="{2687F6FC-DF0A-42AD-BFF0-0572099BFAAA}"/>
    <cellStyle name="20% - Accent4 2 3 3 2" xfId="2148" xr:uid="{3D71B5BA-2493-468E-9539-8740630226BE}"/>
    <cellStyle name="20% - Accent4 2 3 3 2 2" xfId="3372" xr:uid="{59DEA8DA-CD09-4F4C-B6EF-1EA3F62C18D4}"/>
    <cellStyle name="20% - Accent4 2 3 3 3" xfId="2741" xr:uid="{463149B8-6069-44E1-A6DB-F6C7049F937B}"/>
    <cellStyle name="20% - Accent4 2 3 4" xfId="1863" xr:uid="{E03F894F-9D1E-4E70-A891-D40919E3E2D5}"/>
    <cellStyle name="20% - Accent4 2 3 4 2" xfId="3068" xr:uid="{10B35A7E-8045-47B6-A3D2-863E424CCBDF}"/>
    <cellStyle name="20% - Accent4 2 3 5" xfId="2440" xr:uid="{15FF1D26-CD3E-41A3-8246-84F2CEF16113}"/>
    <cellStyle name="20% - Accent4 2 4" xfId="1242" xr:uid="{D4AB67E6-D8F1-447A-90F6-B1F3A359D219}"/>
    <cellStyle name="20% - Accent4 2 4 2" xfId="1523" xr:uid="{7BB31753-B34A-416B-8652-C8E3D7C52079}"/>
    <cellStyle name="20% - Accent4 2 4 2 2" xfId="2150" xr:uid="{E2E7E4EF-BF21-4436-B451-9B90BAD2F2CD}"/>
    <cellStyle name="20% - Accent4 2 4 2 2 2" xfId="3374" xr:uid="{0C8C41EC-280E-4861-B1C2-9EE48E4D22B0}"/>
    <cellStyle name="20% - Accent4 2 4 2 3" xfId="2743" xr:uid="{667971E1-69A7-4D8B-96A2-7945FF570B6B}"/>
    <cellStyle name="20% - Accent4 2 4 3" xfId="1865" xr:uid="{FC2EB313-EF11-4670-8224-68F92CCE10E0}"/>
    <cellStyle name="20% - Accent4 2 4 3 2" xfId="3070" xr:uid="{C72873DE-05B0-41FE-B5BC-417E9A7150C9}"/>
    <cellStyle name="20% - Accent4 2 4 4" xfId="2496" xr:uid="{41325BE3-17B4-42CB-84D8-ED89277C7A4C}"/>
    <cellStyle name="20% - Accent4 2 5" xfId="1200" xr:uid="{9466E804-2CC7-4113-AEFD-2C32E2A4AEF9}"/>
    <cellStyle name="20% - Accent4 2 5 2" xfId="1516" xr:uid="{5A86B571-AB67-44B4-A457-268B65B69CD7}"/>
    <cellStyle name="20% - Accent4 2 5 2 2" xfId="2143" xr:uid="{8B2806B5-E9BB-4B9A-991F-355194C53E29}"/>
    <cellStyle name="20% - Accent4 2 5 2 2 2" xfId="3367" xr:uid="{6844090A-7B54-4C9F-98F6-92C831A13094}"/>
    <cellStyle name="20% - Accent4 2 5 2 3" xfId="2744" xr:uid="{15580743-97B9-4A1A-B2AE-0E83CDA63CC9}"/>
    <cellStyle name="20% - Accent4 2 5 3" xfId="1858" xr:uid="{DE8C485B-35A5-44FD-BB5B-FA834C519837}"/>
    <cellStyle name="20% - Accent4 2 5 3 2" xfId="3063" xr:uid="{7E62040E-D43B-42E9-B70F-77EECA224603}"/>
    <cellStyle name="20% - Accent4 2 5 4" xfId="2646" xr:uid="{B46C8776-BC0F-4B99-8E23-80B302F3D8E7}"/>
    <cellStyle name="20% - Accent4 2 6" xfId="991" xr:uid="{A095CA0E-09DB-40C9-BE96-FC97343A6C5C}"/>
    <cellStyle name="20% - Accent4 2 6 2" xfId="2054" xr:uid="{90DAA94F-F9C1-4AA8-8FF0-29BE932A72DE}"/>
    <cellStyle name="20% - Accent4 2 6 2 2" xfId="3276" xr:uid="{DEFE461B-A811-48D1-99B2-B9E1D8D108B2}"/>
    <cellStyle name="20% - Accent4 2 6 3" xfId="2735" xr:uid="{B046929B-CB62-4F90-BB23-665C562D36BE}"/>
    <cellStyle name="20% - Accent4 2 7" xfId="1768" xr:uid="{F2FB2752-A5DF-427F-93C1-38725E04B27B}"/>
    <cellStyle name="20% - Accent4 2 7 2" xfId="2972" xr:uid="{D1BFB11C-A6E8-4C62-AAD5-B91554C71800}"/>
    <cellStyle name="20% - Accent4 2 8" xfId="2378" xr:uid="{D1B4780E-3541-464B-B869-46AFD4E98F8B}"/>
    <cellStyle name="20% - Accent4 2 9" xfId="763" xr:uid="{E47A131E-E3D7-4744-9C39-81918D03BB94}"/>
    <cellStyle name="20% - Accent4 3" xfId="185" xr:uid="{3AE98BD6-2585-4EEE-9C20-B65A828781AA}"/>
    <cellStyle name="20% - Accent4 3 2" xfId="254" xr:uid="{0FBA2D8F-941F-4D2B-B67C-77196EEBD341}"/>
    <cellStyle name="20% - Accent4 3 2 2" xfId="391" xr:uid="{7A33A8B9-5F0B-42E6-87D5-1126B9976004}"/>
    <cellStyle name="20% - Accent4 3 2 2 2" xfId="1526" xr:uid="{24C6E5E9-CD2F-4286-BD8E-6EAA6340CEC9}"/>
    <cellStyle name="20% - Accent4 3 2 2 2 2" xfId="2153" xr:uid="{37E56826-9285-401F-9E36-844EE30FA30D}"/>
    <cellStyle name="20% - Accent4 3 2 2 2 2 2" xfId="3377" xr:uid="{77D93ACB-5946-4776-9D60-7E310599F82C}"/>
    <cellStyle name="20% - Accent4 3 2 2 2 3" xfId="2747" xr:uid="{999EAEF6-C95B-439E-953C-C879F158C952}"/>
    <cellStyle name="20% - Accent4 3 2 2 3" xfId="1868" xr:uid="{C6F80B07-6EB5-445D-A9AF-2E8C0A027483}"/>
    <cellStyle name="20% - Accent4 3 2 2 3 2" xfId="3073" xr:uid="{435E6851-1646-4FB7-81C0-0083A222A175}"/>
    <cellStyle name="20% - Accent4 3 2 2 4" xfId="2559" xr:uid="{3292C098-0386-4224-965B-A5DA42931AC7}"/>
    <cellStyle name="20% - Accent4 3 2 2 5" xfId="4505" xr:uid="{A61C70FC-4968-45C6-BECA-CAB800241E36}"/>
    <cellStyle name="20% - Accent4 3 2 3" xfId="1525" xr:uid="{4E5088D0-2813-4EDD-908A-4AB90F8DD922}"/>
    <cellStyle name="20% - Accent4 3 2 3 2" xfId="2152" xr:uid="{6A91CEA3-4796-42E8-850E-14891C12A521}"/>
    <cellStyle name="20% - Accent4 3 2 3 2 2" xfId="3376" xr:uid="{F63A5CFE-22D8-44CB-9580-99CB459664A1}"/>
    <cellStyle name="20% - Accent4 3 2 3 3" xfId="2746" xr:uid="{E0BF19D0-040E-4EF0-9914-E6A0C11EE93C}"/>
    <cellStyle name="20% - Accent4 3 2 4" xfId="1867" xr:uid="{27DA841F-4B6B-49A0-B100-B1A87698CF5B}"/>
    <cellStyle name="20% - Accent4 3 2 4 2" xfId="3072" xr:uid="{532A593D-DAEC-4E48-B051-18BCDFDD920D}"/>
    <cellStyle name="20% - Accent4 3 2 5" xfId="2442" xr:uid="{3652CA34-2F7C-41A0-BCD9-CFD32A1D27DE}"/>
    <cellStyle name="20% - Accent4 3 2 6" xfId="4371" xr:uid="{31436D3D-6F81-4447-AD22-5392680D7592}"/>
    <cellStyle name="20% - Accent4 3 3" xfId="324" xr:uid="{2717F863-51E3-4D97-83B6-352698D9F811}"/>
    <cellStyle name="20% - Accent4 3 3 2" xfId="1527" xr:uid="{6AB9BFA6-CE60-4C85-9AF2-A8A0B9098B20}"/>
    <cellStyle name="20% - Accent4 3 3 2 2" xfId="2154" xr:uid="{C2027702-4376-497A-9DDB-21D9E0FF2F8B}"/>
    <cellStyle name="20% - Accent4 3 3 2 2 2" xfId="3378" xr:uid="{C42CB7B0-4D53-4510-A578-A2B9654E0728}"/>
    <cellStyle name="20% - Accent4 3 3 2 3" xfId="2748" xr:uid="{9EA1A826-5A64-4B00-8E26-7DED504CFF9F}"/>
    <cellStyle name="20% - Accent4 3 3 3" xfId="1869" xr:uid="{94349822-AF6B-4EF8-8853-99EC85B82AC9}"/>
    <cellStyle name="20% - Accent4 3 3 3 2" xfId="3074" xr:uid="{E067EC4C-4BA4-45B3-B075-ED836D49B2A5}"/>
    <cellStyle name="20% - Accent4 3 3 4" xfId="2515" xr:uid="{9E6337A0-81EE-4BAB-A847-6E33546E5A47}"/>
    <cellStyle name="20% - Accent4 3 3 5" xfId="4438" xr:uid="{56D5A0C8-D54B-4F42-9430-C0A5FB8E4F97}"/>
    <cellStyle name="20% - Accent4 3 4" xfId="1049" xr:uid="{21A4EC2A-0F70-43FE-9F92-A0B10B536D29}"/>
    <cellStyle name="20% - Accent4 3 4 2" xfId="1524" xr:uid="{F74AE546-6738-4805-B65C-DE64B64DC996}"/>
    <cellStyle name="20% - Accent4 3 4 2 2" xfId="2151" xr:uid="{BB8A873D-1DF2-4BAB-8AFB-215D931657A4}"/>
    <cellStyle name="20% - Accent4 3 4 2 2 2" xfId="3375" xr:uid="{91C7836F-502C-4D63-89CC-B97FAA5D870C}"/>
    <cellStyle name="20% - Accent4 3 4 2 3" xfId="2749" xr:uid="{D2E6630B-9F02-4CB0-BEB3-E529525E1DDF}"/>
    <cellStyle name="20% - Accent4 3 4 3" xfId="1866" xr:uid="{12C9F3EE-20DC-46CD-BA37-F5BE8A0D8313}"/>
    <cellStyle name="20% - Accent4 3 4 3 2" xfId="3071" xr:uid="{9CB4A2A5-73E1-4AFE-90CD-F3B8C9C6BB17}"/>
    <cellStyle name="20% - Accent4 3 4 4" xfId="2595" xr:uid="{0AD76BB5-C096-4E02-83F1-37054319588A}"/>
    <cellStyle name="20% - Accent4 3 5" xfId="1450" xr:uid="{107CC4B7-13FC-465E-B63F-02999FDB05AA}"/>
    <cellStyle name="20% - Accent4 3 5 2" xfId="2071" xr:uid="{1581E98F-2A72-4F88-94F0-F0094D3BFE3C}"/>
    <cellStyle name="20% - Accent4 3 5 2 2" xfId="3295" xr:uid="{FE5BFED0-3CB0-43BE-8E60-B20C570DBB1D}"/>
    <cellStyle name="20% - Accent4 3 5 3" xfId="2745" xr:uid="{EA5E16F9-168B-41F6-A781-09C73E16CAA8}"/>
    <cellStyle name="20% - Accent4 3 6" xfId="1786" xr:uid="{38CAD277-5E0C-4D85-8B43-ADEA7AAB44C0}"/>
    <cellStyle name="20% - Accent4 3 6 2" xfId="2991" xr:uid="{AF9A4B48-F647-4CC5-8427-BD8F433FF1E6}"/>
    <cellStyle name="20% - Accent4 3 7" xfId="2395" xr:uid="{5E5527AA-5F8D-4465-AFD4-93DB1EB74C15}"/>
    <cellStyle name="20% - Accent4 3 8" xfId="4304" xr:uid="{49C0FB0B-F034-4CF0-B156-AE82FF2BB122}"/>
    <cellStyle name="20% - Accent4 4" xfId="205" xr:uid="{9E6ADD4A-6210-4B45-9C4F-704F8155E506}"/>
    <cellStyle name="20% - Accent4 4 2" xfId="273" xr:uid="{44B91E01-2532-4AAE-BDE1-556F19F0D0B7}"/>
    <cellStyle name="20% - Accent4 4 2 2" xfId="410" xr:uid="{C03AC9E1-27FC-4975-971C-01DC6B3DE36F}"/>
    <cellStyle name="20% - Accent4 4 2 2 2" xfId="2156" xr:uid="{39FA6463-82E8-46CD-8CCB-98B0018C32C8}"/>
    <cellStyle name="20% - Accent4 4 2 2 2 2" xfId="3380" xr:uid="{1B6D0AEF-AF4C-4346-93B6-F86D63F1A94D}"/>
    <cellStyle name="20% - Accent4 4 2 2 3" xfId="2751" xr:uid="{6F90D5C6-CD68-40DA-94D7-019EA0B96E6E}"/>
    <cellStyle name="20% - Accent4 4 2 2 4" xfId="4524" xr:uid="{5B4E5414-850A-4969-AE9F-A34BD6CF1C1B}"/>
    <cellStyle name="20% - Accent4 4 2 3" xfId="1871" xr:uid="{66E9B0CC-9539-49FF-9436-3F08014A001E}"/>
    <cellStyle name="20% - Accent4 4 2 3 2" xfId="3076" xr:uid="{FCF29A2D-D2C6-4184-9059-91A97DA92EEE}"/>
    <cellStyle name="20% - Accent4 4 2 4" xfId="2542" xr:uid="{F2AA5586-7C56-4A69-B26E-152B0816CAC5}"/>
    <cellStyle name="20% - Accent4 4 2 5" xfId="4390" xr:uid="{8E4188CA-D7BA-44D9-AD25-A1D14DBAFE6A}"/>
    <cellStyle name="20% - Accent4 4 3" xfId="343" xr:uid="{10A3B03F-2AAF-4115-B2B9-FE095916031F}"/>
    <cellStyle name="20% - Accent4 4 3 2" xfId="2155" xr:uid="{ABC552B0-6559-4414-8B42-596A70D1145E}"/>
    <cellStyle name="20% - Accent4 4 3 2 2" xfId="3379" xr:uid="{11448A68-6BF2-40A3-B5C9-D99E2BC31EA4}"/>
    <cellStyle name="20% - Accent4 4 3 3" xfId="2750" xr:uid="{C8808AE6-02DE-4610-BEBA-C3DBFB85848A}"/>
    <cellStyle name="20% - Accent4 4 3 4" xfId="4457" xr:uid="{3DE16C08-09C9-4862-8F9E-75B2CC287420}"/>
    <cellStyle name="20% - Accent4 4 4" xfId="1870" xr:uid="{EA0D90F6-7557-43F8-AFD0-11BF9D98F8D5}"/>
    <cellStyle name="20% - Accent4 4 4 2" xfId="3075" xr:uid="{3A0A3BB5-054B-44E7-AFC8-9AFAA1114DB5}"/>
    <cellStyle name="20% - Accent4 4 5" xfId="2424" xr:uid="{B631E4E9-E5EE-46E7-80B1-D678DC370FF1}"/>
    <cellStyle name="20% - Accent4 4 6" xfId="4323" xr:uid="{F7D8B36F-2F24-4FEF-A067-BE3EE421CAF4}"/>
    <cellStyle name="20% - Accent4 5" xfId="230" xr:uid="{155D2DAB-145A-46D3-9A61-4334593F365B}"/>
    <cellStyle name="20% - Accent4 5 2" xfId="367" xr:uid="{DA94C87B-8024-4927-93A2-624245F4305D}"/>
    <cellStyle name="20% - Accent4 5 2 2" xfId="1529" xr:uid="{6F634A3C-5A0D-439D-AD0F-763B619B0CEE}"/>
    <cellStyle name="20% - Accent4 5 2 2 2" xfId="2158" xr:uid="{C58722DC-0D17-4C8D-9543-120EAE1A6684}"/>
    <cellStyle name="20% - Accent4 5 2 2 2 2" xfId="3382" xr:uid="{279EAA16-012F-4045-B59A-EAACABAECC91}"/>
    <cellStyle name="20% - Accent4 5 2 2 3" xfId="2753" xr:uid="{57B91361-0996-41A7-B077-A0DD77A73319}"/>
    <cellStyle name="20% - Accent4 5 2 3" xfId="1873" xr:uid="{7D6EC3A4-D9D9-4EB2-85D2-FDC6C82C2850}"/>
    <cellStyle name="20% - Accent4 5 2 3 2" xfId="3078" xr:uid="{5AB4E30D-F565-4378-B34B-9F5A82D9E8C7}"/>
    <cellStyle name="20% - Accent4 5 2 4" xfId="2599" xr:uid="{C5E9965E-D6F7-457D-91D7-5FB3045E6F7E}"/>
    <cellStyle name="20% - Accent4 5 2 5" xfId="4481" xr:uid="{DBF6A657-3718-409A-A5AB-0C78FDB77BC9}"/>
    <cellStyle name="20% - Accent4 5 3" xfId="1528" xr:uid="{1BFDDAAF-6BC1-4399-A166-8643C8EE009D}"/>
    <cellStyle name="20% - Accent4 5 3 2" xfId="2157" xr:uid="{3E37A077-9C72-4F5D-8B4D-08380BFAAF81}"/>
    <cellStyle name="20% - Accent4 5 3 2 2" xfId="3381" xr:uid="{C5062E75-146E-4076-96EF-E2C9BC5FFCE8}"/>
    <cellStyle name="20% - Accent4 5 3 3" xfId="2752" xr:uid="{1C7AFF7E-8E41-4F47-A9F9-5C8B1A6400C1}"/>
    <cellStyle name="20% - Accent4 5 4" xfId="1872" xr:uid="{4AD93777-BAC7-4703-9330-560E399A2656}"/>
    <cellStyle name="20% - Accent4 5 4 2" xfId="3077" xr:uid="{235BE803-7732-4C4D-BCEF-0D11043306F5}"/>
    <cellStyle name="20% - Accent4 5 5" xfId="2485" xr:uid="{8210B6AC-8972-4A8E-AA78-A5FC9A32C07E}"/>
    <cellStyle name="20% - Accent4 5 6" xfId="4347" xr:uid="{19A06BEA-6A93-45D4-8989-94CBCA5B2393}"/>
    <cellStyle name="20% - Accent4 6" xfId="300" xr:uid="{8353FD2C-0640-452E-BADC-3C3BE1872F71}"/>
    <cellStyle name="20% - Accent4 6 2" xfId="1530" xr:uid="{5C2D3BBA-10B3-4FBC-92B8-9EB3E8F5A229}"/>
    <cellStyle name="20% - Accent4 6 2 2" xfId="2159" xr:uid="{C479EBEF-72B9-4E24-AB25-32786AD9EAB8}"/>
    <cellStyle name="20% - Accent4 6 2 2 2" xfId="3383" xr:uid="{A11BCC36-A87F-468C-B94F-E283B92363B8}"/>
    <cellStyle name="20% - Accent4 6 2 3" xfId="2754" xr:uid="{3CC0D016-5BCE-48C4-AF82-CF3CE6E9023C}"/>
    <cellStyle name="20% - Accent4 6 3" xfId="1874" xr:uid="{D6DA6A9D-C6EC-4595-B70C-28C1713DDE5C}"/>
    <cellStyle name="20% - Accent4 6 3 2" xfId="3079" xr:uid="{F41415AC-0CDC-4E07-AEEA-C39B8478E3EB}"/>
    <cellStyle name="20% - Accent4 6 4" xfId="2605" xr:uid="{6897240E-A463-46D1-9990-BAC0E7BBA08A}"/>
    <cellStyle name="20% - Accent4 6 5" xfId="4414" xr:uid="{5A911938-78FC-4E81-9BAE-41F58F1CE6B7}"/>
    <cellStyle name="20% - Accent4 7" xfId="992" xr:uid="{7C11EF94-CF5A-494A-9181-D476BC1D3018}"/>
    <cellStyle name="20% - Accent4 7 2" xfId="3265" xr:uid="{1D415D06-D53D-4725-8511-BF28233F5E07}"/>
    <cellStyle name="20% - Accent4 8" xfId="2354" xr:uid="{59AA49ED-5562-491E-B147-3EAD5A329749}"/>
    <cellStyle name="20% - Accent4 9" xfId="1043" xr:uid="{B971B95E-C6C3-4356-8F9B-D939631D229F}"/>
    <cellStyle name="20% - Accent5" xfId="70" builtinId="46" customBuiltin="1"/>
    <cellStyle name="20% - Accent5 10" xfId="4282" xr:uid="{C3E23921-26D9-41C2-A727-04D9E00ED351}"/>
    <cellStyle name="20% - Accent5 2" xfId="96" xr:uid="{96E4742E-40AF-44D4-AE62-3CA9D31A08BE}"/>
    <cellStyle name="20% - Accent5 2 2" xfId="1228" xr:uid="{2C4002E8-D681-4701-80F8-8552582B67B4}"/>
    <cellStyle name="20% - Accent5 2 2 2" xfId="1083" xr:uid="{7BCA9361-A663-4A79-A665-DDB0BF8375FC}"/>
    <cellStyle name="20% - Accent5 2 2 2 2" xfId="1082" xr:uid="{20D01EAB-73B5-4CD7-9733-7D3488932CAB}"/>
    <cellStyle name="20% - Accent5 2 2 2 2 2" xfId="1534" xr:uid="{D560DCA7-80CB-4472-AD41-9C08A2E3F68C}"/>
    <cellStyle name="20% - Accent5 2 2 2 2 2 2" xfId="2163" xr:uid="{05D9EAC9-DCFD-43B1-A09D-A9C033BCD874}"/>
    <cellStyle name="20% - Accent5 2 2 2 2 2 2 2" xfId="3387" xr:uid="{9E7310B0-14C5-4A8F-9F0E-12EDD2AAE17F}"/>
    <cellStyle name="20% - Accent5 2 2 2 2 2 3" xfId="2758" xr:uid="{1629CC9A-0F16-4186-8C85-AE021A142576}"/>
    <cellStyle name="20% - Accent5 2 2 2 2 3" xfId="1878" xr:uid="{F3F0E9BC-4AB8-4650-9ADD-32409D5CB180}"/>
    <cellStyle name="20% - Accent5 2 2 2 2 3 2" xfId="3083" xr:uid="{56203F34-176A-4918-B228-05C0EBCE0975}"/>
    <cellStyle name="20% - Accent5 2 2 2 2 4" xfId="2561" xr:uid="{5ED0AA8E-1F5E-471C-967B-A15400F41B7F}"/>
    <cellStyle name="20% - Accent5 2 2 2 3" xfId="1533" xr:uid="{2B505F3D-A0F7-4D19-932F-7D4545685E97}"/>
    <cellStyle name="20% - Accent5 2 2 2 3 2" xfId="2162" xr:uid="{F0F76033-A475-486E-B090-19AE73C48683}"/>
    <cellStyle name="20% - Accent5 2 2 2 3 2 2" xfId="3386" xr:uid="{C890F6D8-5B8A-41AF-9F91-FDE3BF41BBCF}"/>
    <cellStyle name="20% - Accent5 2 2 2 3 3" xfId="2757" xr:uid="{8FDA82E6-EBAF-4891-81E2-F28509F4A17C}"/>
    <cellStyle name="20% - Accent5 2 2 2 4" xfId="1877" xr:uid="{CD5AF4A6-0BE5-4B76-8ED8-627A8F589A0F}"/>
    <cellStyle name="20% - Accent5 2 2 2 4 2" xfId="3082" xr:uid="{92859642-D166-49F0-89B1-AC191FA9BE77}"/>
    <cellStyle name="20% - Accent5 2 2 2 5" xfId="2444" xr:uid="{F48E6ADE-F546-4513-9F47-2BDE15C0374A}"/>
    <cellStyle name="20% - Accent5 2 2 3" xfId="1081" xr:uid="{4970D406-CACD-4629-901B-9FCCFAC4DCC8}"/>
    <cellStyle name="20% - Accent5 2 2 3 2" xfId="1535" xr:uid="{D518E53F-0AFA-4936-A965-9190761EEDD7}"/>
    <cellStyle name="20% - Accent5 2 2 3 2 2" xfId="2164" xr:uid="{1271BC84-D6B0-4CEB-BC77-01F13D28FBF5}"/>
    <cellStyle name="20% - Accent5 2 2 3 2 2 2" xfId="3388" xr:uid="{C03A7A7F-9868-4B6A-98F0-6E6CE307D27A}"/>
    <cellStyle name="20% - Accent5 2 2 3 2 3" xfId="2759" xr:uid="{D20DFBFD-4A00-4E8F-8BCC-93BEA0D17EC9}"/>
    <cellStyle name="20% - Accent5 2 2 3 3" xfId="1879" xr:uid="{F8A970A8-3A6B-4782-A7BF-FC9DB2037927}"/>
    <cellStyle name="20% - Accent5 2 2 3 3 2" xfId="3084" xr:uid="{39B0B581-5E59-4559-82E6-60109A812CC2}"/>
    <cellStyle name="20% - Accent5 2 2 3 4" xfId="2527" xr:uid="{DD8E89E5-60DA-4E3F-BDBA-615F20F518D6}"/>
    <cellStyle name="20% - Accent5 2 2 4" xfId="1084" xr:uid="{A90E0555-3EA1-4965-BD9A-CC56CF99B1A8}"/>
    <cellStyle name="20% - Accent5 2 2 4 2" xfId="1532" xr:uid="{FCF5E132-ECA5-4CC1-BB2F-BC2D0D4C209C}"/>
    <cellStyle name="20% - Accent5 2 2 4 2 2" xfId="2161" xr:uid="{B558E40C-876B-4113-91B6-08B7F3485F94}"/>
    <cellStyle name="20% - Accent5 2 2 4 2 2 2" xfId="3385" xr:uid="{137F38B5-9072-47D0-B366-B095582A83D5}"/>
    <cellStyle name="20% - Accent5 2 2 4 2 3" xfId="2760" xr:uid="{2D544D88-3A4E-48FF-9D3F-806285728C9D}"/>
    <cellStyle name="20% - Accent5 2 2 4 3" xfId="1876" xr:uid="{B8FE147E-FD6D-40CB-93B0-2259E86B14AA}"/>
    <cellStyle name="20% - Accent5 2 2 4 3 2" xfId="3081" xr:uid="{B8AA4E85-9A15-4B32-98F2-B5D39BB59AAA}"/>
    <cellStyle name="20% - Accent5 2 2 4 4" xfId="2627" xr:uid="{65001060-7FD6-4AD3-A087-7FA49658F009}"/>
    <cellStyle name="20% - Accent5 2 2 5" xfId="1462" xr:uid="{1E1A9BB2-6C5C-4704-84E2-C01ADB8C2B21}"/>
    <cellStyle name="20% - Accent5 2 2 5 2" xfId="2083" xr:uid="{AF204A80-1790-4C87-90BC-D0A711FEB609}"/>
    <cellStyle name="20% - Accent5 2 2 5 2 2" xfId="3307" xr:uid="{B9BD8742-8DA6-46E5-A423-4A2A3161860A}"/>
    <cellStyle name="20% - Accent5 2 2 5 3" xfId="2756" xr:uid="{3C150B44-373F-499C-B09D-BCC6BFCABE95}"/>
    <cellStyle name="20% - Accent5 2 2 6" xfId="1798" xr:uid="{43A222BC-CFDF-422D-A87B-554D8614EFED}"/>
    <cellStyle name="20% - Accent5 2 2 6 2" xfId="3003" xr:uid="{F3BCFEA3-35B9-4697-8270-9B524BB3C7FE}"/>
    <cellStyle name="20% - Accent5 2 2 7" xfId="2408" xr:uid="{1963D662-6548-4994-BB37-9A2674E722A2}"/>
    <cellStyle name="20% - Accent5 2 3" xfId="1080" xr:uid="{1FC8AA18-0FE2-4929-8E00-11E2BE95CD17}"/>
    <cellStyle name="20% - Accent5 2 3 2" xfId="1079" xr:uid="{E7D03DC8-7104-471D-957D-D1947B2CBE34}"/>
    <cellStyle name="20% - Accent5 2 3 2 2" xfId="1537" xr:uid="{D2495E86-E9D1-4383-A847-7E5F4DFCF644}"/>
    <cellStyle name="20% - Accent5 2 3 2 2 2" xfId="2166" xr:uid="{393A5F9A-AB63-48C1-BE7C-5A4395EC8EB5}"/>
    <cellStyle name="20% - Accent5 2 3 2 2 2 2" xfId="3390" xr:uid="{96C97436-CBE5-48C9-B145-5BCC496759A1}"/>
    <cellStyle name="20% - Accent5 2 3 2 2 3" xfId="2762" xr:uid="{F2E7873D-F63A-4EB7-9035-C44D3C356170}"/>
    <cellStyle name="20% - Accent5 2 3 2 3" xfId="1881" xr:uid="{ACBFA6BA-E66C-45E9-B028-6434B4DACBF3}"/>
    <cellStyle name="20% - Accent5 2 3 2 3 2" xfId="3086" xr:uid="{1B82030E-F64F-4E34-B89A-4B9F72292A71}"/>
    <cellStyle name="20% - Accent5 2 3 2 4" xfId="2560" xr:uid="{8140D690-CE53-43A7-8782-8B5F3EFFAB86}"/>
    <cellStyle name="20% - Accent5 2 3 3" xfId="1536" xr:uid="{BA54DC5F-138F-4BC3-934F-BFC461861B71}"/>
    <cellStyle name="20% - Accent5 2 3 3 2" xfId="2165" xr:uid="{97030709-A73A-4D41-8451-37687DAEC49B}"/>
    <cellStyle name="20% - Accent5 2 3 3 2 2" xfId="3389" xr:uid="{CABFA204-6BB7-42B7-8739-71401CF13690}"/>
    <cellStyle name="20% - Accent5 2 3 3 3" xfId="2761" xr:uid="{63976913-3B93-499A-A28B-3A91CD6CD232}"/>
    <cellStyle name="20% - Accent5 2 3 4" xfId="1880" xr:uid="{F67A8EB4-1BE8-4816-9DD2-E9A772C3F037}"/>
    <cellStyle name="20% - Accent5 2 3 4 2" xfId="3085" xr:uid="{FDB435FD-0D2C-4A10-9652-6E6491B184E3}"/>
    <cellStyle name="20% - Accent5 2 3 5" xfId="2443" xr:uid="{5D715974-A6B8-42DA-ABAF-AC45BCDD5A49}"/>
    <cellStyle name="20% - Accent5 2 4" xfId="1368" xr:uid="{2BF06585-1B8E-48B6-BC99-3137C3C01445}"/>
    <cellStyle name="20% - Accent5 2 4 2" xfId="1538" xr:uid="{B618A8BB-C742-457D-AF18-A992B6D08168}"/>
    <cellStyle name="20% - Accent5 2 4 2 2" xfId="2167" xr:uid="{A76B485E-86A8-45A2-9B83-AF0C09B14396}"/>
    <cellStyle name="20% - Accent5 2 4 2 2 2" xfId="3391" xr:uid="{902BBB19-A59C-44A8-8E01-70A27AD36F1E}"/>
    <cellStyle name="20% - Accent5 2 4 2 3" xfId="2763" xr:uid="{010D26E2-07B4-4680-9AA2-2D37060290E8}"/>
    <cellStyle name="20% - Accent5 2 4 3" xfId="1882" xr:uid="{F426796C-A879-4B21-BF3E-F45AC122D284}"/>
    <cellStyle name="20% - Accent5 2 4 3 2" xfId="3087" xr:uid="{243C489A-8A56-4048-A7AA-64FEF83F9CFC}"/>
    <cellStyle name="20% - Accent5 2 4 4" xfId="2497" xr:uid="{D7AEB884-747D-4BED-A671-BD3B24832492}"/>
    <cellStyle name="20% - Accent5 2 5" xfId="1085" xr:uid="{2BCC469F-92BA-42F4-BF31-D6A95ED89C00}"/>
    <cellStyle name="20% - Accent5 2 5 2" xfId="1531" xr:uid="{DFC271B3-EC76-4837-A2D6-9FDC6553FC6B}"/>
    <cellStyle name="20% - Accent5 2 5 2 2" xfId="2160" xr:uid="{4EDC4C3C-BFB4-4949-A131-436A50502BDC}"/>
    <cellStyle name="20% - Accent5 2 5 2 2 2" xfId="3384" xr:uid="{DA96D4A0-6517-42F7-917D-1700E0BC4C93}"/>
    <cellStyle name="20% - Accent5 2 5 2 3" xfId="2764" xr:uid="{C3A2E29B-B756-4D9B-929B-EC8BDCD684AA}"/>
    <cellStyle name="20% - Accent5 2 5 3" xfId="1875" xr:uid="{459B7B61-C638-4276-AB35-B0046BFFF0C0}"/>
    <cellStyle name="20% - Accent5 2 5 3 2" xfId="3080" xr:uid="{D4BFB6C0-5C23-41F9-B931-F4715B32EEAA}"/>
    <cellStyle name="20% - Accent5 2 5 4" xfId="2626" xr:uid="{609F9D8E-F451-47AC-AFFB-E9FD65A4D5B8}"/>
    <cellStyle name="20% - Accent5 2 6" xfId="662" xr:uid="{F5028F00-9CF8-405B-AABF-31A5369F0DA0}"/>
    <cellStyle name="20% - Accent5 2 6 2" xfId="2055" xr:uid="{76E13E44-BCC7-42D0-979D-44177B6E6A22}"/>
    <cellStyle name="20% - Accent5 2 6 2 2" xfId="3277" xr:uid="{10D784EE-1A67-4223-8746-948157558CF6}"/>
    <cellStyle name="20% - Accent5 2 6 3" xfId="2755" xr:uid="{8D644387-5145-44EC-B47E-959983C4937C}"/>
    <cellStyle name="20% - Accent5 2 7" xfId="1769" xr:uid="{C8ACC3FC-8105-4BCF-97A4-584D455F0205}"/>
    <cellStyle name="20% - Accent5 2 7 2" xfId="2973" xr:uid="{EDBC0782-46B2-4987-AF00-43AAD9494FCC}"/>
    <cellStyle name="20% - Accent5 2 8" xfId="2379" xr:uid="{E4815131-3FD9-4F15-9B5A-812E794DA33A}"/>
    <cellStyle name="20% - Accent5 2 9" xfId="1026" xr:uid="{A769EFEB-7549-4DB4-9E86-E38BBCEB70AC}"/>
    <cellStyle name="20% - Accent5 3" xfId="187" xr:uid="{E4A3694C-D06E-43AC-970D-A73AAE5EB0D4}"/>
    <cellStyle name="20% - Accent5 3 2" xfId="256" xr:uid="{C91EAA83-FE4F-4CF0-BD38-4D358292B33D}"/>
    <cellStyle name="20% - Accent5 3 2 2" xfId="393" xr:uid="{D39B14C1-56E9-4BDA-B219-4806CAF0422F}"/>
    <cellStyle name="20% - Accent5 3 2 2 2" xfId="1541" xr:uid="{4ECAEA4D-1481-40B4-8544-16C73C2E0FF1}"/>
    <cellStyle name="20% - Accent5 3 2 2 2 2" xfId="2170" xr:uid="{6BFB5581-805A-43CA-81B8-97429197C8C4}"/>
    <cellStyle name="20% - Accent5 3 2 2 2 2 2" xfId="3394" xr:uid="{BB7E106C-E2D3-4D49-9A7A-D933F56C5E7A}"/>
    <cellStyle name="20% - Accent5 3 2 2 2 3" xfId="2767" xr:uid="{0572090E-8E4E-48B8-BC85-AE3F572345D6}"/>
    <cellStyle name="20% - Accent5 3 2 2 3" xfId="1885" xr:uid="{7C3359D1-B011-446C-AA88-BCCD804818CF}"/>
    <cellStyle name="20% - Accent5 3 2 2 3 2" xfId="3090" xr:uid="{BB766038-010D-4078-95B4-D10A8E1945E1}"/>
    <cellStyle name="20% - Accent5 3 2 2 4" xfId="2562" xr:uid="{1F5FEA19-CB9C-459C-BEF6-09C28F6910C8}"/>
    <cellStyle name="20% - Accent5 3 2 2 5" xfId="4507" xr:uid="{6DD0E9FB-0C26-4EB0-88CC-6D78AB6625DF}"/>
    <cellStyle name="20% - Accent5 3 2 3" xfId="1540" xr:uid="{5DE4C874-B971-4DCF-9DC5-88770187024D}"/>
    <cellStyle name="20% - Accent5 3 2 3 2" xfId="2169" xr:uid="{60C7D6BF-A6EF-4F2C-B27C-9DDFE74D33D5}"/>
    <cellStyle name="20% - Accent5 3 2 3 2 2" xfId="3393" xr:uid="{D84729E3-B3F2-463A-AF10-6D04B161DDCD}"/>
    <cellStyle name="20% - Accent5 3 2 3 3" xfId="2766" xr:uid="{0193835B-6AE7-4359-A25D-E7B41F192823}"/>
    <cellStyle name="20% - Accent5 3 2 4" xfId="1884" xr:uid="{DBF21BE1-71FB-4696-A298-9D25C20668F0}"/>
    <cellStyle name="20% - Accent5 3 2 4 2" xfId="3089" xr:uid="{131190CE-525F-4187-AB73-15601CF05CB8}"/>
    <cellStyle name="20% - Accent5 3 2 5" xfId="2445" xr:uid="{1E69851C-E82B-4079-A248-A879DA00E1D1}"/>
    <cellStyle name="20% - Accent5 3 2 6" xfId="4373" xr:uid="{53CB0C9D-99BB-49DF-A0F4-A01ED2F731FB}"/>
    <cellStyle name="20% - Accent5 3 3" xfId="326" xr:uid="{7E0D6226-B51E-42E9-8A72-A046CE5F34BF}"/>
    <cellStyle name="20% - Accent5 3 3 2" xfId="1542" xr:uid="{63460AED-145F-48DA-88F2-DF422613450C}"/>
    <cellStyle name="20% - Accent5 3 3 2 2" xfId="2171" xr:uid="{F0AD7FD1-B866-41D4-A6AB-2A5312D816BF}"/>
    <cellStyle name="20% - Accent5 3 3 2 2 2" xfId="3395" xr:uid="{AFD9E2AF-8423-4AB8-8D61-104FCAC8ED79}"/>
    <cellStyle name="20% - Accent5 3 3 2 3" xfId="2768" xr:uid="{9B289FDB-BB32-4059-9461-65EAAD8853A4}"/>
    <cellStyle name="20% - Accent5 3 3 3" xfId="1886" xr:uid="{66681E63-3FC1-4A8E-B98D-AFF27D3679A6}"/>
    <cellStyle name="20% - Accent5 3 3 3 2" xfId="3091" xr:uid="{19989F78-F22B-4A58-817B-1EC7C48473C3}"/>
    <cellStyle name="20% - Accent5 3 3 4" xfId="2517" xr:uid="{802C177C-936F-4BEE-AE29-B54804847FC0}"/>
    <cellStyle name="20% - Accent5 3 3 5" xfId="4440" xr:uid="{5BFE59D1-4FC7-4009-9FFE-46197B95704A}"/>
    <cellStyle name="20% - Accent5 3 4" xfId="1367" xr:uid="{5A06E630-D5C4-4D1B-B759-19EDEB5CCA2D}"/>
    <cellStyle name="20% - Accent5 3 4 2" xfId="1539" xr:uid="{334E9CCA-B202-40D1-84BE-E6AF0D24D98C}"/>
    <cellStyle name="20% - Accent5 3 4 2 2" xfId="2168" xr:uid="{898ED699-95D3-4220-98FF-7C9B76BC8A9A}"/>
    <cellStyle name="20% - Accent5 3 4 2 2 2" xfId="3392" xr:uid="{696FC26E-6989-418E-8660-9644015D6057}"/>
    <cellStyle name="20% - Accent5 3 4 2 3" xfId="2769" xr:uid="{183C5558-4C2C-49F4-9EB8-69E679E79F61}"/>
    <cellStyle name="20% - Accent5 3 4 3" xfId="1883" xr:uid="{4D0D41DF-ADA9-4E84-A8AA-59F9F6E5BE09}"/>
    <cellStyle name="20% - Accent5 3 4 3 2" xfId="3088" xr:uid="{473A6BBF-B113-44E8-BE79-1B901BA9AC1E}"/>
    <cellStyle name="20% - Accent5 3 4 4" xfId="2628" xr:uid="{893E62EA-F11E-4C81-91D9-33063DE06216}"/>
    <cellStyle name="20% - Accent5 3 5" xfId="1452" xr:uid="{8383DC6A-43FA-4599-9033-B72053580FE8}"/>
    <cellStyle name="20% - Accent5 3 5 2" xfId="2073" xr:uid="{EFE8EE20-263B-4A00-AA55-555BDCAB644C}"/>
    <cellStyle name="20% - Accent5 3 5 2 2" xfId="3297" xr:uid="{3262D9D1-53D5-44DF-9D67-2AC64D8C3321}"/>
    <cellStyle name="20% - Accent5 3 5 3" xfId="2765" xr:uid="{8415D133-7C3A-40DB-83BC-3754F5143369}"/>
    <cellStyle name="20% - Accent5 3 6" xfId="1788" xr:uid="{5D44B29B-70B9-427C-8B64-D612458F4968}"/>
    <cellStyle name="20% - Accent5 3 6 2" xfId="2993" xr:uid="{4AFC7E3F-40D4-468E-B609-51420561F014}"/>
    <cellStyle name="20% - Accent5 3 7" xfId="2397" xr:uid="{52642100-E6DF-4508-8F28-DF18183DD8B7}"/>
    <cellStyle name="20% - Accent5 3 8" xfId="4306" xr:uid="{7B5CFBAE-6AC8-4507-9B29-EDF8ECE54030}"/>
    <cellStyle name="20% - Accent5 4" xfId="207" xr:uid="{68241984-F387-4AC5-A943-22A4DD7C9CCC}"/>
    <cellStyle name="20% - Accent5 4 2" xfId="275" xr:uid="{C0E7704D-EB5D-45AF-A3E3-0B839D1E7177}"/>
    <cellStyle name="20% - Accent5 4 2 2" xfId="412" xr:uid="{CF31C70B-960C-4373-BC69-79A9FCE3A79A}"/>
    <cellStyle name="20% - Accent5 4 2 2 2" xfId="2173" xr:uid="{C54E7067-DD5D-4F6A-B05D-CC4279DBCFD3}"/>
    <cellStyle name="20% - Accent5 4 2 2 2 2" xfId="3397" xr:uid="{CDA6897A-C982-4FBE-8945-B4B29ACE4C7C}"/>
    <cellStyle name="20% - Accent5 4 2 2 3" xfId="2771" xr:uid="{6F143FE0-7D01-4CA5-B19D-9B835939BFC7}"/>
    <cellStyle name="20% - Accent5 4 2 2 4" xfId="4526" xr:uid="{10DA828B-D450-4BA4-A336-CE3E996422AA}"/>
    <cellStyle name="20% - Accent5 4 2 3" xfId="1888" xr:uid="{A96DFF79-6F26-43B6-B7C3-3B66207D793B}"/>
    <cellStyle name="20% - Accent5 4 2 3 2" xfId="3093" xr:uid="{0289BEBF-97F3-4B6F-B83E-F28ADB9FDBE6}"/>
    <cellStyle name="20% - Accent5 4 2 4" xfId="2544" xr:uid="{9CAD9C19-21A5-4463-A387-9D773775A695}"/>
    <cellStyle name="20% - Accent5 4 2 5" xfId="4392" xr:uid="{A9993EA3-2198-4777-A896-9F649CAA238C}"/>
    <cellStyle name="20% - Accent5 4 3" xfId="345" xr:uid="{8EF3E2F8-A63B-43DC-83B8-5819D84FA3B9}"/>
    <cellStyle name="20% - Accent5 4 3 2" xfId="2172" xr:uid="{3FCB85D5-7BFE-41DF-8793-21F0AA348AB5}"/>
    <cellStyle name="20% - Accent5 4 3 2 2" xfId="3396" xr:uid="{BE9762D0-B3FD-4FF5-9467-8B2AEA79F293}"/>
    <cellStyle name="20% - Accent5 4 3 3" xfId="2770" xr:uid="{600C8AE5-A1DE-4A3D-8430-577981C245FD}"/>
    <cellStyle name="20% - Accent5 4 3 4" xfId="4459" xr:uid="{79ED13C2-D559-40A8-BF7E-5EF11556E56C}"/>
    <cellStyle name="20% - Accent5 4 4" xfId="1887" xr:uid="{877DFA25-70F0-4313-8056-5FFDE3857AC1}"/>
    <cellStyle name="20% - Accent5 4 4 2" xfId="3092" xr:uid="{FC2C3D14-26F1-4FAF-B0B5-CB29303D6E1A}"/>
    <cellStyle name="20% - Accent5 4 5" xfId="2426" xr:uid="{9D285DE8-DB3F-4688-B48D-8AE70CA82A8C}"/>
    <cellStyle name="20% - Accent5 4 6" xfId="4325" xr:uid="{29A24B57-D83E-4639-949D-6E75909CE469}"/>
    <cellStyle name="20% - Accent5 5" xfId="232" xr:uid="{37336BF8-63C3-49A3-B507-11E937A412FF}"/>
    <cellStyle name="20% - Accent5 5 2" xfId="369" xr:uid="{52BC6685-A398-4925-86C9-C1BDA347B313}"/>
    <cellStyle name="20% - Accent5 5 2 2" xfId="1544" xr:uid="{23D1610C-28B4-4A0E-BAE9-93702D954B91}"/>
    <cellStyle name="20% - Accent5 5 2 2 2" xfId="2175" xr:uid="{402708DA-BDCC-4779-AC01-F9D50FB2F506}"/>
    <cellStyle name="20% - Accent5 5 2 2 2 2" xfId="3399" xr:uid="{1E31C562-0C0C-4B3D-98D8-E698008C2576}"/>
    <cellStyle name="20% - Accent5 5 2 2 3" xfId="2773" xr:uid="{D3390243-8495-4884-8461-DACDF98C8982}"/>
    <cellStyle name="20% - Accent5 5 2 3" xfId="1890" xr:uid="{C52338D6-36CC-405D-8CFE-B9933F3A4824}"/>
    <cellStyle name="20% - Accent5 5 2 3 2" xfId="3095" xr:uid="{BB70E1BB-E65F-4473-8A6B-411074D6CA88}"/>
    <cellStyle name="20% - Accent5 5 2 4" xfId="2634" xr:uid="{53CA5584-B467-4C89-B439-8BEB8ACDD946}"/>
    <cellStyle name="20% - Accent5 5 2 5" xfId="4483" xr:uid="{52BAFCCE-10FE-47B8-A26E-6DAA3DF601E5}"/>
    <cellStyle name="20% - Accent5 5 3" xfId="1543" xr:uid="{56255813-1662-464F-AC41-5960C3FEF74B}"/>
    <cellStyle name="20% - Accent5 5 3 2" xfId="2174" xr:uid="{F3704068-DC4B-4B73-B007-D9D6B6A002C7}"/>
    <cellStyle name="20% - Accent5 5 3 2 2" xfId="3398" xr:uid="{99E4CD71-4362-4E6D-A3C6-AA293E36462B}"/>
    <cellStyle name="20% - Accent5 5 3 3" xfId="2772" xr:uid="{86876511-933A-42D9-845E-BB3705CA9C35}"/>
    <cellStyle name="20% - Accent5 5 4" xfId="1889" xr:uid="{146339B6-3F99-4945-A6F6-BEF2CDA76385}"/>
    <cellStyle name="20% - Accent5 5 4 2" xfId="3094" xr:uid="{7B68FE67-6C20-480B-B744-F93249D1A27A}"/>
    <cellStyle name="20% - Accent5 5 5" xfId="2487" xr:uid="{B9A48D1D-CA2A-443D-88E1-76B6CED7A253}"/>
    <cellStyle name="20% - Accent5 5 6" xfId="4349" xr:uid="{63B6E6D9-98A6-499F-8E84-9EA7CFBBE0BF}"/>
    <cellStyle name="20% - Accent5 6" xfId="302" xr:uid="{1ED51852-A021-46BC-8BC9-554A2DC4FACD}"/>
    <cellStyle name="20% - Accent5 6 2" xfId="1545" xr:uid="{BA10B828-9FCE-4F20-9C84-97FC226300CA}"/>
    <cellStyle name="20% - Accent5 6 2 2" xfId="2176" xr:uid="{611974E6-3245-4E77-9C48-491BC1E8756D}"/>
    <cellStyle name="20% - Accent5 6 2 2 2" xfId="3400" xr:uid="{E298C1FA-9024-46D1-B988-EA983CB4D882}"/>
    <cellStyle name="20% - Accent5 6 2 3" xfId="2774" xr:uid="{C191CD39-37CE-4282-89BF-4AD5A88CDC69}"/>
    <cellStyle name="20% - Accent5 6 3" xfId="1891" xr:uid="{20E463F9-2232-42DC-84FC-BB2B52D649C0}"/>
    <cellStyle name="20% - Accent5 6 3 2" xfId="3096" xr:uid="{B9326328-E931-4F9A-AA01-8790F2F7B45A}"/>
    <cellStyle name="20% - Accent5 6 4" xfId="2615" xr:uid="{D9669D7D-778F-4466-94BB-9923FDD091B9}"/>
    <cellStyle name="20% - Accent5 6 5" xfId="4416" xr:uid="{C04BF5CD-E13E-4775-9CCD-FFFE671F2617}"/>
    <cellStyle name="20% - Accent5 7" xfId="658" xr:uid="{29C3738E-E001-423C-91B3-2D758C067004}"/>
    <cellStyle name="20% - Accent5 7 2" xfId="3267" xr:uid="{28A59259-4EB3-4047-9EE6-27C42F467666}"/>
    <cellStyle name="20% - Accent5 8" xfId="2356" xr:uid="{62D2CCBD-3F6B-4F98-AC1F-C3EF7949D71B}"/>
    <cellStyle name="20% - Accent5 9" xfId="1170" xr:uid="{FB6FA88C-8AE9-4860-BCDC-8CA8B6AEEE4F}"/>
    <cellStyle name="20% - Accent6" xfId="73" builtinId="50" customBuiltin="1"/>
    <cellStyle name="20% - Accent6 10" xfId="4284" xr:uid="{D7B6A0BC-7633-4C88-BBE6-899E65FE7AB0}"/>
    <cellStyle name="20% - Accent6 2" xfId="97" xr:uid="{DB57729C-60BA-40AC-BB1E-C5E52830DE66}"/>
    <cellStyle name="20% - Accent6 2 10" xfId="579" xr:uid="{59D55118-F41F-4480-862A-896A289E32C0}"/>
    <cellStyle name="20% - Accent6 2 2" xfId="1180" xr:uid="{9C5CCCC4-9134-472E-B4D1-10E8F4081ABA}"/>
    <cellStyle name="20% - Accent6 2 2 2" xfId="1071" xr:uid="{828434FB-3603-487E-8404-F6475A864EE7}"/>
    <cellStyle name="20% - Accent6 2 2 2 2" xfId="1167" xr:uid="{CA42FBDB-F4E5-44E9-96DC-F07B2966A373}"/>
    <cellStyle name="20% - Accent6 2 2 2 2 2" xfId="1549" xr:uid="{C6B98979-739A-4276-8989-F6D3007193E2}"/>
    <cellStyle name="20% - Accent6 2 2 2 2 2 2" xfId="2180" xr:uid="{5F2E71F0-08E7-44DC-BF0E-E928C713F62F}"/>
    <cellStyle name="20% - Accent6 2 2 2 2 2 2 2" xfId="3404" xr:uid="{730044A9-0618-4190-AA52-28AB377024FA}"/>
    <cellStyle name="20% - Accent6 2 2 2 2 2 3" xfId="2778" xr:uid="{5BA9AB60-B4D4-4C32-ADB1-BFC7B98FE22B}"/>
    <cellStyle name="20% - Accent6 2 2 2 2 3" xfId="1895" xr:uid="{B34C999D-5D81-49C9-AABC-4AD4E8A7FFC2}"/>
    <cellStyle name="20% - Accent6 2 2 2 2 3 2" xfId="3100" xr:uid="{57D13014-B809-4647-93E2-05431E03D57C}"/>
    <cellStyle name="20% - Accent6 2 2 2 2 4" xfId="2564" xr:uid="{BA335D80-7655-482B-B550-FB9C20364A31}"/>
    <cellStyle name="20% - Accent6 2 2 2 3" xfId="1548" xr:uid="{67B8A0FD-3990-469F-8173-5D0F65431049}"/>
    <cellStyle name="20% - Accent6 2 2 2 3 2" xfId="2179" xr:uid="{5C066A46-5D5E-4CD7-A303-E8694513BCA9}"/>
    <cellStyle name="20% - Accent6 2 2 2 3 2 2" xfId="3403" xr:uid="{E1AB1EDB-0DCC-4412-B602-7FDD5402AB34}"/>
    <cellStyle name="20% - Accent6 2 2 2 3 3" xfId="2777" xr:uid="{4A9E9909-11F4-4382-918C-68DEF6AF08CD}"/>
    <cellStyle name="20% - Accent6 2 2 2 4" xfId="1894" xr:uid="{9360A939-62E8-4A44-99A6-5F199C994110}"/>
    <cellStyle name="20% - Accent6 2 2 2 4 2" xfId="3099" xr:uid="{3203E18A-0223-49E3-A518-1606E32C5AF7}"/>
    <cellStyle name="20% - Accent6 2 2 2 5" xfId="2447" xr:uid="{2661714A-EAB9-4717-B957-0591CFC3B8E0}"/>
    <cellStyle name="20% - Accent6 2 2 3" xfId="1103" xr:uid="{01428DC9-7150-4A92-9AC2-A69F580DEE6B}"/>
    <cellStyle name="20% - Accent6 2 2 3 2" xfId="1550" xr:uid="{CDA4BD38-37DF-45AC-BF8B-B1B3C53C38CC}"/>
    <cellStyle name="20% - Accent6 2 2 3 2 2" xfId="2181" xr:uid="{707FF1F1-7843-457F-813E-8718010ACA11}"/>
    <cellStyle name="20% - Accent6 2 2 3 2 2 2" xfId="3405" xr:uid="{388A0AF2-B8BB-4223-B1BF-0E4CAF823AB3}"/>
    <cellStyle name="20% - Accent6 2 2 3 2 3" xfId="2779" xr:uid="{283730E0-5EB8-4B69-B31C-C8AA1827E9E1}"/>
    <cellStyle name="20% - Accent6 2 2 3 3" xfId="1896" xr:uid="{BE71F93A-0A64-4D3B-B201-4F00951452DF}"/>
    <cellStyle name="20% - Accent6 2 2 3 3 2" xfId="3101" xr:uid="{0FC57CFC-C300-49DB-86D6-03338A82169F}"/>
    <cellStyle name="20% - Accent6 2 2 3 4" xfId="2528" xr:uid="{C6C51154-22D7-4F0B-A7BB-84D0523DFD39}"/>
    <cellStyle name="20% - Accent6 2 2 4" xfId="1060" xr:uid="{E332BD90-F66D-47F9-9082-852ECC732497}"/>
    <cellStyle name="20% - Accent6 2 2 4 2" xfId="1547" xr:uid="{DE75757B-5480-4ABA-A31A-AA0898FA7889}"/>
    <cellStyle name="20% - Accent6 2 2 4 2 2" xfId="2178" xr:uid="{32ABCB76-74D1-4FB3-9B99-41B40198ADAF}"/>
    <cellStyle name="20% - Accent6 2 2 4 2 2 2" xfId="3402" xr:uid="{32D49DFF-29C1-40B8-B547-731925F58552}"/>
    <cellStyle name="20% - Accent6 2 2 4 2 3" xfId="2780" xr:uid="{7BDD3DD9-A953-43C1-BB4A-5E739082F9E1}"/>
    <cellStyle name="20% - Accent6 2 2 4 3" xfId="1893" xr:uid="{5E1FC4F9-5017-4187-AB5B-DF5FC50D51E2}"/>
    <cellStyle name="20% - Accent6 2 2 4 3 2" xfId="3098" xr:uid="{34C95C62-4159-4EC2-860B-42A288D49DDF}"/>
    <cellStyle name="20% - Accent6 2 2 4 4" xfId="2619" xr:uid="{9EC2FF05-EBD1-4E7C-A4A6-96BAEEC966DE}"/>
    <cellStyle name="20% - Accent6 2 2 5" xfId="1463" xr:uid="{5DA4AF57-D434-4DA5-93A2-37B33CF07575}"/>
    <cellStyle name="20% - Accent6 2 2 5 2" xfId="2084" xr:uid="{1D93F9D7-9CA2-42E6-95D8-6D30DF202BCF}"/>
    <cellStyle name="20% - Accent6 2 2 5 2 2" xfId="3308" xr:uid="{C655C593-0152-4464-B3C8-FE4C6E26F776}"/>
    <cellStyle name="20% - Accent6 2 2 5 3" xfId="2776" xr:uid="{FFC8DEF3-6052-42A5-B50F-CEC39362A4C9}"/>
    <cellStyle name="20% - Accent6 2 2 6" xfId="1799" xr:uid="{E76840B9-29FD-47F2-90CF-3FCD9066CB15}"/>
    <cellStyle name="20% - Accent6 2 2 6 2" xfId="3004" xr:uid="{FB6100F6-79BE-49DA-9ADC-393399C8C9EE}"/>
    <cellStyle name="20% - Accent6 2 2 7" xfId="2409" xr:uid="{15AC0BAF-61F2-46F3-97D6-57AF1D99D07B}"/>
    <cellStyle name="20% - Accent6 2 2 8" xfId="3693" xr:uid="{46102DB0-20A7-4514-9CD2-DD54D1CBCBB6}"/>
    <cellStyle name="20% - Accent6 2 2 9" xfId="1227" xr:uid="{29188674-8C3A-4FDC-8846-02974768BCAC}"/>
    <cellStyle name="20% - Accent6 2 3" xfId="1028" xr:uid="{F09492EB-932C-4EE2-B944-1143486C81F9}"/>
    <cellStyle name="20% - Accent6 2 3 2" xfId="1076" xr:uid="{ED906C4C-FEFA-4EB0-9DAA-678C61A82158}"/>
    <cellStyle name="20% - Accent6 2 3 2 2" xfId="1552" xr:uid="{424F1C5C-4C1C-4F6E-A4AA-B9860177A6D8}"/>
    <cellStyle name="20% - Accent6 2 3 2 2 2" xfId="2183" xr:uid="{07F3A7B9-DE2F-466E-8CCE-6B6D6B680C43}"/>
    <cellStyle name="20% - Accent6 2 3 2 2 2 2" xfId="3407" xr:uid="{335B37ED-FC36-4D2D-9264-B42D507FD1B6}"/>
    <cellStyle name="20% - Accent6 2 3 2 2 3" xfId="2782" xr:uid="{B49AAF65-AAB9-4A6C-99F8-A5648DCC397F}"/>
    <cellStyle name="20% - Accent6 2 3 2 3" xfId="1898" xr:uid="{BB39FC25-3453-4566-9380-D928779BCD5F}"/>
    <cellStyle name="20% - Accent6 2 3 2 3 2" xfId="3103" xr:uid="{4EE2ED3E-3D5C-4F86-9825-39720EC8C06F}"/>
    <cellStyle name="20% - Accent6 2 3 2 4" xfId="2563" xr:uid="{B864C63C-9E0A-4151-9F5D-7722664CD403}"/>
    <cellStyle name="20% - Accent6 2 3 3" xfId="1551" xr:uid="{496DBEC2-3198-4E4D-BBB3-84EABE2686A0}"/>
    <cellStyle name="20% - Accent6 2 3 3 2" xfId="2182" xr:uid="{08D4CC22-B71F-479F-8D2E-B8C9A5F3B14A}"/>
    <cellStyle name="20% - Accent6 2 3 3 2 2" xfId="3406" xr:uid="{5B8FF534-4DF4-4E48-BD70-7D5DE03EEF20}"/>
    <cellStyle name="20% - Accent6 2 3 3 3" xfId="2781" xr:uid="{D6879584-80C7-49E0-BA2B-648D24E2D893}"/>
    <cellStyle name="20% - Accent6 2 3 4" xfId="1897" xr:uid="{D53E533C-03AF-4641-89E6-D1D61EAD90AE}"/>
    <cellStyle name="20% - Accent6 2 3 4 2" xfId="3102" xr:uid="{E3BB422F-135D-4BA1-9F1B-2A1310798E46}"/>
    <cellStyle name="20% - Accent6 2 3 5" xfId="2446" xr:uid="{4C4DBE95-0162-4D95-B479-B241EE048432}"/>
    <cellStyle name="20% - Accent6 2 4" xfId="1075" xr:uid="{177404BA-187C-4C99-AA4B-3573322A5AAE}"/>
    <cellStyle name="20% - Accent6 2 4 2" xfId="1553" xr:uid="{682D386C-9BB3-4820-8099-D12B542B0F2F}"/>
    <cellStyle name="20% - Accent6 2 4 2 2" xfId="2184" xr:uid="{57B5046B-0E4A-4B7A-A2AE-F46731801F61}"/>
    <cellStyle name="20% - Accent6 2 4 2 2 2" xfId="3408" xr:uid="{1681613E-5EE1-4983-B54D-FC01B522AC60}"/>
    <cellStyle name="20% - Accent6 2 4 2 3" xfId="2783" xr:uid="{6D5D8FF8-EC07-445D-9768-66752B03FE5B}"/>
    <cellStyle name="20% - Accent6 2 4 3" xfId="1899" xr:uid="{24F2FCB8-72CA-4BBD-8288-965E449AE766}"/>
    <cellStyle name="20% - Accent6 2 4 3 2" xfId="3104" xr:uid="{0AB1C698-1DE4-4306-BB51-6C4C88805E34}"/>
    <cellStyle name="20% - Accent6 2 4 4" xfId="2498" xr:uid="{A64C7C8A-5FBA-49E9-B63A-027B2D0755BA}"/>
    <cellStyle name="20% - Accent6 2 5" xfId="1214" xr:uid="{813B079F-8F9F-4E33-9F22-8B52A30A0D7E}"/>
    <cellStyle name="20% - Accent6 2 5 2" xfId="1546" xr:uid="{66D0E985-48D8-4CF4-B8C9-6E941C70F680}"/>
    <cellStyle name="20% - Accent6 2 5 2 2" xfId="2177" xr:uid="{A0480EAA-E82C-482C-B341-A33A4C1B0B44}"/>
    <cellStyle name="20% - Accent6 2 5 2 2 2" xfId="3401" xr:uid="{F6CA4EEF-0213-4873-8D07-1693DD5ACA7F}"/>
    <cellStyle name="20% - Accent6 2 5 2 3" xfId="2784" xr:uid="{5EBB4ED7-EBEF-4C7F-9A36-E26ECE629F9E}"/>
    <cellStyle name="20% - Accent6 2 5 3" xfId="1892" xr:uid="{CAD7F2A4-C7F5-4B20-9E29-6AABD7F6C76B}"/>
    <cellStyle name="20% - Accent6 2 5 3 2" xfId="3097" xr:uid="{C56AD324-C19F-4366-97D4-3D8530C370B1}"/>
    <cellStyle name="20% - Accent6 2 5 4" xfId="2614" xr:uid="{53D6DE39-DCF0-4EB5-8F3A-C3A3E9E6ED86}"/>
    <cellStyle name="20% - Accent6 2 6" xfId="656" xr:uid="{9E253569-3337-4D5D-8746-85B184450DD9}"/>
    <cellStyle name="20% - Accent6 2 6 2" xfId="2056" xr:uid="{1D5568CE-1A43-4CA2-99D1-62BF5DFB540E}"/>
    <cellStyle name="20% - Accent6 2 6 2 2" xfId="3278" xr:uid="{5BB3907A-1DEC-44F7-A074-03774E99633F}"/>
    <cellStyle name="20% - Accent6 2 6 3" xfId="2775" xr:uid="{3C14A347-CFE9-4BBC-8218-1612066DC50D}"/>
    <cellStyle name="20% - Accent6 2 7" xfId="1770" xr:uid="{C38C9287-A35B-4CE2-BD0A-CC48F4CC0F73}"/>
    <cellStyle name="20% - Accent6 2 7 2" xfId="2974" xr:uid="{DC29D190-8EE5-4685-AF2B-6261053B15C1}"/>
    <cellStyle name="20% - Accent6 2 8" xfId="2380" xr:uid="{E7D85CD7-EE00-4F41-A62A-796FBE966190}"/>
    <cellStyle name="20% - Accent6 2 9" xfId="761" xr:uid="{82D190B1-20D8-424A-AF38-07C0DE19E102}"/>
    <cellStyle name="20% - Accent6 3" xfId="189" xr:uid="{E3F71EEA-3B4D-4E44-8899-80F297ECFE73}"/>
    <cellStyle name="20% - Accent6 3 2" xfId="258" xr:uid="{6022BEEA-73E3-482E-ADE2-994827BD0BBB}"/>
    <cellStyle name="20% - Accent6 3 2 2" xfId="395" xr:uid="{DB4B9109-9FF3-4FF4-BCD1-A9344D27E1F9}"/>
    <cellStyle name="20% - Accent6 3 2 2 2" xfId="1556" xr:uid="{68CD60E8-5D43-4A82-9872-8E9A35C12162}"/>
    <cellStyle name="20% - Accent6 3 2 2 2 2" xfId="2187" xr:uid="{2801452D-1758-49E1-8EE7-7FB2E534C728}"/>
    <cellStyle name="20% - Accent6 3 2 2 2 2 2" xfId="3411" xr:uid="{757B860E-6BCC-4DBC-B287-0F2A59B064EF}"/>
    <cellStyle name="20% - Accent6 3 2 2 2 3" xfId="2787" xr:uid="{912E738D-B939-4F15-AEBC-68AA61AD5685}"/>
    <cellStyle name="20% - Accent6 3 2 2 3" xfId="1902" xr:uid="{A7182DA0-6269-4818-B174-3F19BEE6B67C}"/>
    <cellStyle name="20% - Accent6 3 2 2 3 2" xfId="3107" xr:uid="{BC863E76-4391-48CC-B8F4-BA264BA98FDE}"/>
    <cellStyle name="20% - Accent6 3 2 2 4" xfId="2565" xr:uid="{18DEE623-E24E-428C-894A-AE7F0D5450F5}"/>
    <cellStyle name="20% - Accent6 3 2 2 5" xfId="4509" xr:uid="{4952D19E-F3A7-4577-BC40-836A652E5926}"/>
    <cellStyle name="20% - Accent6 3 2 3" xfId="1555" xr:uid="{B172B543-37F5-43A3-A019-4297A825E089}"/>
    <cellStyle name="20% - Accent6 3 2 3 2" xfId="2186" xr:uid="{395A04CE-3F4C-4CF2-B638-6DACB69F24D7}"/>
    <cellStyle name="20% - Accent6 3 2 3 2 2" xfId="3410" xr:uid="{8372407F-8C04-4CEA-B27E-04E1F7EC6C7F}"/>
    <cellStyle name="20% - Accent6 3 2 3 3" xfId="2786" xr:uid="{33236BBB-302A-4246-A71B-1216F63BB5CD}"/>
    <cellStyle name="20% - Accent6 3 2 4" xfId="1901" xr:uid="{5264F22B-A3EB-4604-B13B-14DD0BF5523E}"/>
    <cellStyle name="20% - Accent6 3 2 4 2" xfId="3106" xr:uid="{AA75122D-8AA3-442C-8651-B2F00C4A3B33}"/>
    <cellStyle name="20% - Accent6 3 2 5" xfId="2448" xr:uid="{049979CF-1F71-4C1E-BC9F-E435A2219D8D}"/>
    <cellStyle name="20% - Accent6 3 2 6" xfId="4375" xr:uid="{73633B0F-990B-4128-9617-7F36C6845BA9}"/>
    <cellStyle name="20% - Accent6 3 3" xfId="328" xr:uid="{17CBC6FB-CE3D-4EC9-B7BA-9836B46D1D91}"/>
    <cellStyle name="20% - Accent6 3 3 2" xfId="1557" xr:uid="{5A7A850B-11AF-4926-B5B2-E2D1B6A7AF49}"/>
    <cellStyle name="20% - Accent6 3 3 2 2" xfId="2188" xr:uid="{E6C366D1-E4E1-4969-8C3E-1317EC3E376D}"/>
    <cellStyle name="20% - Accent6 3 3 2 2 2" xfId="3412" xr:uid="{505DA3D3-B257-476D-A034-3585E3CF9D70}"/>
    <cellStyle name="20% - Accent6 3 3 2 3" xfId="2788" xr:uid="{402BFB24-313A-42D5-B9CA-750C8B86A8B5}"/>
    <cellStyle name="20% - Accent6 3 3 3" xfId="1903" xr:uid="{FFC717BC-1921-420E-8391-1D7EDF30C536}"/>
    <cellStyle name="20% - Accent6 3 3 3 2" xfId="3108" xr:uid="{1E836239-98D9-432C-B9D0-A08B789E6B27}"/>
    <cellStyle name="20% - Accent6 3 3 4" xfId="2519" xr:uid="{A317BF77-CAF4-449C-9A53-99D996E9F717}"/>
    <cellStyle name="20% - Accent6 3 3 5" xfId="4442" xr:uid="{6F3948C1-9FFC-4FAB-8AEC-4B4006831D00}"/>
    <cellStyle name="20% - Accent6 3 4" xfId="1074" xr:uid="{F9B4B9D0-DF32-4134-8DAE-CBEF78F2A077}"/>
    <cellStyle name="20% - Accent6 3 4 2" xfId="1554" xr:uid="{5DBB1356-3310-4CB5-83D1-3F39B2E0D917}"/>
    <cellStyle name="20% - Accent6 3 4 2 2" xfId="2185" xr:uid="{01195D2B-C3D4-4B0E-A371-F216D76DEAE4}"/>
    <cellStyle name="20% - Accent6 3 4 2 2 2" xfId="3409" xr:uid="{A5F75D88-D81E-49F3-A0D5-8D098F4947C6}"/>
    <cellStyle name="20% - Accent6 3 4 2 3" xfId="2789" xr:uid="{4DB68FEA-F818-4F0F-B24A-5793C2ADAF78}"/>
    <cellStyle name="20% - Accent6 3 4 3" xfId="1900" xr:uid="{E8E324BB-EB0A-40D3-949E-E41287957A14}"/>
    <cellStyle name="20% - Accent6 3 4 3 2" xfId="3105" xr:uid="{88AA8D3F-D774-41EB-B80A-E97D82CCADCC}"/>
    <cellStyle name="20% - Accent6 3 4 4" xfId="2620" xr:uid="{81E3AFF2-DD08-4466-942F-C5A6A1877723}"/>
    <cellStyle name="20% - Accent6 3 5" xfId="1454" xr:uid="{F6668A0F-EF2E-4FED-A695-7A73F54088B2}"/>
    <cellStyle name="20% - Accent6 3 5 2" xfId="2075" xr:uid="{EBA2D6D5-CDFF-46F1-BD91-AE0FE84C277F}"/>
    <cellStyle name="20% - Accent6 3 5 2 2" xfId="3299" xr:uid="{9EA1D10D-8817-405A-8C7F-1DAF996EBE46}"/>
    <cellStyle name="20% - Accent6 3 5 3" xfId="2785" xr:uid="{6CEEBAC1-8333-4BED-9D52-871C8875065F}"/>
    <cellStyle name="20% - Accent6 3 6" xfId="1790" xr:uid="{73FD4EA1-CA38-4A66-BD04-43D9212DECC1}"/>
    <cellStyle name="20% - Accent6 3 6 2" xfId="2995" xr:uid="{2448B1F5-20D0-4CF0-93F6-504541232ED5}"/>
    <cellStyle name="20% - Accent6 3 7" xfId="2399" xr:uid="{8254C2FD-4E1D-4F4F-9223-3ED25743C635}"/>
    <cellStyle name="20% - Accent6 3 8" xfId="4308" xr:uid="{E321627D-4CB1-482D-AC69-EEC298FEA69B}"/>
    <cellStyle name="20% - Accent6 4" xfId="209" xr:uid="{49504061-B21C-4523-852D-6DCBB424EF8F}"/>
    <cellStyle name="20% - Accent6 4 2" xfId="277" xr:uid="{D6D21A7E-B7C3-442E-A6DD-C994207B267B}"/>
    <cellStyle name="20% - Accent6 4 2 2" xfId="414" xr:uid="{6E2003E2-8EC7-4B3A-9F14-49E59773798A}"/>
    <cellStyle name="20% - Accent6 4 2 2 2" xfId="2190" xr:uid="{1B05AAB6-D0DB-4E07-A7AF-8E7E8F9B3D5F}"/>
    <cellStyle name="20% - Accent6 4 2 2 2 2" xfId="3414" xr:uid="{CFB155B2-1DFF-47A7-8D83-4E2B56472F44}"/>
    <cellStyle name="20% - Accent6 4 2 2 3" xfId="2791" xr:uid="{F9EBAE0C-8B86-40B1-8903-3E9F40A2D8AD}"/>
    <cellStyle name="20% - Accent6 4 2 2 4" xfId="4528" xr:uid="{7F90D374-7CB5-48DE-BAE0-72E4D4D1FC39}"/>
    <cellStyle name="20% - Accent6 4 2 3" xfId="1905" xr:uid="{939C8D38-2175-4110-99F8-728A8FFF518D}"/>
    <cellStyle name="20% - Accent6 4 2 3 2" xfId="3110" xr:uid="{73CF5080-0118-4BC2-AE26-B8012D718A25}"/>
    <cellStyle name="20% - Accent6 4 2 4" xfId="2546" xr:uid="{357575B9-E145-414E-AB6C-87E89E7E3B0C}"/>
    <cellStyle name="20% - Accent6 4 2 5" xfId="4394" xr:uid="{F3A9CB65-E33C-4B14-9A3B-3D3694174D25}"/>
    <cellStyle name="20% - Accent6 4 3" xfId="347" xr:uid="{D96FE383-C231-405A-8A71-6079D0A526E5}"/>
    <cellStyle name="20% - Accent6 4 3 2" xfId="2189" xr:uid="{ABEECDCE-2C2D-4527-B60E-E1CE02E90368}"/>
    <cellStyle name="20% - Accent6 4 3 2 2" xfId="3413" xr:uid="{1A5C4CB5-BD81-44F8-ACF3-7ACA2AA32EC1}"/>
    <cellStyle name="20% - Accent6 4 3 3" xfId="2790" xr:uid="{A4F6F01B-5EE5-4D44-835A-FBE13F758EFB}"/>
    <cellStyle name="20% - Accent6 4 3 4" xfId="4461" xr:uid="{5D458FDD-5279-4A4B-8C20-FBDC3C862B19}"/>
    <cellStyle name="20% - Accent6 4 4" xfId="1904" xr:uid="{EBC8BDB8-0258-4102-8118-FEAF7070F196}"/>
    <cellStyle name="20% - Accent6 4 4 2" xfId="3109" xr:uid="{DAFA6B8C-2AFB-4906-B4FB-973084D4F0D8}"/>
    <cellStyle name="20% - Accent6 4 5" xfId="2428" xr:uid="{77F1C762-AE3D-4040-ABC5-5E0E360A880E}"/>
    <cellStyle name="20% - Accent6 4 6" xfId="4327" xr:uid="{08371D8F-7A06-415A-8286-B2EA903B8353}"/>
    <cellStyle name="20% - Accent6 5" xfId="234" xr:uid="{1065D9D3-A920-48FA-85AA-810E33C13CF8}"/>
    <cellStyle name="20% - Accent6 5 2" xfId="371" xr:uid="{CACCE5BC-F5E8-46A9-9404-870905BEC0F6}"/>
    <cellStyle name="20% - Accent6 5 2 2" xfId="1559" xr:uid="{F2B3AB84-2109-431D-8F46-E385E72E7281}"/>
    <cellStyle name="20% - Accent6 5 2 2 2" xfId="2192" xr:uid="{CCFE7ED1-EF1E-4689-93DF-B732D02B4767}"/>
    <cellStyle name="20% - Accent6 5 2 2 2 2" xfId="3416" xr:uid="{834EB400-2DBE-4C12-9BEF-3C1E4644A17E}"/>
    <cellStyle name="20% - Accent6 5 2 2 3" xfId="2793" xr:uid="{E98CAEAC-FD70-4467-A388-588570A1CCF0}"/>
    <cellStyle name="20% - Accent6 5 2 3" xfId="1907" xr:uid="{4064B938-E782-4528-8193-7258CE9EBD3A}"/>
    <cellStyle name="20% - Accent6 5 2 3 2" xfId="3112" xr:uid="{DD77A227-509C-4381-BA51-DC6D72D8B6E0}"/>
    <cellStyle name="20% - Accent6 5 2 4" xfId="2602" xr:uid="{9DC01950-0DC9-4236-B95D-087EE0DA2E04}"/>
    <cellStyle name="20% - Accent6 5 2 5" xfId="4485" xr:uid="{54B34D70-4576-411D-8603-6097EA3CCE9C}"/>
    <cellStyle name="20% - Accent6 5 3" xfId="1558" xr:uid="{813335BB-9ABF-45DF-ADDF-C322114916FD}"/>
    <cellStyle name="20% - Accent6 5 3 2" xfId="2191" xr:uid="{83C1E19B-E93B-4F0B-AF1A-6C8651BA6C0F}"/>
    <cellStyle name="20% - Accent6 5 3 2 2" xfId="3415" xr:uid="{C37D0759-6169-4030-A1D6-5B54B2330BCF}"/>
    <cellStyle name="20% - Accent6 5 3 3" xfId="2792" xr:uid="{D144978A-F334-4CCD-B812-3B5DE499982C}"/>
    <cellStyle name="20% - Accent6 5 4" xfId="1906" xr:uid="{9514896D-E6E7-46EC-888B-4607AF8F7AE9}"/>
    <cellStyle name="20% - Accent6 5 4 2" xfId="3111" xr:uid="{4DED0B2B-257F-4263-ABA5-DC858F165085}"/>
    <cellStyle name="20% - Accent6 5 5" xfId="2489" xr:uid="{6C4530C5-F7F3-4466-9EBD-E65A1E3F8CD5}"/>
    <cellStyle name="20% - Accent6 5 6" xfId="4351" xr:uid="{A95900AC-34A5-465E-A82D-075200FA26C8}"/>
    <cellStyle name="20% - Accent6 6" xfId="304" xr:uid="{F14F6732-FB10-476E-AE92-D2A1566556A2}"/>
    <cellStyle name="20% - Accent6 6 2" xfId="1560" xr:uid="{9BA39C54-0832-4DFC-8035-CC321C2D66D8}"/>
    <cellStyle name="20% - Accent6 6 2 2" xfId="2193" xr:uid="{9BE92F23-75E6-430B-97DF-883432D3CA7F}"/>
    <cellStyle name="20% - Accent6 6 2 2 2" xfId="3417" xr:uid="{CF9C15DF-9686-4C48-A80F-BF64C8C1F94C}"/>
    <cellStyle name="20% - Accent6 6 2 3" xfId="2794" xr:uid="{4BC37795-7CA8-4834-855C-469A52FC5081}"/>
    <cellStyle name="20% - Accent6 6 3" xfId="1908" xr:uid="{E4DB0E6E-BC66-4156-878D-DEF0FB086537}"/>
    <cellStyle name="20% - Accent6 6 3 2" xfId="3113" xr:uid="{D9A7F0D0-7221-4495-B7A1-1CD34849A3E0}"/>
    <cellStyle name="20% - Accent6 6 4" xfId="2647" xr:uid="{DC070BAD-5934-4817-AA66-909DBE860919}"/>
    <cellStyle name="20% - Accent6 6 5" xfId="4418" xr:uid="{0D9F3A7D-F825-4ACC-8FAE-4F384B26617B}"/>
    <cellStyle name="20% - Accent6 7" xfId="670" xr:uid="{D3788EBE-AA6B-40A7-8ABE-0BB520AA6A0B}"/>
    <cellStyle name="20% - Accent6 7 2" xfId="3269" xr:uid="{02894061-962F-44CB-829B-F2D66644B73A}"/>
    <cellStyle name="20% - Accent6 8" xfId="2358" xr:uid="{13500933-AE27-49D4-B267-76D79679355D}"/>
    <cellStyle name="20% - Accent6 9" xfId="1235" xr:uid="{0360E0B8-C790-40B3-AD0C-BE51D7D71E2C}"/>
    <cellStyle name="40% - Accent1" xfId="59" builtinId="31" customBuiltin="1"/>
    <cellStyle name="40% - Accent1 10" xfId="4275" xr:uid="{467A8750-9D82-4B3A-BA79-44427A3281BF}"/>
    <cellStyle name="40% - Accent1 2" xfId="98" xr:uid="{ED3B124A-7F8D-4116-86D2-C396FDF9629C}"/>
    <cellStyle name="40% - Accent1 2 10" xfId="580" xr:uid="{E4E9056F-3329-4CEB-8F7B-09DC60AB1B29}"/>
    <cellStyle name="40% - Accent1 2 2" xfId="1176" xr:uid="{E6527CAD-DC74-4765-BD53-86787F5D045B}"/>
    <cellStyle name="40% - Accent1 2 2 2" xfId="1300" xr:uid="{6EA7E0A4-3325-4129-A399-C231F1E03494}"/>
    <cellStyle name="40% - Accent1 2 2 2 2" xfId="1299" xr:uid="{23FFCC83-F228-4ADA-9888-2E8EF440053F}"/>
    <cellStyle name="40% - Accent1 2 2 2 2 2" xfId="1564" xr:uid="{80C7A7CC-AFD6-468B-A898-0534D424E485}"/>
    <cellStyle name="40% - Accent1 2 2 2 2 2 2" xfId="2197" xr:uid="{DAD6B773-18D9-4755-A339-1D525D13FE15}"/>
    <cellStyle name="40% - Accent1 2 2 2 2 2 2 2" xfId="3421" xr:uid="{D3091BE8-3BDA-4446-8661-DF90C02350E4}"/>
    <cellStyle name="40% - Accent1 2 2 2 2 2 3" xfId="2798" xr:uid="{8BF8EBA1-C9A1-4AE1-BF33-E8A2509052CC}"/>
    <cellStyle name="40% - Accent1 2 2 2 2 3" xfId="1912" xr:uid="{A5CC6459-ED33-4F90-A7A2-47BF07DF6EB8}"/>
    <cellStyle name="40% - Accent1 2 2 2 2 3 2" xfId="3117" xr:uid="{FBC3302C-F6D4-4972-AB2D-D243534E9CEF}"/>
    <cellStyle name="40% - Accent1 2 2 2 2 4" xfId="2567" xr:uid="{AE760F94-B9A7-4BA6-994A-FC29CAD167F9}"/>
    <cellStyle name="40% - Accent1 2 2 2 3" xfId="1563" xr:uid="{9F5BA667-6E17-4E84-8EB1-DA1B923EDF0B}"/>
    <cellStyle name="40% - Accent1 2 2 2 3 2" xfId="2196" xr:uid="{A9C3D0A8-0F3F-4C73-91DA-B0FAE52E0B9B}"/>
    <cellStyle name="40% - Accent1 2 2 2 3 2 2" xfId="3420" xr:uid="{E537A214-06FF-4B48-B02F-99DCCC986A21}"/>
    <cellStyle name="40% - Accent1 2 2 2 3 3" xfId="2797" xr:uid="{E5DE0B33-4D0C-4452-AFB7-03DE9337CF14}"/>
    <cellStyle name="40% - Accent1 2 2 2 4" xfId="1911" xr:uid="{5F784B5C-F2C0-4B65-8233-242DCC8DB527}"/>
    <cellStyle name="40% - Accent1 2 2 2 4 2" xfId="3116" xr:uid="{7EFD3E12-A3C9-4DCA-881D-1FEE83FEBBF9}"/>
    <cellStyle name="40% - Accent1 2 2 2 5" xfId="2450" xr:uid="{50F13B5C-4D2E-4FF8-8EE0-80EBC3C0ADCC}"/>
    <cellStyle name="40% - Accent1 2 2 3" xfId="1298" xr:uid="{9B8B6400-560C-4845-9EB1-6CF6A8221CA3}"/>
    <cellStyle name="40% - Accent1 2 2 3 2" xfId="1565" xr:uid="{1ED64B9F-0783-45A0-940F-E92A40AA5EEC}"/>
    <cellStyle name="40% - Accent1 2 2 3 2 2" xfId="2198" xr:uid="{51340775-B98B-4178-86A7-A8DF097107F1}"/>
    <cellStyle name="40% - Accent1 2 2 3 2 2 2" xfId="3422" xr:uid="{E3263F89-1D7E-40BA-AF3A-0D271A8BAB89}"/>
    <cellStyle name="40% - Accent1 2 2 3 2 3" xfId="2799" xr:uid="{63065504-FED8-4DCD-999C-A1B6A423A1D5}"/>
    <cellStyle name="40% - Accent1 2 2 3 3" xfId="1913" xr:uid="{394E54E5-96F3-4845-A3FD-C36016020568}"/>
    <cellStyle name="40% - Accent1 2 2 3 3 2" xfId="3118" xr:uid="{8C63C346-82A4-4ACA-B13B-A655AE249D0E}"/>
    <cellStyle name="40% - Accent1 2 2 3 4" xfId="2529" xr:uid="{04A918C8-60C6-4257-B931-A9D6D5161638}"/>
    <cellStyle name="40% - Accent1 2 2 4" xfId="1301" xr:uid="{84A0E7E9-4D18-479E-A1BE-00278C3DE59C}"/>
    <cellStyle name="40% - Accent1 2 2 4 2" xfId="1562" xr:uid="{16933EE9-F6CF-4C81-BC27-FB27C16FC933}"/>
    <cellStyle name="40% - Accent1 2 2 4 2 2" xfId="2195" xr:uid="{4AB7F848-E562-4658-BBBC-8FD2DDC1CD78}"/>
    <cellStyle name="40% - Accent1 2 2 4 2 2 2" xfId="3419" xr:uid="{85014F61-CFE5-4D04-ACE3-30E0A434EBD9}"/>
    <cellStyle name="40% - Accent1 2 2 4 2 3" xfId="2800" xr:uid="{ADF85ED9-057D-40A6-A8C1-EF9CEA3B752B}"/>
    <cellStyle name="40% - Accent1 2 2 4 3" xfId="1910" xr:uid="{8F462D75-CF38-4F1E-9481-5509B6BE9423}"/>
    <cellStyle name="40% - Accent1 2 2 4 3 2" xfId="3115" xr:uid="{18657768-BC90-4EFC-B5F7-B5A63E115B91}"/>
    <cellStyle name="40% - Accent1 2 2 4 4" xfId="2645" xr:uid="{B6F2A702-72C8-487B-95C0-71DBC8F183D9}"/>
    <cellStyle name="40% - Accent1 2 2 5" xfId="1464" xr:uid="{44CBEC97-D478-4E09-824F-F4639FCD2B50}"/>
    <cellStyle name="40% - Accent1 2 2 5 2" xfId="2085" xr:uid="{68ED68D5-FD5E-4AD3-9CF5-DD1A30604B03}"/>
    <cellStyle name="40% - Accent1 2 2 5 2 2" xfId="3309" xr:uid="{5362B3EF-0D41-49A2-BEFF-2ED2753B2073}"/>
    <cellStyle name="40% - Accent1 2 2 5 3" xfId="2796" xr:uid="{2D06A86A-42AC-4484-A8D6-87F0A50590C8}"/>
    <cellStyle name="40% - Accent1 2 2 6" xfId="1800" xr:uid="{5F2998C6-0101-403E-91FD-7EF6138EDB5C}"/>
    <cellStyle name="40% - Accent1 2 2 6 2" xfId="3005" xr:uid="{1C039546-71C8-4A87-BDE5-44EA0AB8EADE}"/>
    <cellStyle name="40% - Accent1 2 2 7" xfId="2410" xr:uid="{CFC4477A-49A7-4C5D-8E0C-52C6CFC1E6F0}"/>
    <cellStyle name="40% - Accent1 2 2 8" xfId="3689" xr:uid="{3F8F16D1-5CBF-46A9-9899-50BE6C2B1001}"/>
    <cellStyle name="40% - Accent1 2 2 9" xfId="1226" xr:uid="{9168D5FE-1B19-4DC5-8C2F-E52E14691AD4}"/>
    <cellStyle name="40% - Accent1 2 3" xfId="1019" xr:uid="{E3BB507C-5600-4987-BF67-16E731C8F996}"/>
    <cellStyle name="40% - Accent1 2 3 2" xfId="1297" xr:uid="{BA0E1BF6-B51C-4CF5-89C0-3C4A73B8C9FD}"/>
    <cellStyle name="40% - Accent1 2 3 2 2" xfId="1567" xr:uid="{C364FA2D-4D4E-4C34-BA33-035B401DEAEA}"/>
    <cellStyle name="40% - Accent1 2 3 2 2 2" xfId="2200" xr:uid="{05965D3A-1C06-4F4F-A1CE-A0DAC1C86E51}"/>
    <cellStyle name="40% - Accent1 2 3 2 2 2 2" xfId="3424" xr:uid="{DD9DDED6-C111-4203-8E40-AB6974F70896}"/>
    <cellStyle name="40% - Accent1 2 3 2 2 3" xfId="2802" xr:uid="{3BB18A30-46D1-4A72-B210-97859B34D563}"/>
    <cellStyle name="40% - Accent1 2 3 2 3" xfId="1915" xr:uid="{9A8565B0-9150-47C1-8913-9445B3B19385}"/>
    <cellStyle name="40% - Accent1 2 3 2 3 2" xfId="3120" xr:uid="{3BF8AD8C-F2A4-4694-AFC3-BA44A3D1A729}"/>
    <cellStyle name="40% - Accent1 2 3 2 4" xfId="2566" xr:uid="{085BB007-D73E-4564-8B6D-ABEB31A75132}"/>
    <cellStyle name="40% - Accent1 2 3 3" xfId="1566" xr:uid="{D43D2051-0D20-4441-A462-4AFEFC01D417}"/>
    <cellStyle name="40% - Accent1 2 3 3 2" xfId="2199" xr:uid="{9BA53EC1-6FFC-4C24-B3CF-7D89C5482B98}"/>
    <cellStyle name="40% - Accent1 2 3 3 2 2" xfId="3423" xr:uid="{ABFE6E21-E15A-4007-B067-34B1A0657113}"/>
    <cellStyle name="40% - Accent1 2 3 3 3" xfId="2801" xr:uid="{5B34DACC-5C30-4F8C-97BC-C24BEFECD222}"/>
    <cellStyle name="40% - Accent1 2 3 4" xfId="1914" xr:uid="{DC1B048D-F83C-400E-A22F-A075962ECCB5}"/>
    <cellStyle name="40% - Accent1 2 3 4 2" xfId="3119" xr:uid="{B7AD56B6-369D-4E71-951B-24877F36484C}"/>
    <cellStyle name="40% - Accent1 2 3 5" xfId="2449" xr:uid="{8A0096CF-A365-4579-9E08-3EA801097F0F}"/>
    <cellStyle name="40% - Accent1 2 4" xfId="1119" xr:uid="{A0805EDA-E7FC-47AC-814F-973D71726BC9}"/>
    <cellStyle name="40% - Accent1 2 4 2" xfId="1568" xr:uid="{ACD91322-B0D5-43F5-A3D9-B83733C312E3}"/>
    <cellStyle name="40% - Accent1 2 4 2 2" xfId="2201" xr:uid="{180C5560-386A-416B-88BA-878AFD458AE5}"/>
    <cellStyle name="40% - Accent1 2 4 2 2 2" xfId="3425" xr:uid="{CEAF1744-AC5B-4956-B1D1-75F3B2C53A9E}"/>
    <cellStyle name="40% - Accent1 2 4 2 3" xfId="2803" xr:uid="{4D188FC0-3429-4D92-AF8F-C01269DAE87C}"/>
    <cellStyle name="40% - Accent1 2 4 3" xfId="1916" xr:uid="{307D9305-17C9-495A-AE77-F4A628B75A51}"/>
    <cellStyle name="40% - Accent1 2 4 3 2" xfId="3121" xr:uid="{15075AE9-CD0F-4A10-A576-5298AACC692F}"/>
    <cellStyle name="40% - Accent1 2 4 4" xfId="2499" xr:uid="{ED582320-2753-4E66-B01E-990A26536B9C}"/>
    <cellStyle name="40% - Accent1 2 5" xfId="1302" xr:uid="{B159D036-D088-4DD0-A896-526D2A50F45A}"/>
    <cellStyle name="40% - Accent1 2 5 2" xfId="1561" xr:uid="{DA920BB4-F744-4AAB-BD1E-13E87898AAB1}"/>
    <cellStyle name="40% - Accent1 2 5 2 2" xfId="2194" xr:uid="{08D1798E-4653-4A28-89D8-29EF97182B95}"/>
    <cellStyle name="40% - Accent1 2 5 2 2 2" xfId="3418" xr:uid="{379F82CD-9E60-43D6-BC38-190D8B82FA6F}"/>
    <cellStyle name="40% - Accent1 2 5 2 3" xfId="2804" xr:uid="{4CDD0CB0-D094-4E16-B692-CA568D439E38}"/>
    <cellStyle name="40% - Accent1 2 5 3" xfId="1909" xr:uid="{638D645E-0A6D-45E0-A437-CDDE21F7B205}"/>
    <cellStyle name="40% - Accent1 2 5 3 2" xfId="3114" xr:uid="{8C97845B-40A0-40ED-9881-E1857F64A638}"/>
    <cellStyle name="40% - Accent1 2 5 4" xfId="2613" xr:uid="{98FF88A9-7DD1-4C29-B1C9-E4BE748B062F}"/>
    <cellStyle name="40% - Accent1 2 6" xfId="667" xr:uid="{271F16D6-DCDE-4DE1-97C4-94AE0F282BE7}"/>
    <cellStyle name="40% - Accent1 2 6 2" xfId="2057" xr:uid="{83368555-CDE4-4A8E-81A2-4A0D5B5A317C}"/>
    <cellStyle name="40% - Accent1 2 6 2 2" xfId="3279" xr:uid="{C98609FC-B170-47C4-BB43-7558FE38C8D0}"/>
    <cellStyle name="40% - Accent1 2 6 3" xfId="2795" xr:uid="{22D6D546-6D7C-49D7-A8D6-DF4DF789F61D}"/>
    <cellStyle name="40% - Accent1 2 7" xfId="1771" xr:uid="{378EAB94-C006-4FAE-A979-96C6CE0233B1}"/>
    <cellStyle name="40% - Accent1 2 7 2" xfId="2975" xr:uid="{D35A1BFB-9F51-4122-90CB-38D4668CFEA6}"/>
    <cellStyle name="40% - Accent1 2 8" xfId="2381" xr:uid="{D41F7DD8-C5BC-4126-A5B9-7BE5532404DA}"/>
    <cellStyle name="40% - Accent1 2 9" xfId="757" xr:uid="{F41E2D22-0C27-4EDC-A225-638C24DC2044}"/>
    <cellStyle name="40% - Accent1 3" xfId="180" xr:uid="{4FD6697A-FB18-4F6B-A5AE-CAAE579799B9}"/>
    <cellStyle name="40% - Accent1 3 2" xfId="249" xr:uid="{3126A962-418E-44B1-A83F-8158558BAE29}"/>
    <cellStyle name="40% - Accent1 3 2 2" xfId="386" xr:uid="{AAF4EEA2-EDF2-4D24-B3CC-711B79380EAB}"/>
    <cellStyle name="40% - Accent1 3 2 2 2" xfId="1571" xr:uid="{D6023C4F-FE66-4D75-B77F-76593FEE4887}"/>
    <cellStyle name="40% - Accent1 3 2 2 2 2" xfId="2204" xr:uid="{B6D26B7A-D1B2-40E1-830A-F8DE795BF2EF}"/>
    <cellStyle name="40% - Accent1 3 2 2 2 2 2" xfId="3428" xr:uid="{4E6860A5-B6AA-475E-AE8F-C5E1E686A078}"/>
    <cellStyle name="40% - Accent1 3 2 2 2 3" xfId="2807" xr:uid="{EA03A367-C79A-47FA-AF94-D37FAA4BBEA3}"/>
    <cellStyle name="40% - Accent1 3 2 2 3" xfId="1919" xr:uid="{F88FD715-FF53-4070-98CA-5FFCB4DCD663}"/>
    <cellStyle name="40% - Accent1 3 2 2 3 2" xfId="3124" xr:uid="{B2C7B2CF-D560-45C5-BD9A-C91DBA4A66A8}"/>
    <cellStyle name="40% - Accent1 3 2 2 4" xfId="2568" xr:uid="{9B971491-049F-4CFA-AFD5-31D0E644E00E}"/>
    <cellStyle name="40% - Accent1 3 2 2 5" xfId="4500" xr:uid="{19D15C25-247A-4C3E-BB29-EEF9E5162559}"/>
    <cellStyle name="40% - Accent1 3 2 3" xfId="1570" xr:uid="{3866B1D5-F678-49B0-A9C8-8841699C82CF}"/>
    <cellStyle name="40% - Accent1 3 2 3 2" xfId="2203" xr:uid="{4E95DDD0-7012-4CF4-B7BF-C19B2122223D}"/>
    <cellStyle name="40% - Accent1 3 2 3 2 2" xfId="3427" xr:uid="{94512FFC-A5C7-4A3B-BD46-86B7E1886BC4}"/>
    <cellStyle name="40% - Accent1 3 2 3 3" xfId="2806" xr:uid="{37EA6289-7B82-4264-9603-4487C2A1DD95}"/>
    <cellStyle name="40% - Accent1 3 2 4" xfId="1918" xr:uid="{80A419FF-68EE-462A-B8AC-CB66E2AB2FE5}"/>
    <cellStyle name="40% - Accent1 3 2 4 2" xfId="3123" xr:uid="{749DC457-BCAC-4C9C-B0BD-1D1D25EF1AA1}"/>
    <cellStyle name="40% - Accent1 3 2 5" xfId="2451" xr:uid="{F259EB2B-1667-49B8-AAA7-FE5A3BCA819C}"/>
    <cellStyle name="40% - Accent1 3 2 6" xfId="4366" xr:uid="{FEC52D70-3043-4689-B419-22B7F3185483}"/>
    <cellStyle name="40% - Accent1 3 3" xfId="319" xr:uid="{E53A33E8-9636-4DD8-A588-183D42ED5C62}"/>
    <cellStyle name="40% - Accent1 3 3 2" xfId="1572" xr:uid="{802CA1F1-3871-4D07-9162-3F928DFD114A}"/>
    <cellStyle name="40% - Accent1 3 3 2 2" xfId="2205" xr:uid="{11D1EDBE-BF16-455B-8662-03210F007C6E}"/>
    <cellStyle name="40% - Accent1 3 3 2 2 2" xfId="3429" xr:uid="{0ED4C819-48BC-40C4-AC4E-D4ADC3C3CE52}"/>
    <cellStyle name="40% - Accent1 3 3 2 3" xfId="2808" xr:uid="{B490ED10-89B9-46CC-87B3-3445DF98BA4B}"/>
    <cellStyle name="40% - Accent1 3 3 3" xfId="1920" xr:uid="{04933D85-773F-43A7-AA07-69C74570F377}"/>
    <cellStyle name="40% - Accent1 3 3 3 2" xfId="3125" xr:uid="{05C60DBA-9478-4D4F-8255-4681AB7FE639}"/>
    <cellStyle name="40% - Accent1 3 3 4" xfId="2510" xr:uid="{A69B131D-16A5-4A6B-A842-A02B527505FB}"/>
    <cellStyle name="40% - Accent1 3 3 5" xfId="4433" xr:uid="{370B63FF-8479-428D-848C-E1E4ADFD8557}"/>
    <cellStyle name="40% - Accent1 3 4" xfId="1073" xr:uid="{EDAAE4A9-8A1A-4BDC-9BD1-7035E5782633}"/>
    <cellStyle name="40% - Accent1 3 4 2" xfId="1569" xr:uid="{7F5479D5-0DE1-49B0-A899-909FED389D45}"/>
    <cellStyle name="40% - Accent1 3 4 2 2" xfId="2202" xr:uid="{AF991464-01B8-4F6C-A215-1798EFFF5695}"/>
    <cellStyle name="40% - Accent1 3 4 2 2 2" xfId="3426" xr:uid="{82A7A42B-EFBF-4B3B-81D6-4394B773120B}"/>
    <cellStyle name="40% - Accent1 3 4 2 3" xfId="2809" xr:uid="{6675B5D9-FC72-4B8F-9D7A-180B52AA3DA5}"/>
    <cellStyle name="40% - Accent1 3 4 3" xfId="1917" xr:uid="{CA38E845-2E2B-48EB-A382-A3CC0A03461B}"/>
    <cellStyle name="40% - Accent1 3 4 3 2" xfId="3122" xr:uid="{CEDA321B-5CE6-44E8-80FD-A869DB23D380}"/>
    <cellStyle name="40% - Accent1 3 4 4" xfId="2623" xr:uid="{1AB92B7F-FDD4-41A8-9D26-40A7AFF66F1B}"/>
    <cellStyle name="40% - Accent1 3 5" xfId="1445" xr:uid="{25D4F539-D0B2-4944-BFD4-EEFE93E26995}"/>
    <cellStyle name="40% - Accent1 3 5 2" xfId="2066" xr:uid="{9999EEC2-6096-46C3-A732-2A3DCF6DF528}"/>
    <cellStyle name="40% - Accent1 3 5 2 2" xfId="3290" xr:uid="{A2B297B2-E8AD-43D1-A911-F6D4BBDAF482}"/>
    <cellStyle name="40% - Accent1 3 5 3" xfId="2805" xr:uid="{58CCBC1C-F9BD-416C-BA55-7739AD901E5D}"/>
    <cellStyle name="40% - Accent1 3 6" xfId="1781" xr:uid="{C0839AAC-07EE-46FE-9EBB-DE3A73987B13}"/>
    <cellStyle name="40% - Accent1 3 6 2" xfId="2986" xr:uid="{1AF349F9-D15C-4D4F-9F8D-462F926A6DA7}"/>
    <cellStyle name="40% - Accent1 3 7" xfId="2390" xr:uid="{08B524C8-C69C-4986-A058-0149F981A08F}"/>
    <cellStyle name="40% - Accent1 3 8" xfId="4299" xr:uid="{0BA1516C-051E-44EF-9DCE-755E4314F3AA}"/>
    <cellStyle name="40% - Accent1 4" xfId="199" xr:uid="{ECD5A3D6-320A-4E5B-8F2A-EF0FD1A12EA5}"/>
    <cellStyle name="40% - Accent1 4 2" xfId="268" xr:uid="{44E8B010-A0EC-4A86-B7AD-FD3E23B9C02B}"/>
    <cellStyle name="40% - Accent1 4 2 2" xfId="405" xr:uid="{236BE8EC-8445-4ED1-AA2D-0413485AFB37}"/>
    <cellStyle name="40% - Accent1 4 2 2 2" xfId="2207" xr:uid="{661C2CC8-5E78-486E-8E00-A714543174A2}"/>
    <cellStyle name="40% - Accent1 4 2 2 2 2" xfId="3431" xr:uid="{106E4AE4-B094-4830-B888-DE8060861365}"/>
    <cellStyle name="40% - Accent1 4 2 2 3" xfId="2811" xr:uid="{B9C1CA01-76BA-4282-9AFE-716628AC682C}"/>
    <cellStyle name="40% - Accent1 4 2 2 4" xfId="4519" xr:uid="{58D14C3D-7B64-412B-971A-3AF77E19EA5F}"/>
    <cellStyle name="40% - Accent1 4 2 3" xfId="1922" xr:uid="{C85915FA-4894-4CB4-B438-5159F07CFF34}"/>
    <cellStyle name="40% - Accent1 4 2 3 2" xfId="3127" xr:uid="{FAE95CFE-6211-4490-B659-397F53BD12A9}"/>
    <cellStyle name="40% - Accent1 4 2 4" xfId="2537" xr:uid="{9842B4EC-B244-487A-A75E-E52373CD3813}"/>
    <cellStyle name="40% - Accent1 4 2 5" xfId="4385" xr:uid="{ABB51ED1-BD9C-4541-B711-D67B4F8F0061}"/>
    <cellStyle name="40% - Accent1 4 3" xfId="338" xr:uid="{F576AC1D-166A-4AD9-9063-957A7198D499}"/>
    <cellStyle name="40% - Accent1 4 3 2" xfId="2206" xr:uid="{F80FFB7E-A3FC-45F4-9F84-95EBF40EFA46}"/>
    <cellStyle name="40% - Accent1 4 3 2 2" xfId="3430" xr:uid="{87845F62-D570-4439-A8E8-5013C9C249E9}"/>
    <cellStyle name="40% - Accent1 4 3 3" xfId="2810" xr:uid="{F991CB94-C07A-489E-9DA4-4C71A726075F}"/>
    <cellStyle name="40% - Accent1 4 3 4" xfId="4452" xr:uid="{58E741BF-A932-4786-BD26-3C947DB76D23}"/>
    <cellStyle name="40% - Accent1 4 4" xfId="1921" xr:uid="{BEB636AF-076C-4451-9AD3-07A8FDA00A6F}"/>
    <cellStyle name="40% - Accent1 4 4 2" xfId="3126" xr:uid="{D978CD4C-8577-4B93-9B6D-B41E9DEBF71C}"/>
    <cellStyle name="40% - Accent1 4 5" xfId="2419" xr:uid="{0C02AB73-2C8C-4AD7-95EA-98AA667E0CFC}"/>
    <cellStyle name="40% - Accent1 4 6" xfId="4318" xr:uid="{44A5607C-9490-47DB-9D7A-EEEC613C1B34}"/>
    <cellStyle name="40% - Accent1 5" xfId="225" xr:uid="{1B9ADD0F-0A6F-4B8A-A1A7-EB879F2A9BCA}"/>
    <cellStyle name="40% - Accent1 5 2" xfId="362" xr:uid="{EABA8E46-BFEC-47F2-B9B0-0943877CF7FD}"/>
    <cellStyle name="40% - Accent1 5 2 2" xfId="1574" xr:uid="{365EBE02-68D2-42AB-AD0B-7B09DFCDD3BC}"/>
    <cellStyle name="40% - Accent1 5 2 2 2" xfId="2209" xr:uid="{DE41CACA-04EA-41C0-B202-42741340F3C9}"/>
    <cellStyle name="40% - Accent1 5 2 2 2 2" xfId="3433" xr:uid="{6380E7F9-D777-4801-8C77-DD081335C969}"/>
    <cellStyle name="40% - Accent1 5 2 2 3" xfId="2813" xr:uid="{464BE023-4D5A-46CC-8F40-12A29EE21CAD}"/>
    <cellStyle name="40% - Accent1 5 2 3" xfId="1924" xr:uid="{50000F1E-80AA-4126-9D93-0BDA0B8441CD}"/>
    <cellStyle name="40% - Accent1 5 2 3 2" xfId="3129" xr:uid="{6349CB4A-B939-47E8-9666-84BD85EBE89F}"/>
    <cellStyle name="40% - Accent1 5 2 4" xfId="2610" xr:uid="{ACA3FF03-E9AE-4D99-ACDA-E03ACABE35EC}"/>
    <cellStyle name="40% - Accent1 5 2 5" xfId="4476" xr:uid="{4912E46D-5334-4D3D-BCBA-26BC1FA75D3D}"/>
    <cellStyle name="40% - Accent1 5 3" xfId="1573" xr:uid="{E54BDAAE-7098-47BC-97A1-2417EB185CA4}"/>
    <cellStyle name="40% - Accent1 5 3 2" xfId="2208" xr:uid="{6212769C-43BE-4E98-834B-0CAE87EAB6BC}"/>
    <cellStyle name="40% - Accent1 5 3 2 2" xfId="3432" xr:uid="{84A72C2A-5EAC-42B6-97CD-E701108492AB}"/>
    <cellStyle name="40% - Accent1 5 3 3" xfId="2812" xr:uid="{499F9682-E789-47F7-9E24-01B4B91075D5}"/>
    <cellStyle name="40% - Accent1 5 4" xfId="1923" xr:uid="{B9F580A4-347C-432D-940E-89ABCC68CB37}"/>
    <cellStyle name="40% - Accent1 5 4 2" xfId="3128" xr:uid="{2F9ABF6F-067B-45E9-93DC-E850CE35104C}"/>
    <cellStyle name="40% - Accent1 5 5" xfId="2480" xr:uid="{5AA315AA-AF42-4BA8-9814-13EBB87653BA}"/>
    <cellStyle name="40% - Accent1 5 6" xfId="4342" xr:uid="{A00DE954-BBAE-4397-B616-D75A863E9FF6}"/>
    <cellStyle name="40% - Accent1 6" xfId="295" xr:uid="{69B6837A-3D6E-44C4-8623-3880D8696FE1}"/>
    <cellStyle name="40% - Accent1 6 2" xfId="1575" xr:uid="{A696FBC2-76BC-4A9D-8BAE-2CDB077684D4}"/>
    <cellStyle name="40% - Accent1 6 2 2" xfId="2210" xr:uid="{059304F6-12BF-48AF-81FF-39B102C84920}"/>
    <cellStyle name="40% - Accent1 6 2 2 2" xfId="3434" xr:uid="{678C164D-B380-4278-9E23-4C1E0032D9C0}"/>
    <cellStyle name="40% - Accent1 6 2 3" xfId="2814" xr:uid="{5609D636-BEBD-47B6-8A29-F2D75F22571A}"/>
    <cellStyle name="40% - Accent1 6 3" xfId="1925" xr:uid="{2D63A8CE-BCFA-42A6-874E-17CD942DD51B}"/>
    <cellStyle name="40% - Accent1 6 3 2" xfId="3130" xr:uid="{4D44D598-745C-47C9-899C-6A2DCEAEC5FB}"/>
    <cellStyle name="40% - Accent1 6 4" xfId="2624" xr:uid="{9A4E91C5-A4A6-4701-BD3F-D382DD51E7B3}"/>
    <cellStyle name="40% - Accent1 6 5" xfId="4409" xr:uid="{F74732E4-6F9E-4F34-9675-A2C559E2498D}"/>
    <cellStyle name="40% - Accent1 7" xfId="1189" xr:uid="{311D7177-8A14-45BD-A94B-83FBCB9A1A3D}"/>
    <cellStyle name="40% - Accent1 7 2" xfId="3260" xr:uid="{C221FC56-EEE9-4022-90FD-491309B858E3}"/>
    <cellStyle name="40% - Accent1 8" xfId="2349" xr:uid="{216ADEF4-4104-4B56-B74B-96A3500E36D9}"/>
    <cellStyle name="40% - Accent1 9" xfId="1115" xr:uid="{B8BC1BC8-D0EC-412C-877F-FD840DF93380}"/>
    <cellStyle name="40% - Accent2" xfId="62" builtinId="35" customBuiltin="1"/>
    <cellStyle name="40% - Accent2 10" xfId="4277" xr:uid="{3D0363E8-F28F-4ADF-A98A-D6F8976F2105}"/>
    <cellStyle name="40% - Accent2 2" xfId="99" xr:uid="{2E7E5204-8752-45A2-BDB4-C793D1473E47}"/>
    <cellStyle name="40% - Accent2 2 2" xfId="1225" xr:uid="{91C4A7FC-87CA-40E3-8987-D4EDF67475ED}"/>
    <cellStyle name="40% - Accent2 2 2 2" xfId="1152" xr:uid="{BCFE5619-BBE6-4F07-9143-422FB3EF995C}"/>
    <cellStyle name="40% - Accent2 2 2 2 2" xfId="1072" xr:uid="{106A39BA-A779-4B4B-B383-EB310C64167D}"/>
    <cellStyle name="40% - Accent2 2 2 2 2 2" xfId="1579" xr:uid="{FAAA2965-38D4-4357-A009-EBD3C4ECA20F}"/>
    <cellStyle name="40% - Accent2 2 2 2 2 2 2" xfId="2214" xr:uid="{50831502-5A9F-4AA9-B735-D6F94D8B76EC}"/>
    <cellStyle name="40% - Accent2 2 2 2 2 2 2 2" xfId="3438" xr:uid="{6472C424-2CD9-4FFC-9E84-A0B1EA3B2F49}"/>
    <cellStyle name="40% - Accent2 2 2 2 2 2 3" xfId="2818" xr:uid="{777B0593-BA51-4CE3-898A-2822E0F5102B}"/>
    <cellStyle name="40% - Accent2 2 2 2 2 3" xfId="1929" xr:uid="{2499E950-281A-4956-BF86-CCDF62C757E7}"/>
    <cellStyle name="40% - Accent2 2 2 2 2 3 2" xfId="3134" xr:uid="{98918AD6-D3C2-434A-A6EB-6B49DFA8D761}"/>
    <cellStyle name="40% - Accent2 2 2 2 2 4" xfId="2570" xr:uid="{5ED38CC4-E550-4BE0-9832-0C167584D4AF}"/>
    <cellStyle name="40% - Accent2 2 2 2 3" xfId="1578" xr:uid="{FA0C0916-5A63-43C0-8332-5A0805D5ED76}"/>
    <cellStyle name="40% - Accent2 2 2 2 3 2" xfId="2213" xr:uid="{69EE0675-745C-4A17-BA0B-01BEAA16F5EC}"/>
    <cellStyle name="40% - Accent2 2 2 2 3 2 2" xfId="3437" xr:uid="{433122D4-4C7F-4160-9E1C-3CAF1665F9FE}"/>
    <cellStyle name="40% - Accent2 2 2 2 3 3" xfId="2817" xr:uid="{BB37DB7F-B627-499A-84B1-95E3BFA193DF}"/>
    <cellStyle name="40% - Accent2 2 2 2 4" xfId="1928" xr:uid="{2068A062-FD9C-4507-823F-1A40FDF68424}"/>
    <cellStyle name="40% - Accent2 2 2 2 4 2" xfId="3133" xr:uid="{330ACB23-1106-4F74-96A1-834AC5FB57DD}"/>
    <cellStyle name="40% - Accent2 2 2 2 5" xfId="2453" xr:uid="{D2C296ED-8413-424D-AFA5-7F8ECB46801B}"/>
    <cellStyle name="40% - Accent2 2 2 3" xfId="1294" xr:uid="{46F20165-5F8B-4B4D-AEF4-2676978853A5}"/>
    <cellStyle name="40% - Accent2 2 2 3 2" xfId="1580" xr:uid="{C00F4997-C541-4390-B2B6-0915A036E7C3}"/>
    <cellStyle name="40% - Accent2 2 2 3 2 2" xfId="2215" xr:uid="{048A96D9-297F-4DDC-9973-45DC7D39DF9C}"/>
    <cellStyle name="40% - Accent2 2 2 3 2 2 2" xfId="3439" xr:uid="{B153DF23-00EB-47E0-800D-5133AA69C19C}"/>
    <cellStyle name="40% - Accent2 2 2 3 2 3" xfId="2819" xr:uid="{487B6909-27D9-4BB1-B1EE-95830179FABF}"/>
    <cellStyle name="40% - Accent2 2 2 3 3" xfId="1930" xr:uid="{B3F2C640-E6E3-44B7-903C-05085CCE571C}"/>
    <cellStyle name="40% - Accent2 2 2 3 3 2" xfId="3135" xr:uid="{B1FB39E8-17CE-41B8-A1D4-B5718BC2DA62}"/>
    <cellStyle name="40% - Accent2 2 2 3 4" xfId="2530" xr:uid="{4A7292C6-0A8D-459C-B0AA-EB924BF54927}"/>
    <cellStyle name="40% - Accent2 2 2 4" xfId="1295" xr:uid="{FB64F7CD-8FBF-4FB7-948D-F4A51BFD432A}"/>
    <cellStyle name="40% - Accent2 2 2 4 2" xfId="1577" xr:uid="{915F78A8-591B-4E9B-9196-EA9E54B3E21B}"/>
    <cellStyle name="40% - Accent2 2 2 4 2 2" xfId="2212" xr:uid="{79FA81BE-7997-42FA-942C-E3EAB1072D67}"/>
    <cellStyle name="40% - Accent2 2 2 4 2 2 2" xfId="3436" xr:uid="{C926AA79-B0B1-4F1D-BBCE-3F57235C326E}"/>
    <cellStyle name="40% - Accent2 2 2 4 2 3" xfId="2820" xr:uid="{3364FC4F-9C23-4E29-A980-2D5F5D5AE98F}"/>
    <cellStyle name="40% - Accent2 2 2 4 3" xfId="1927" xr:uid="{550F0A4B-6F0C-462B-961E-5049B5AC66B2}"/>
    <cellStyle name="40% - Accent2 2 2 4 3 2" xfId="3132" xr:uid="{F25E8498-6A94-42A5-9AD3-6AB445B40B72}"/>
    <cellStyle name="40% - Accent2 2 2 4 4" xfId="2631" xr:uid="{203B996A-2186-449E-A516-EA65B26F56B9}"/>
    <cellStyle name="40% - Accent2 2 2 5" xfId="1465" xr:uid="{DEF04CFE-44B3-4FCA-9C63-703BF9A674FD}"/>
    <cellStyle name="40% - Accent2 2 2 5 2" xfId="2086" xr:uid="{9EF46C0A-76A0-4271-9999-E493AEEFDD90}"/>
    <cellStyle name="40% - Accent2 2 2 5 2 2" xfId="3310" xr:uid="{B0FC06F7-763D-4F3E-9169-4A4DB02A9C9E}"/>
    <cellStyle name="40% - Accent2 2 2 5 3" xfId="2816" xr:uid="{5897D2AA-F0E3-42A1-BE53-67AD14669F70}"/>
    <cellStyle name="40% - Accent2 2 2 6" xfId="1801" xr:uid="{DF0F2803-CC0F-468D-84C4-85021074A5EA}"/>
    <cellStyle name="40% - Accent2 2 2 6 2" xfId="3006" xr:uid="{901C64FA-2FB1-4819-B952-1FF1F71CB1F9}"/>
    <cellStyle name="40% - Accent2 2 2 7" xfId="2411" xr:uid="{EA9CD159-0FF0-4385-BB76-99141C159EAF}"/>
    <cellStyle name="40% - Accent2 2 3" xfId="1293" xr:uid="{26EB5608-C376-47ED-B38A-316286E505EA}"/>
    <cellStyle name="40% - Accent2 2 3 2" xfId="1292" xr:uid="{BCF36A55-83C3-4FA3-A280-9F71BB081D64}"/>
    <cellStyle name="40% - Accent2 2 3 2 2" xfId="1582" xr:uid="{80E3F568-1515-44E5-9F38-971D2E4E3A0E}"/>
    <cellStyle name="40% - Accent2 2 3 2 2 2" xfId="2217" xr:uid="{42A04BF3-A75B-4115-B683-7472B642A3F3}"/>
    <cellStyle name="40% - Accent2 2 3 2 2 2 2" xfId="3441" xr:uid="{AC5B3A20-3884-460C-91D7-99F19DA35920}"/>
    <cellStyle name="40% - Accent2 2 3 2 2 3" xfId="2822" xr:uid="{27781244-AACF-4DC1-AA18-5DCB82FE6B08}"/>
    <cellStyle name="40% - Accent2 2 3 2 3" xfId="1932" xr:uid="{AA00EC7A-6B2A-441E-AD90-03E9668F9C03}"/>
    <cellStyle name="40% - Accent2 2 3 2 3 2" xfId="3137" xr:uid="{D9ECA04F-14A1-4A52-854C-8939D0B1785B}"/>
    <cellStyle name="40% - Accent2 2 3 2 4" xfId="2569" xr:uid="{E3E951E4-BD57-4137-AC39-F9729390774A}"/>
    <cellStyle name="40% - Accent2 2 3 3" xfId="1581" xr:uid="{25DB59C1-16C9-48F2-B757-3D285FF8D571}"/>
    <cellStyle name="40% - Accent2 2 3 3 2" xfId="2216" xr:uid="{B7D1D95A-1C99-4AFD-8B88-3D2AA0B6991E}"/>
    <cellStyle name="40% - Accent2 2 3 3 2 2" xfId="3440" xr:uid="{D4B7C5A2-03CB-402B-8462-875C356AE5B4}"/>
    <cellStyle name="40% - Accent2 2 3 3 3" xfId="2821" xr:uid="{9224C7A4-5C96-4FFF-A334-26AC4A4B4388}"/>
    <cellStyle name="40% - Accent2 2 3 4" xfId="1931" xr:uid="{347EDB4D-69EE-416A-B71B-C9CA23D58E1F}"/>
    <cellStyle name="40% - Accent2 2 3 4 2" xfId="3136" xr:uid="{EB2BA50B-70D2-423F-914B-B8010D50B7CA}"/>
    <cellStyle name="40% - Accent2 2 3 5" xfId="2452" xr:uid="{FBB48EB7-8DAD-4EF5-A5B5-60E829FA24F5}"/>
    <cellStyle name="40% - Accent2 2 4" xfId="1291" xr:uid="{A13B4962-DF6F-4921-84C6-8F2FC6D6B050}"/>
    <cellStyle name="40% - Accent2 2 4 2" xfId="1583" xr:uid="{CBCE5752-A365-4E92-9021-34FC3817CE92}"/>
    <cellStyle name="40% - Accent2 2 4 2 2" xfId="2218" xr:uid="{13F1B20A-0F0D-41B9-A6EC-EE8CF5F7580E}"/>
    <cellStyle name="40% - Accent2 2 4 2 2 2" xfId="3442" xr:uid="{33B52967-C640-433C-A38D-39638A5A4E6F}"/>
    <cellStyle name="40% - Accent2 2 4 2 3" xfId="2823" xr:uid="{F68709AC-A768-436B-B00D-EB93759FD5A5}"/>
    <cellStyle name="40% - Accent2 2 4 3" xfId="1933" xr:uid="{B12DAC8E-7C49-49D7-88D1-A9F15D74AFDD}"/>
    <cellStyle name="40% - Accent2 2 4 3 2" xfId="3138" xr:uid="{E325CFFC-F273-4C3C-A0C5-DFCC91D53C3A}"/>
    <cellStyle name="40% - Accent2 2 4 4" xfId="2500" xr:uid="{EA37819F-6342-490D-B502-85483DB0D32B}"/>
    <cellStyle name="40% - Accent2 2 5" xfId="1296" xr:uid="{565F91A7-1269-4448-8ACE-AB4C5958EE25}"/>
    <cellStyle name="40% - Accent2 2 5 2" xfId="1576" xr:uid="{921E72D1-CBA7-4AB2-8CF5-3B488943E875}"/>
    <cellStyle name="40% - Accent2 2 5 2 2" xfId="2211" xr:uid="{08B0DF44-073B-412F-B3AE-67416CF91E66}"/>
    <cellStyle name="40% - Accent2 2 5 2 2 2" xfId="3435" xr:uid="{D0C57050-F640-45F8-A93A-49987B86523E}"/>
    <cellStyle name="40% - Accent2 2 5 2 3" xfId="2824" xr:uid="{2D990346-C936-4B5A-BCA3-1C0B7338231F}"/>
    <cellStyle name="40% - Accent2 2 5 3" xfId="1926" xr:uid="{0FF8126E-E544-4489-A223-ADA6F643004A}"/>
    <cellStyle name="40% - Accent2 2 5 3 2" xfId="3131" xr:uid="{D29CDF62-0515-4892-900B-7E6FD974159E}"/>
    <cellStyle name="40% - Accent2 2 5 4" xfId="2651" xr:uid="{2BF194E1-1944-42E0-9AD0-5EAA6A225BAC}"/>
    <cellStyle name="40% - Accent2 2 6" xfId="663" xr:uid="{FF17124D-9654-437B-8266-85C7DDC9CF90}"/>
    <cellStyle name="40% - Accent2 2 6 2" xfId="2058" xr:uid="{7ADCABF1-4E3C-4957-90FD-9F463CFB1B71}"/>
    <cellStyle name="40% - Accent2 2 6 2 2" xfId="3280" xr:uid="{935A06EA-8C8B-4B4C-BBEC-460F2E04C9B0}"/>
    <cellStyle name="40% - Accent2 2 6 3" xfId="2815" xr:uid="{FC44088D-D6F9-44DE-A1D4-E37697CA5B50}"/>
    <cellStyle name="40% - Accent2 2 7" xfId="1772" xr:uid="{C2D199E7-6A3C-4EDB-BEF6-698A3D11DC45}"/>
    <cellStyle name="40% - Accent2 2 7 2" xfId="2976" xr:uid="{1D52644D-460D-44FE-BFB8-DFB014CB2879}"/>
    <cellStyle name="40% - Accent2 2 8" xfId="2382" xr:uid="{A0EDA2CA-AC7B-422A-ADD6-3DE199A40213}"/>
    <cellStyle name="40% - Accent2 2 9" xfId="1021" xr:uid="{47D9F973-4BE7-4888-8E8B-088A389E5D13}"/>
    <cellStyle name="40% - Accent2 3" xfId="182" xr:uid="{F854F879-609D-41D8-8597-1B4467738074}"/>
    <cellStyle name="40% - Accent2 3 2" xfId="251" xr:uid="{4630CFB6-3E4D-4B28-8222-2D99F4A6B38F}"/>
    <cellStyle name="40% - Accent2 3 2 2" xfId="388" xr:uid="{DF4B7E15-F74A-4153-9F93-71086679BB02}"/>
    <cellStyle name="40% - Accent2 3 2 2 2" xfId="1586" xr:uid="{64D40BDF-A1C2-4333-84DB-E37C10F7A787}"/>
    <cellStyle name="40% - Accent2 3 2 2 2 2" xfId="2221" xr:uid="{58282FB9-D1BA-40D9-8A02-8DF920CFCDA2}"/>
    <cellStyle name="40% - Accent2 3 2 2 2 2 2" xfId="3445" xr:uid="{66C81CFB-2FEA-4DCB-9B7C-087030E53965}"/>
    <cellStyle name="40% - Accent2 3 2 2 2 3" xfId="2827" xr:uid="{6DE22F39-DE16-45F8-B84C-76B2E3E3ABA4}"/>
    <cellStyle name="40% - Accent2 3 2 2 3" xfId="1936" xr:uid="{690BB71F-9E36-4FD4-B764-8585A352FE87}"/>
    <cellStyle name="40% - Accent2 3 2 2 3 2" xfId="3141" xr:uid="{1C9C29D6-CD3A-482F-8034-690200A13047}"/>
    <cellStyle name="40% - Accent2 3 2 2 4" xfId="2571" xr:uid="{AA9B37D5-3014-4C65-9239-852C4EFD0AD7}"/>
    <cellStyle name="40% - Accent2 3 2 2 5" xfId="4502" xr:uid="{ED727A8F-8FC4-4042-BE6E-29A0EC8C66B6}"/>
    <cellStyle name="40% - Accent2 3 2 3" xfId="1585" xr:uid="{42814802-9501-4CAE-8E7C-13FC3FC28ABC}"/>
    <cellStyle name="40% - Accent2 3 2 3 2" xfId="2220" xr:uid="{77F45941-CF4F-4EBF-8D4F-D7F55AE37588}"/>
    <cellStyle name="40% - Accent2 3 2 3 2 2" xfId="3444" xr:uid="{9CFEA311-F6DF-41D2-A928-6EA21D8C12D5}"/>
    <cellStyle name="40% - Accent2 3 2 3 3" xfId="2826" xr:uid="{925E535B-CC41-4061-A577-6A697F4A1487}"/>
    <cellStyle name="40% - Accent2 3 2 4" xfId="1935" xr:uid="{633C7CEA-F20A-46FB-85ED-46B98A229C88}"/>
    <cellStyle name="40% - Accent2 3 2 4 2" xfId="3140" xr:uid="{C19D784B-C589-46E6-92C1-49BAA59898FF}"/>
    <cellStyle name="40% - Accent2 3 2 5" xfId="2454" xr:uid="{48FEF05B-123A-45AD-B09A-A3B698B91997}"/>
    <cellStyle name="40% - Accent2 3 2 6" xfId="4368" xr:uid="{DFB77315-3166-4F15-A403-FCFD114C966A}"/>
    <cellStyle name="40% - Accent2 3 3" xfId="321" xr:uid="{5C2A2E79-6B18-417D-9C7A-DA266D23945E}"/>
    <cellStyle name="40% - Accent2 3 3 2" xfId="1587" xr:uid="{FCE018F6-ED65-4300-9C63-98BF597B4ACA}"/>
    <cellStyle name="40% - Accent2 3 3 2 2" xfId="2222" xr:uid="{AD05D43E-25D3-447D-BB3F-6D26A63C5856}"/>
    <cellStyle name="40% - Accent2 3 3 2 2 2" xfId="3446" xr:uid="{58DD5A95-2487-4C5C-9F48-2A34336099ED}"/>
    <cellStyle name="40% - Accent2 3 3 2 3" xfId="2828" xr:uid="{03BF459D-4A3C-4135-BBFD-31A296C39B89}"/>
    <cellStyle name="40% - Accent2 3 3 3" xfId="1937" xr:uid="{951AB08E-AE5A-498B-B0AE-233C32B70EFB}"/>
    <cellStyle name="40% - Accent2 3 3 3 2" xfId="3142" xr:uid="{CF19D6D1-E5E7-4B4D-A6C5-D5839FF2B919}"/>
    <cellStyle name="40% - Accent2 3 3 4" xfId="2512" xr:uid="{84BFE312-CCAC-4315-ADAC-D6010A5B64D4}"/>
    <cellStyle name="40% - Accent2 3 3 5" xfId="4435" xr:uid="{9F12C586-8ECC-4BB5-A514-DCCDB84738B7}"/>
    <cellStyle name="40% - Accent2 3 4" xfId="1290" xr:uid="{E7167FCB-F67B-41B3-B04C-A1F3DD71E259}"/>
    <cellStyle name="40% - Accent2 3 4 2" xfId="1584" xr:uid="{7F6E51BD-63A8-46A9-B2D6-D597DA249FBB}"/>
    <cellStyle name="40% - Accent2 3 4 2 2" xfId="2219" xr:uid="{AD442606-C328-410F-AFE6-7212C14E7115}"/>
    <cellStyle name="40% - Accent2 3 4 2 2 2" xfId="3443" xr:uid="{080CAC9F-A481-4BCC-A8A3-78EEF678E02D}"/>
    <cellStyle name="40% - Accent2 3 4 2 3" xfId="2829" xr:uid="{E30603CF-960E-4EF6-8C97-B0779B7BB389}"/>
    <cellStyle name="40% - Accent2 3 4 3" xfId="1934" xr:uid="{8E8A3BDF-9111-4B1D-8722-A95E48106658}"/>
    <cellStyle name="40% - Accent2 3 4 3 2" xfId="3139" xr:uid="{3EF7D9D2-D3F4-4524-BA1A-B6ACDC9460AD}"/>
    <cellStyle name="40% - Accent2 3 4 4" xfId="2367" xr:uid="{7E65EB05-94A6-451A-B9D1-5F82EDEF85CD}"/>
    <cellStyle name="40% - Accent2 3 5" xfId="1447" xr:uid="{F8D61F8B-0B92-4317-B14D-834F957F8BFB}"/>
    <cellStyle name="40% - Accent2 3 5 2" xfId="2068" xr:uid="{2C157E81-F602-453D-BD32-DBEEDFB5FBEB}"/>
    <cellStyle name="40% - Accent2 3 5 2 2" xfId="3292" xr:uid="{74DC2813-61C4-49DF-8533-13E0E5AF88C1}"/>
    <cellStyle name="40% - Accent2 3 5 3" xfId="2825" xr:uid="{B7ACA43E-31A1-4532-9066-F0F337E7B423}"/>
    <cellStyle name="40% - Accent2 3 6" xfId="1783" xr:uid="{53F2BD15-974B-49A0-ABBC-4B3CEB9E094B}"/>
    <cellStyle name="40% - Accent2 3 6 2" xfId="2988" xr:uid="{A6CF6BB4-2D14-4511-8DE9-85BB7C4A769B}"/>
    <cellStyle name="40% - Accent2 3 7" xfId="2392" xr:uid="{05125C7B-53B6-4DBF-A099-7E4D3E8C5B8B}"/>
    <cellStyle name="40% - Accent2 3 8" xfId="4301" xr:uid="{7EF87A3D-CB2B-4242-BC76-504494796774}"/>
    <cellStyle name="40% - Accent2 4" xfId="201" xr:uid="{57686131-434B-487B-9E26-A64D5B0EF67E}"/>
    <cellStyle name="40% - Accent2 4 2" xfId="270" xr:uid="{C013974B-B255-4CDA-8AB2-DAA3596139EE}"/>
    <cellStyle name="40% - Accent2 4 2 2" xfId="407" xr:uid="{D4490329-2972-411E-863D-81BA5CEE2967}"/>
    <cellStyle name="40% - Accent2 4 2 2 2" xfId="2224" xr:uid="{BB238D46-6E1A-45AD-93F8-DE14A277FCD9}"/>
    <cellStyle name="40% - Accent2 4 2 2 2 2" xfId="3448" xr:uid="{FB718CB9-7727-4AEE-B33F-CDDC99A0E1B3}"/>
    <cellStyle name="40% - Accent2 4 2 2 3" xfId="2831" xr:uid="{D3B53826-E99C-4F05-8F42-3F99E94FF2BD}"/>
    <cellStyle name="40% - Accent2 4 2 2 4" xfId="4521" xr:uid="{A6C67094-54FB-4D2B-89A8-7B5F5088DAC4}"/>
    <cellStyle name="40% - Accent2 4 2 3" xfId="1939" xr:uid="{A66DBC3E-ADBC-42B8-97AC-0BB0ACBBB959}"/>
    <cellStyle name="40% - Accent2 4 2 3 2" xfId="3144" xr:uid="{9F2443B7-2F5B-405D-ADE4-4E1FA915AA25}"/>
    <cellStyle name="40% - Accent2 4 2 4" xfId="2539" xr:uid="{78CF687E-37E0-4FBD-97EA-B5F97AF7BB1C}"/>
    <cellStyle name="40% - Accent2 4 2 5" xfId="4387" xr:uid="{3955CB44-99B7-4CC4-8B37-7C500E47A72B}"/>
    <cellStyle name="40% - Accent2 4 3" xfId="340" xr:uid="{0621032D-35A4-44EB-9934-08327767A2AF}"/>
    <cellStyle name="40% - Accent2 4 3 2" xfId="2223" xr:uid="{843184B1-1FCD-438F-BAF1-AA03CAB2F85D}"/>
    <cellStyle name="40% - Accent2 4 3 2 2" xfId="3447" xr:uid="{7EA82636-9F7C-4FAB-8597-664882AABC1D}"/>
    <cellStyle name="40% - Accent2 4 3 3" xfId="2830" xr:uid="{29B948CD-4D05-41CD-885D-A1F854C66E1C}"/>
    <cellStyle name="40% - Accent2 4 3 4" xfId="4454" xr:uid="{FA1F5C36-31C2-45E6-9BD3-BBB409FBE462}"/>
    <cellStyle name="40% - Accent2 4 4" xfId="1938" xr:uid="{08727C2C-31EA-468B-AB3B-4AE902D64C2A}"/>
    <cellStyle name="40% - Accent2 4 4 2" xfId="3143" xr:uid="{1A52FF5A-3A89-4918-841B-253CB6ED4E72}"/>
    <cellStyle name="40% - Accent2 4 5" xfId="2421" xr:uid="{036B3D19-B0B3-4FFF-8E8A-E1379D36714C}"/>
    <cellStyle name="40% - Accent2 4 6" xfId="4320" xr:uid="{F1336EDA-4D88-4646-A5AA-1EDBE2341D2F}"/>
    <cellStyle name="40% - Accent2 5" xfId="227" xr:uid="{D2F50B55-5205-4B92-9131-6903C3EBCA6C}"/>
    <cellStyle name="40% - Accent2 5 2" xfId="364" xr:uid="{1D4D0229-57C5-4D44-9554-0A390CCBE86F}"/>
    <cellStyle name="40% - Accent2 5 2 2" xfId="1589" xr:uid="{CBF09B6C-5201-404C-9E48-05768C8BA6B0}"/>
    <cellStyle name="40% - Accent2 5 2 2 2" xfId="2226" xr:uid="{10CC6462-1077-4578-BCA0-798EF5790573}"/>
    <cellStyle name="40% - Accent2 5 2 2 2 2" xfId="3450" xr:uid="{4D491CEE-EF05-4E64-BC80-B4EDF9D2AAAE}"/>
    <cellStyle name="40% - Accent2 5 2 2 3" xfId="2833" xr:uid="{3979E378-3481-4B07-8EBC-CD739D05A692}"/>
    <cellStyle name="40% - Accent2 5 2 3" xfId="1941" xr:uid="{0459C890-FC8F-4E3E-A80A-EE2D6B2C20F3}"/>
    <cellStyle name="40% - Accent2 5 2 3 2" xfId="3146" xr:uid="{D3958C87-174A-46C3-98C8-E09190AD7A92}"/>
    <cellStyle name="40% - Accent2 5 2 4" xfId="2633" xr:uid="{E5B4AA5A-4485-432B-B722-848CDC50D6F4}"/>
    <cellStyle name="40% - Accent2 5 2 5" xfId="4478" xr:uid="{546B56B3-2F07-4EDD-8164-F2864D4BDAD6}"/>
    <cellStyle name="40% - Accent2 5 3" xfId="1588" xr:uid="{E863C5CA-2B49-4FFF-A042-B6BB3D418028}"/>
    <cellStyle name="40% - Accent2 5 3 2" xfId="2225" xr:uid="{24B297A3-BBC9-4DA5-B9B3-966A7D38751F}"/>
    <cellStyle name="40% - Accent2 5 3 2 2" xfId="3449" xr:uid="{6172E3BF-C105-4744-BC6B-B114B5AEA48E}"/>
    <cellStyle name="40% - Accent2 5 3 3" xfId="2832" xr:uid="{1E0C47C6-4F26-4538-BC09-6E5AC3B1244F}"/>
    <cellStyle name="40% - Accent2 5 4" xfId="1940" xr:uid="{67AA2870-6EF4-4BD9-B69D-3D5A13308125}"/>
    <cellStyle name="40% - Accent2 5 4 2" xfId="3145" xr:uid="{F1B2372A-C166-41B5-B3C0-7BF772DCEE9C}"/>
    <cellStyle name="40% - Accent2 5 5" xfId="2482" xr:uid="{0D8C40EC-DF26-4675-8665-388E7412772D}"/>
    <cellStyle name="40% - Accent2 5 6" xfId="4344" xr:uid="{46B9A741-2F92-4506-A149-EE7B481ED9E5}"/>
    <cellStyle name="40% - Accent2 6" xfId="297" xr:uid="{C945B9C1-00E7-4EC7-A84F-E9B276EB5237}"/>
    <cellStyle name="40% - Accent2 6 2" xfId="1590" xr:uid="{B402D8B8-D69D-4274-B8C6-FD920E7BDB6E}"/>
    <cellStyle name="40% - Accent2 6 2 2" xfId="2227" xr:uid="{F18651A8-B2FE-40DC-B936-B545DF25F7BC}"/>
    <cellStyle name="40% - Accent2 6 2 2 2" xfId="3451" xr:uid="{E7D97610-8ECF-4AA1-8175-633961AF34C8}"/>
    <cellStyle name="40% - Accent2 6 2 3" xfId="2834" xr:uid="{998D07DE-8112-4AEC-805C-FEA40BEE8CC6}"/>
    <cellStyle name="40% - Accent2 6 3" xfId="1942" xr:uid="{8167B0CE-C4D9-4E0A-9DF6-BFD702B441C0}"/>
    <cellStyle name="40% - Accent2 6 3 2" xfId="3147" xr:uid="{C15BEFAE-085E-41F3-8F51-624E32334AC5}"/>
    <cellStyle name="40% - Accent2 6 4" xfId="2641" xr:uid="{F9DBA7D2-9158-46C1-B5D3-D3BF9AEE532C}"/>
    <cellStyle name="40% - Accent2 6 5" xfId="4411" xr:uid="{6942BEDF-097F-4286-B322-21905B43AC23}"/>
    <cellStyle name="40% - Accent2 7" xfId="1188" xr:uid="{8932ADFD-146A-4BFB-BC85-6A7C2BD2691B}"/>
    <cellStyle name="40% - Accent2 7 2" xfId="3262" xr:uid="{80EAE2D1-9F4E-4DF5-A5D1-E2F10D502DB4}"/>
    <cellStyle name="40% - Accent2 8" xfId="2351" xr:uid="{B7258DEC-5711-4D67-AAA1-97037FCD82EB}"/>
    <cellStyle name="40% - Accent2 9" xfId="1269" xr:uid="{1EB9A25E-FC26-4BFD-B8FD-7D7F3BF3AAE9}"/>
    <cellStyle name="40% - Accent3" xfId="65" builtinId="39" customBuiltin="1"/>
    <cellStyle name="40% - Accent3 10" xfId="4279" xr:uid="{3CC00D4C-9778-4B8D-BE69-4A3AB1D7304A}"/>
    <cellStyle name="40% - Accent3 2" xfId="100" xr:uid="{B55D0B20-7A7A-4E43-B709-BA216B2B5724}"/>
    <cellStyle name="40% - Accent3 2 10" xfId="581" xr:uid="{80706B23-6858-4C3F-A418-D63B04EC717D}"/>
    <cellStyle name="40% - Accent3 2 2" xfId="1175" xr:uid="{88C174AD-FD8C-44F3-8A8B-770D6EF30B88}"/>
    <cellStyle name="40% - Accent3 2 2 2" xfId="1287" xr:uid="{6D527F39-F199-46AA-8962-DFE55FF27F8B}"/>
    <cellStyle name="40% - Accent3 2 2 2 2" xfId="1286" xr:uid="{1944623F-C8A7-41AE-9690-4EC8F53EC732}"/>
    <cellStyle name="40% - Accent3 2 2 2 2 2" xfId="1594" xr:uid="{03A60D4C-1611-44DA-BDBB-36B7057CFA2D}"/>
    <cellStyle name="40% - Accent3 2 2 2 2 2 2" xfId="2231" xr:uid="{151A2154-E60F-4674-9C16-FEB59BB60706}"/>
    <cellStyle name="40% - Accent3 2 2 2 2 2 2 2" xfId="3455" xr:uid="{AF96A416-8D36-4536-8A6E-DDCCC47BE5E2}"/>
    <cellStyle name="40% - Accent3 2 2 2 2 2 3" xfId="2838" xr:uid="{C01E6616-473A-4AF9-B7B9-92FA291A55C2}"/>
    <cellStyle name="40% - Accent3 2 2 2 2 3" xfId="1946" xr:uid="{981CAB28-19EB-4A65-A9A8-59EBA5F49440}"/>
    <cellStyle name="40% - Accent3 2 2 2 2 3 2" xfId="3151" xr:uid="{EA4D3BD9-C31C-48C1-A957-85BB8A8ABB52}"/>
    <cellStyle name="40% - Accent3 2 2 2 2 4" xfId="2573" xr:uid="{09287C08-7CF5-4153-8E95-9CBC996AA6A8}"/>
    <cellStyle name="40% - Accent3 2 2 2 3" xfId="1593" xr:uid="{C84F387C-36FC-40CD-8956-B435C26FED1E}"/>
    <cellStyle name="40% - Accent3 2 2 2 3 2" xfId="2230" xr:uid="{CF20A6A9-01E6-4857-8745-93AE2701E3D1}"/>
    <cellStyle name="40% - Accent3 2 2 2 3 2 2" xfId="3454" xr:uid="{C0C3B3A7-5A30-4C13-B61E-61BB25FCF9D1}"/>
    <cellStyle name="40% - Accent3 2 2 2 3 3" xfId="2837" xr:uid="{F3590A00-2A14-48E7-8EBC-797667117FBB}"/>
    <cellStyle name="40% - Accent3 2 2 2 4" xfId="1945" xr:uid="{69877B20-8203-46C1-922B-8E8609DAE3BF}"/>
    <cellStyle name="40% - Accent3 2 2 2 4 2" xfId="3150" xr:uid="{2488DC2A-FECC-4638-A869-7E78038A6E99}"/>
    <cellStyle name="40% - Accent3 2 2 2 5" xfId="2456" xr:uid="{FD6177A0-9DD7-4E89-85A3-F633988F8A76}"/>
    <cellStyle name="40% - Accent3 2 2 3" xfId="1285" xr:uid="{86213020-0D9A-42B5-8D2A-2DA1D4296BBB}"/>
    <cellStyle name="40% - Accent3 2 2 3 2" xfId="1595" xr:uid="{E7FE7669-072B-4A1F-9C82-1691A2A2FC89}"/>
    <cellStyle name="40% - Accent3 2 2 3 2 2" xfId="2232" xr:uid="{46AE9EB0-D9FB-460B-97C5-34B930CC5524}"/>
    <cellStyle name="40% - Accent3 2 2 3 2 2 2" xfId="3456" xr:uid="{419DD120-C7E1-48A2-8793-DFD89289FD9A}"/>
    <cellStyle name="40% - Accent3 2 2 3 2 3" xfId="2839" xr:uid="{F17CF810-8465-4F8C-B195-0DEC57647EE7}"/>
    <cellStyle name="40% - Accent3 2 2 3 3" xfId="1947" xr:uid="{15312551-87E4-4BD3-A85C-EEAA5A4020CE}"/>
    <cellStyle name="40% - Accent3 2 2 3 3 2" xfId="3152" xr:uid="{7723FB6D-123A-4DD6-8B8D-46513036A3B7}"/>
    <cellStyle name="40% - Accent3 2 2 3 4" xfId="2531" xr:uid="{E6138559-206A-4060-A7E4-59F8C8FB02F0}"/>
    <cellStyle name="40% - Accent3 2 2 4" xfId="1288" xr:uid="{2063900A-724B-4B6E-94D5-4B274250E14F}"/>
    <cellStyle name="40% - Accent3 2 2 4 2" xfId="1592" xr:uid="{B671F2E2-F48D-4FD8-A9E7-4C7AF111385A}"/>
    <cellStyle name="40% - Accent3 2 2 4 2 2" xfId="2229" xr:uid="{7331D39C-18B7-419D-A15C-4F45EA8C3997}"/>
    <cellStyle name="40% - Accent3 2 2 4 2 2 2" xfId="3453" xr:uid="{7C2DB178-1FF3-4C8F-896C-0EAF2ADFF138}"/>
    <cellStyle name="40% - Accent3 2 2 4 2 3" xfId="2840" xr:uid="{44955911-EF4C-441F-A1F5-763B7F96309B}"/>
    <cellStyle name="40% - Accent3 2 2 4 3" xfId="1944" xr:uid="{6EBD61A6-34F7-4551-B453-4F8544920107}"/>
    <cellStyle name="40% - Accent3 2 2 4 3 2" xfId="3149" xr:uid="{9A730CD2-C6C8-47DD-A24B-ED3E66E73F5A}"/>
    <cellStyle name="40% - Accent3 2 2 4 4" xfId="2364" xr:uid="{0D8C07A1-AB54-4250-B553-4317396A45CA}"/>
    <cellStyle name="40% - Accent3 2 2 5" xfId="1466" xr:uid="{0C715B58-635B-4637-BF2E-3E5AC5DE9E01}"/>
    <cellStyle name="40% - Accent3 2 2 5 2" xfId="2087" xr:uid="{387AF8C5-B4FC-49C5-A28D-FC3B98C1CD13}"/>
    <cellStyle name="40% - Accent3 2 2 5 2 2" xfId="3311" xr:uid="{8D929206-4BB0-4C1B-B9BB-F387DF09D493}"/>
    <cellStyle name="40% - Accent3 2 2 5 3" xfId="2836" xr:uid="{FF06F2F0-8CED-43FB-B4AE-92F4C9C6E8B1}"/>
    <cellStyle name="40% - Accent3 2 2 6" xfId="1802" xr:uid="{DDD85A03-5B2E-4AA0-A2AF-C5373A99BF1C}"/>
    <cellStyle name="40% - Accent3 2 2 6 2" xfId="3007" xr:uid="{376F6702-40E4-4E7A-9A65-DA9DE70A791C}"/>
    <cellStyle name="40% - Accent3 2 2 7" xfId="2412" xr:uid="{D88E3827-3BE1-4B71-9DA0-448B7C523AA4}"/>
    <cellStyle name="40% - Accent3 2 2 8" xfId="3688" xr:uid="{543D5D7A-FF71-4ED4-AB14-87201B024612}"/>
    <cellStyle name="40% - Accent3 2 2 9" xfId="1222" xr:uid="{111A0856-41E4-4405-9C10-8089653AD4E2}"/>
    <cellStyle name="40% - Accent3 2 3" xfId="1023" xr:uid="{97FAEE22-3B04-45E0-97EA-8818D7F8AE25}"/>
    <cellStyle name="40% - Accent3 2 3 2" xfId="1283" xr:uid="{3356B49B-8F3E-4ADC-9D29-4F208E521BF6}"/>
    <cellStyle name="40% - Accent3 2 3 2 2" xfId="1597" xr:uid="{782864FE-DEA2-46FD-88E7-132B42FA739A}"/>
    <cellStyle name="40% - Accent3 2 3 2 2 2" xfId="2234" xr:uid="{4C3996CB-1CC4-422E-B8C7-D45465DCB363}"/>
    <cellStyle name="40% - Accent3 2 3 2 2 2 2" xfId="3458" xr:uid="{B6D6C3D5-21C2-475B-A529-EE16A96A15DA}"/>
    <cellStyle name="40% - Accent3 2 3 2 2 3" xfId="2842" xr:uid="{C591B70D-291F-457F-8CEF-5A1971A04EA9}"/>
    <cellStyle name="40% - Accent3 2 3 2 3" xfId="1949" xr:uid="{BE17B9B6-B9C8-4E18-A9EA-59F630655B23}"/>
    <cellStyle name="40% - Accent3 2 3 2 3 2" xfId="3154" xr:uid="{DCD183A0-B921-489C-B872-22DE23FEDFE1}"/>
    <cellStyle name="40% - Accent3 2 3 2 4" xfId="2572" xr:uid="{19FAC487-816B-429F-AEE5-CF4043F50991}"/>
    <cellStyle name="40% - Accent3 2 3 3" xfId="1596" xr:uid="{24709309-364F-4D28-811D-F6544F18FBE6}"/>
    <cellStyle name="40% - Accent3 2 3 3 2" xfId="2233" xr:uid="{C5275DEF-E7FF-4B99-833B-E862A358EC84}"/>
    <cellStyle name="40% - Accent3 2 3 3 2 2" xfId="3457" xr:uid="{9A26F8B7-2501-477B-AC1F-FC3DE863336F}"/>
    <cellStyle name="40% - Accent3 2 3 3 3" xfId="2841" xr:uid="{8E22883E-91F4-4DFB-A4E5-6FD8B0EA7B80}"/>
    <cellStyle name="40% - Accent3 2 3 4" xfId="1948" xr:uid="{131FCF70-33D0-407F-93D4-0D761E34D554}"/>
    <cellStyle name="40% - Accent3 2 3 4 2" xfId="3153" xr:uid="{BB219E09-40D4-424F-B09D-CADB9171B914}"/>
    <cellStyle name="40% - Accent3 2 3 5" xfId="2455" xr:uid="{45F2A497-B8E8-4AD1-AB1C-86B15601B44D}"/>
    <cellStyle name="40% - Accent3 2 4" xfId="1282" xr:uid="{DC484954-E047-48DD-87C5-8713451BE490}"/>
    <cellStyle name="40% - Accent3 2 4 2" xfId="1598" xr:uid="{3854E45C-B1C8-4C2E-AD4F-77FF35B21952}"/>
    <cellStyle name="40% - Accent3 2 4 2 2" xfId="2235" xr:uid="{8EFEC5E5-657E-4F05-A01B-789E159121D4}"/>
    <cellStyle name="40% - Accent3 2 4 2 2 2" xfId="3459" xr:uid="{43D3373C-81D9-498B-AAFA-51DC8E7F22F2}"/>
    <cellStyle name="40% - Accent3 2 4 2 3" xfId="2843" xr:uid="{39AE7192-1C40-48D1-9254-3B1690F8CDAA}"/>
    <cellStyle name="40% - Accent3 2 4 3" xfId="1950" xr:uid="{64BBE8C6-9536-4969-B127-9B6881388C87}"/>
    <cellStyle name="40% - Accent3 2 4 3 2" xfId="3155" xr:uid="{7B16213C-C656-4A48-BF71-2F61EC194FC6}"/>
    <cellStyle name="40% - Accent3 2 4 4" xfId="2501" xr:uid="{560B77F7-ED99-48E6-BB21-051C0F4825A5}"/>
    <cellStyle name="40% - Accent3 2 5" xfId="1289" xr:uid="{029832D0-B426-4EE9-99C0-812D1BAC9879}"/>
    <cellStyle name="40% - Accent3 2 5 2" xfId="1591" xr:uid="{13E0D3FE-8E1E-4A95-AB69-6BB1E8166B93}"/>
    <cellStyle name="40% - Accent3 2 5 2 2" xfId="2228" xr:uid="{4EB94159-6821-4648-A972-F2A53F76B69B}"/>
    <cellStyle name="40% - Accent3 2 5 2 2 2" xfId="3452" xr:uid="{93A536B0-C2F1-43AF-BE63-DA4C3CC6D6EB}"/>
    <cellStyle name="40% - Accent3 2 5 2 3" xfId="2844" xr:uid="{382350A8-3F05-4DA5-AEB1-3FABE42C1262}"/>
    <cellStyle name="40% - Accent3 2 5 3" xfId="1943" xr:uid="{01FF1AA7-B69E-4FEF-A6B9-91D47662A02D}"/>
    <cellStyle name="40% - Accent3 2 5 3 2" xfId="3148" xr:uid="{728679B2-6799-4778-B1BB-2498D308C933}"/>
    <cellStyle name="40% - Accent3 2 5 4" xfId="2642" xr:uid="{4C9A2BFF-417D-4D17-95FA-205057BD427D}"/>
    <cellStyle name="40% - Accent3 2 6" xfId="655" xr:uid="{6B5C42D3-C7F5-4446-8F7B-0BE70160B20D}"/>
    <cellStyle name="40% - Accent3 2 6 2" xfId="2059" xr:uid="{BA515E2C-6944-49C5-A6C3-956983EA42CB}"/>
    <cellStyle name="40% - Accent3 2 6 2 2" xfId="3281" xr:uid="{4D120A18-5EB3-4D92-83F4-000B62D73804}"/>
    <cellStyle name="40% - Accent3 2 6 3" xfId="2835" xr:uid="{5F107252-C532-4830-874A-EDD2B744FAA1}"/>
    <cellStyle name="40% - Accent3 2 7" xfId="1773" xr:uid="{71ED68C7-CE2B-4E90-908F-044F6689DB9D}"/>
    <cellStyle name="40% - Accent3 2 7 2" xfId="2977" xr:uid="{5F9CB109-946D-4A4B-83F9-3118EACC23B1}"/>
    <cellStyle name="40% - Accent3 2 8" xfId="2383" xr:uid="{8AC254BF-72D3-4760-9999-A47BA58BE7FE}"/>
    <cellStyle name="40% - Accent3 2 9" xfId="756" xr:uid="{4B1CF501-01DB-4DB4-96A1-0C36463F0BD0}"/>
    <cellStyle name="40% - Accent3 3" xfId="184" xr:uid="{5A3733B8-7DBF-45EA-AB86-CEFA37114130}"/>
    <cellStyle name="40% - Accent3 3 2" xfId="253" xr:uid="{0FF2CE17-F9EA-47CA-9F13-9462DB9F8778}"/>
    <cellStyle name="40% - Accent3 3 2 2" xfId="390" xr:uid="{70904429-8EBC-49C8-88B9-D4E66076BAD6}"/>
    <cellStyle name="40% - Accent3 3 2 2 2" xfId="1601" xr:uid="{56372686-0677-494E-AC09-6A7AD81A7ABF}"/>
    <cellStyle name="40% - Accent3 3 2 2 2 2" xfId="2238" xr:uid="{2CD5EF3C-B472-4002-A4C1-F26105AFD370}"/>
    <cellStyle name="40% - Accent3 3 2 2 2 2 2" xfId="3462" xr:uid="{EECCFBEE-6600-41B2-8B9B-496E49640B3A}"/>
    <cellStyle name="40% - Accent3 3 2 2 2 3" xfId="2847" xr:uid="{742FBB58-D6A3-4E6A-BAF8-18631D4075C1}"/>
    <cellStyle name="40% - Accent3 3 2 2 3" xfId="1953" xr:uid="{A2AF8807-967C-4D91-9F41-571EC1ED2EEE}"/>
    <cellStyle name="40% - Accent3 3 2 2 3 2" xfId="3158" xr:uid="{1C210E2A-EDA2-4C49-8477-43BB2A78A6FE}"/>
    <cellStyle name="40% - Accent3 3 2 2 4" xfId="2574" xr:uid="{72318417-1CA1-4FBF-809A-9E3A72F8C0F1}"/>
    <cellStyle name="40% - Accent3 3 2 2 5" xfId="4504" xr:uid="{71153BE2-0075-4EF0-B62C-F3F597749F3B}"/>
    <cellStyle name="40% - Accent3 3 2 3" xfId="1600" xr:uid="{A03DB581-694C-476C-8469-2A017B42E726}"/>
    <cellStyle name="40% - Accent3 3 2 3 2" xfId="2237" xr:uid="{97C3CF01-083E-4455-A03F-A6A0AE7273A2}"/>
    <cellStyle name="40% - Accent3 3 2 3 2 2" xfId="3461" xr:uid="{A9FDD976-8D09-4E63-9074-A80D1B15EB43}"/>
    <cellStyle name="40% - Accent3 3 2 3 3" xfId="2846" xr:uid="{43E1F51D-B1AE-43D4-8DA1-5059CC52F5D3}"/>
    <cellStyle name="40% - Accent3 3 2 4" xfId="1952" xr:uid="{C9014615-2F8D-414E-B885-CFE835778C4F}"/>
    <cellStyle name="40% - Accent3 3 2 4 2" xfId="3157" xr:uid="{A17AD5F5-40F0-4193-8F3C-86B103EAEA81}"/>
    <cellStyle name="40% - Accent3 3 2 5" xfId="2457" xr:uid="{FDBB54BF-5AF7-4657-83D7-1A7D74614C82}"/>
    <cellStyle name="40% - Accent3 3 2 6" xfId="4370" xr:uid="{34E7685B-35C3-4963-8543-B11CDA549380}"/>
    <cellStyle name="40% - Accent3 3 3" xfId="323" xr:uid="{EE1EE318-B547-4916-8A62-6B1ECE9D7442}"/>
    <cellStyle name="40% - Accent3 3 3 2" xfId="1602" xr:uid="{D90B544C-0E45-41EB-AAB4-1D6C901824C7}"/>
    <cellStyle name="40% - Accent3 3 3 2 2" xfId="2239" xr:uid="{4C1E9B3A-2A2B-4182-AA8A-6C67994352AD}"/>
    <cellStyle name="40% - Accent3 3 3 2 2 2" xfId="3463" xr:uid="{66888CEE-7271-4A34-995C-649A6479319B}"/>
    <cellStyle name="40% - Accent3 3 3 2 3" xfId="2848" xr:uid="{E24BAA3A-010D-4031-B229-0A465B145E69}"/>
    <cellStyle name="40% - Accent3 3 3 3" xfId="1954" xr:uid="{B343A8FB-7B0D-4DAE-884F-35CD3B251856}"/>
    <cellStyle name="40% - Accent3 3 3 3 2" xfId="3159" xr:uid="{6056FA13-44B2-495D-B118-E0C4E528757E}"/>
    <cellStyle name="40% - Accent3 3 3 4" xfId="2514" xr:uid="{F248C8E7-8247-4495-A8D2-47C0062746D4}"/>
    <cellStyle name="40% - Accent3 3 3 5" xfId="4437" xr:uid="{1B0012D2-25DF-4E50-B8AB-DAB1DBF2307D}"/>
    <cellStyle name="40% - Accent3 3 4" xfId="1281" xr:uid="{4306EC01-3820-4CC5-B37F-1E933C779683}"/>
    <cellStyle name="40% - Accent3 3 4 2" xfId="1599" xr:uid="{E3A3C760-B5BC-41EF-97B2-DA432EC5E009}"/>
    <cellStyle name="40% - Accent3 3 4 2 2" xfId="2236" xr:uid="{B89DE955-4801-407A-8F67-000D42D2DBA8}"/>
    <cellStyle name="40% - Accent3 3 4 2 2 2" xfId="3460" xr:uid="{9818D743-E00B-436B-8F20-E8F93883F373}"/>
    <cellStyle name="40% - Accent3 3 4 2 3" xfId="2849" xr:uid="{C084270F-815B-4D96-B4C6-DA6C90EA54D2}"/>
    <cellStyle name="40% - Accent3 3 4 3" xfId="1951" xr:uid="{C32ADE95-3BB8-4609-AFB8-7640D711CAA4}"/>
    <cellStyle name="40% - Accent3 3 4 3 2" xfId="3156" xr:uid="{7B5F501A-BFC4-439C-B4C7-0F07FB56DE89}"/>
    <cellStyle name="40% - Accent3 3 4 4" xfId="2363" xr:uid="{ECC13A19-4512-4470-816F-32B408588C2C}"/>
    <cellStyle name="40% - Accent3 3 5" xfId="1449" xr:uid="{B7B5FC5A-26C6-40E2-BF21-34838A3C2323}"/>
    <cellStyle name="40% - Accent3 3 5 2" xfId="2070" xr:uid="{5E35FCB9-C251-46DF-8912-E77B0DC10408}"/>
    <cellStyle name="40% - Accent3 3 5 2 2" xfId="3294" xr:uid="{1EBF3A0D-A3C5-4DD0-A1F0-AF4A71005967}"/>
    <cellStyle name="40% - Accent3 3 5 3" xfId="2845" xr:uid="{DFC228A5-CEC5-4105-825F-D541158CC6EB}"/>
    <cellStyle name="40% - Accent3 3 6" xfId="1785" xr:uid="{08DDF8EF-C581-4E5B-A6A2-B3C42286B545}"/>
    <cellStyle name="40% - Accent3 3 6 2" xfId="2990" xr:uid="{63CE1113-8262-4742-9EC0-2187C27ED086}"/>
    <cellStyle name="40% - Accent3 3 7" xfId="2394" xr:uid="{88367ADE-AEA0-4265-AECF-E12BF3352A23}"/>
    <cellStyle name="40% - Accent3 3 8" xfId="4303" xr:uid="{669C4855-4888-4D0F-90A9-66D78A965C4A}"/>
    <cellStyle name="40% - Accent3 4" xfId="203" xr:uid="{63AB5FA6-040B-4613-8266-357E55C10B42}"/>
    <cellStyle name="40% - Accent3 4 2" xfId="272" xr:uid="{290787F2-171D-4257-9CDD-E6CE3377B00E}"/>
    <cellStyle name="40% - Accent3 4 2 2" xfId="409" xr:uid="{D3508456-2D79-4525-9412-E9B4E76139FD}"/>
    <cellStyle name="40% - Accent3 4 2 2 2" xfId="2241" xr:uid="{266898BE-7514-484B-A6DD-73ACF0A4DF5D}"/>
    <cellStyle name="40% - Accent3 4 2 2 2 2" xfId="3465" xr:uid="{CD9F3C6D-C828-4865-8F46-F75EAE414E7E}"/>
    <cellStyle name="40% - Accent3 4 2 2 3" xfId="2851" xr:uid="{B19DF154-BCCC-43BF-8FE3-BD5E732C1037}"/>
    <cellStyle name="40% - Accent3 4 2 2 4" xfId="4523" xr:uid="{F321F8C6-4C6F-40DF-88D4-0A3653FC291B}"/>
    <cellStyle name="40% - Accent3 4 2 3" xfId="1956" xr:uid="{7D449605-A8D9-4ACD-B74A-F78B36335BFD}"/>
    <cellStyle name="40% - Accent3 4 2 3 2" xfId="3161" xr:uid="{9E18CD9D-8B78-4FB5-B646-86F2274C8AB4}"/>
    <cellStyle name="40% - Accent3 4 2 4" xfId="2541" xr:uid="{4A935AA0-C49B-4302-81F7-CBF13F1A5BBF}"/>
    <cellStyle name="40% - Accent3 4 2 5" xfId="4389" xr:uid="{8B38F146-95EF-4C5B-BFFA-A9DD4A203D9B}"/>
    <cellStyle name="40% - Accent3 4 3" xfId="342" xr:uid="{ECB7E1A7-DB76-4565-BAC3-A4D28042600F}"/>
    <cellStyle name="40% - Accent3 4 3 2" xfId="2240" xr:uid="{DC358D6C-A8BA-40FE-9D79-E97836E4EA64}"/>
    <cellStyle name="40% - Accent3 4 3 2 2" xfId="3464" xr:uid="{A90BC9F4-DB65-4509-84CB-9258C8312E84}"/>
    <cellStyle name="40% - Accent3 4 3 3" xfId="2850" xr:uid="{E76879DA-1271-4797-830C-B032BB95FB0B}"/>
    <cellStyle name="40% - Accent3 4 3 4" xfId="4456" xr:uid="{FD9ED64D-E0BE-4E8A-B762-56ABB017458F}"/>
    <cellStyle name="40% - Accent3 4 4" xfId="1955" xr:uid="{F06464B0-8579-4CBB-94ED-1CFF4DDB94CA}"/>
    <cellStyle name="40% - Accent3 4 4 2" xfId="3160" xr:uid="{D56BA02A-3A29-4B34-AB26-6E387B191622}"/>
    <cellStyle name="40% - Accent3 4 5" xfId="2423" xr:uid="{C9467B6A-A08B-4227-8605-A9A88214C3D7}"/>
    <cellStyle name="40% - Accent3 4 6" xfId="4322" xr:uid="{BF6A182E-8293-4317-A6A2-C5D02AFAE047}"/>
    <cellStyle name="40% - Accent3 5" xfId="229" xr:uid="{D3DE0A35-50EF-4302-980E-F22E25D611D1}"/>
    <cellStyle name="40% - Accent3 5 2" xfId="366" xr:uid="{A624EF3C-4540-4555-9751-E2EEF2B5A2B1}"/>
    <cellStyle name="40% - Accent3 5 2 2" xfId="1604" xr:uid="{941593F5-15F9-4224-902A-07170A678BF2}"/>
    <cellStyle name="40% - Accent3 5 2 2 2" xfId="2243" xr:uid="{B2A2D1BD-C8CE-452B-AF06-F2D270DDFB7C}"/>
    <cellStyle name="40% - Accent3 5 2 2 2 2" xfId="3467" xr:uid="{19AF88E1-6F5A-4ABE-A880-89591B6F9B92}"/>
    <cellStyle name="40% - Accent3 5 2 2 3" xfId="2853" xr:uid="{D28D50A4-BF34-4CBF-BA3C-A5C753856A2B}"/>
    <cellStyle name="40% - Accent3 5 2 3" xfId="1958" xr:uid="{331F1259-D4F5-494E-991F-BFE77A81E342}"/>
    <cellStyle name="40% - Accent3 5 2 3 2" xfId="3163" xr:uid="{17493A9A-4C33-4B0D-BB98-45967D3056F2}"/>
    <cellStyle name="40% - Accent3 5 2 4" xfId="2606" xr:uid="{0A312E95-6E16-4F74-A6D3-3583654A1F5D}"/>
    <cellStyle name="40% - Accent3 5 2 5" xfId="4480" xr:uid="{0D732C57-8067-477B-8381-1BD504CA4C4A}"/>
    <cellStyle name="40% - Accent3 5 3" xfId="1603" xr:uid="{0975C5AC-E742-4567-8033-3DF9D4D5794F}"/>
    <cellStyle name="40% - Accent3 5 3 2" xfId="2242" xr:uid="{3907A2CD-0582-42D9-8835-487494DCC9F3}"/>
    <cellStyle name="40% - Accent3 5 3 2 2" xfId="3466" xr:uid="{E7F1D9FA-F274-4424-9181-03B833A71504}"/>
    <cellStyle name="40% - Accent3 5 3 3" xfId="2852" xr:uid="{42A205CF-4E12-4BAE-A3A1-1BEC9C7E1AFD}"/>
    <cellStyle name="40% - Accent3 5 4" xfId="1957" xr:uid="{44973D48-6DFD-4F81-8EE3-F74391B1D72B}"/>
    <cellStyle name="40% - Accent3 5 4 2" xfId="3162" xr:uid="{9CC99822-A584-42F5-B6FC-FC858A79E955}"/>
    <cellStyle name="40% - Accent3 5 5" xfId="2484" xr:uid="{ACAA2E4C-00E8-415D-A106-C807E49A940C}"/>
    <cellStyle name="40% - Accent3 5 6" xfId="4346" xr:uid="{6F7D3FCA-213B-4C04-9231-6054DA1FAD6B}"/>
    <cellStyle name="40% - Accent3 6" xfId="299" xr:uid="{615734A1-EF53-4DB7-99CE-D7AB79EB4DB2}"/>
    <cellStyle name="40% - Accent3 6 2" xfId="1605" xr:uid="{634137C8-3089-45AC-9F91-F2736BFFFE99}"/>
    <cellStyle name="40% - Accent3 6 2 2" xfId="2244" xr:uid="{0D003568-3225-4510-86AD-0089F8442C01}"/>
    <cellStyle name="40% - Accent3 6 2 2 2" xfId="3468" xr:uid="{FD241D27-444C-4627-8FF4-09799ADF7BA4}"/>
    <cellStyle name="40% - Accent3 6 2 3" xfId="2854" xr:uid="{0287171C-82FD-478D-A764-09B7200178F1}"/>
    <cellStyle name="40% - Accent3 6 3" xfId="1959" xr:uid="{10DF07E3-2C43-49F1-B3F2-4BBB1C936C3B}"/>
    <cellStyle name="40% - Accent3 6 3 2" xfId="3164" xr:uid="{1E27D79F-223C-49B0-858E-C38263E85173}"/>
    <cellStyle name="40% - Accent3 6 4" xfId="2639" xr:uid="{DB101C59-B74F-45F4-8F70-98FB85138FDD}"/>
    <cellStyle name="40% - Accent3 6 5" xfId="4413" xr:uid="{FC1A64BA-4CFD-4818-A088-C0ECBE37AD31}"/>
    <cellStyle name="40% - Accent3 7" xfId="1187" xr:uid="{6A381D0A-A60D-45B8-9584-A3A8E19931FA}"/>
    <cellStyle name="40% - Accent3 7 2" xfId="3264" xr:uid="{EC696DD7-1724-4C24-9B70-5E4F1315FCBC}"/>
    <cellStyle name="40% - Accent3 8" xfId="2353" xr:uid="{A27B43AA-0596-4AA4-9782-320C5EE5BEED}"/>
    <cellStyle name="40% - Accent3 9" xfId="1246" xr:uid="{F5DB722F-E6F1-40EA-A2B0-173FDCDDB682}"/>
    <cellStyle name="40% - Accent4" xfId="68" builtinId="43" customBuiltin="1"/>
    <cellStyle name="40% - Accent4 10" xfId="4281" xr:uid="{438D3E64-5927-421B-B05E-58FA7C21330C}"/>
    <cellStyle name="40% - Accent4 2" xfId="101" xr:uid="{14CD357F-3E17-4DA7-858B-1B5F9B97FB37}"/>
    <cellStyle name="40% - Accent4 2 10" xfId="582" xr:uid="{602773E3-1C2B-48C2-937E-FCF2AA409EEE}"/>
    <cellStyle name="40% - Accent4 2 2" xfId="1179" xr:uid="{42483E7A-37F3-4C0D-9A3C-5238303DF415}"/>
    <cellStyle name="40% - Accent4 2 2 2" xfId="1278" xr:uid="{34227C66-5E64-4C02-937C-AC542DF3F210}"/>
    <cellStyle name="40% - Accent4 2 2 2 2" xfId="1277" xr:uid="{E1BDC2EB-FD36-4C12-8BED-C689934B7E89}"/>
    <cellStyle name="40% - Accent4 2 2 2 2 2" xfId="1609" xr:uid="{E125FE92-A0AC-4E1F-9158-14A6FA375BDA}"/>
    <cellStyle name="40% - Accent4 2 2 2 2 2 2" xfId="2248" xr:uid="{AF82FF83-5173-4223-BFC6-26FAF958E32A}"/>
    <cellStyle name="40% - Accent4 2 2 2 2 2 2 2" xfId="3472" xr:uid="{59057C55-EC31-4004-9524-4C6735BCC31B}"/>
    <cellStyle name="40% - Accent4 2 2 2 2 2 3" xfId="2858" xr:uid="{9AB116D1-192A-42E0-98A5-CE98BB14904A}"/>
    <cellStyle name="40% - Accent4 2 2 2 2 3" xfId="1963" xr:uid="{597DAE63-413D-4071-AB63-3F81FE6C5D87}"/>
    <cellStyle name="40% - Accent4 2 2 2 2 3 2" xfId="3168" xr:uid="{9DC7A9F0-19D1-4E68-9011-85A985E9F910}"/>
    <cellStyle name="40% - Accent4 2 2 2 2 4" xfId="2576" xr:uid="{AFACC8F5-7D2F-4901-965A-8BB9668F46D3}"/>
    <cellStyle name="40% - Accent4 2 2 2 3" xfId="1608" xr:uid="{EEB7B55D-4E9A-4F3D-8D3F-476C6063DEE9}"/>
    <cellStyle name="40% - Accent4 2 2 2 3 2" xfId="2247" xr:uid="{B9EF4EC6-4E51-4C0B-A778-1838320B6137}"/>
    <cellStyle name="40% - Accent4 2 2 2 3 2 2" xfId="3471" xr:uid="{4C22ABD5-B014-4481-9155-A60793F10D74}"/>
    <cellStyle name="40% - Accent4 2 2 2 3 3" xfId="2857" xr:uid="{97583877-A641-44E1-A66A-491BA16BB625}"/>
    <cellStyle name="40% - Accent4 2 2 2 4" xfId="1962" xr:uid="{217667A0-B0BD-430D-B41F-6B7D320D7147}"/>
    <cellStyle name="40% - Accent4 2 2 2 4 2" xfId="3167" xr:uid="{A3EBD9F7-2A4D-4023-BEDB-CA814A049E88}"/>
    <cellStyle name="40% - Accent4 2 2 2 5" xfId="2459" xr:uid="{283BBB43-0093-4EEC-8106-B1CB1B4C639E}"/>
    <cellStyle name="40% - Accent4 2 2 3" xfId="1151" xr:uid="{F1DBCA51-72E8-4FB4-ADB5-F3C83AB66091}"/>
    <cellStyle name="40% - Accent4 2 2 3 2" xfId="1610" xr:uid="{99C602AD-1844-4536-A919-690A1A2C57BC}"/>
    <cellStyle name="40% - Accent4 2 2 3 2 2" xfId="2249" xr:uid="{FA92522F-DA4B-4C63-AE36-260741CA71D6}"/>
    <cellStyle name="40% - Accent4 2 2 3 2 2 2" xfId="3473" xr:uid="{96330B4C-F7E6-41C2-9FB6-66172720A608}"/>
    <cellStyle name="40% - Accent4 2 2 3 2 3" xfId="2859" xr:uid="{469DA3D6-F066-411A-BACF-9ED4D4320920}"/>
    <cellStyle name="40% - Accent4 2 2 3 3" xfId="1964" xr:uid="{AE1E9D34-8B6C-4F9F-80A8-C56080818174}"/>
    <cellStyle name="40% - Accent4 2 2 3 3 2" xfId="3169" xr:uid="{54807DA3-B418-4CF8-B03A-2CE3F78371DB}"/>
    <cellStyle name="40% - Accent4 2 2 3 4" xfId="2532" xr:uid="{F54D0D1D-47A5-40A4-92EA-C5A76ED459EA}"/>
    <cellStyle name="40% - Accent4 2 2 4" xfId="1279" xr:uid="{DA9BBDBB-7784-4FAA-A186-EFEDCD067091}"/>
    <cellStyle name="40% - Accent4 2 2 4 2" xfId="1607" xr:uid="{873C276E-593E-4A41-8115-8068A1A30110}"/>
    <cellStyle name="40% - Accent4 2 2 4 2 2" xfId="2246" xr:uid="{BE271133-4962-4175-83E4-A495F864AC06}"/>
    <cellStyle name="40% - Accent4 2 2 4 2 2 2" xfId="3470" xr:uid="{4FFA8CB8-0E7D-44AD-B299-A6685198130C}"/>
    <cellStyle name="40% - Accent4 2 2 4 2 3" xfId="2860" xr:uid="{148A9311-1380-4601-B62D-A525A176DD57}"/>
    <cellStyle name="40% - Accent4 2 2 4 3" xfId="1961" xr:uid="{C3533178-2004-4CBF-A123-44824B7F8CAC}"/>
    <cellStyle name="40% - Accent4 2 2 4 3 2" xfId="3166" xr:uid="{D3FBC62A-18D5-4438-8D98-157E44B64DF4}"/>
    <cellStyle name="40% - Accent4 2 2 4 4" xfId="2630" xr:uid="{C8014253-2433-4E70-80D6-FC8A67C9BAD8}"/>
    <cellStyle name="40% - Accent4 2 2 5" xfId="1467" xr:uid="{93207320-136B-4B9A-B7D5-071383E356F6}"/>
    <cellStyle name="40% - Accent4 2 2 5 2" xfId="2088" xr:uid="{08AC255C-F779-45A6-9F68-936B5515DBE4}"/>
    <cellStyle name="40% - Accent4 2 2 5 2 2" xfId="3312" xr:uid="{2937C901-CDE7-4AC8-9889-8E887D8DC552}"/>
    <cellStyle name="40% - Accent4 2 2 5 3" xfId="2856" xr:uid="{0FA7C0AE-521D-40A5-8805-4D821377BEFE}"/>
    <cellStyle name="40% - Accent4 2 2 6" xfId="1803" xr:uid="{0D2C12FF-8EAC-4CE0-883F-75E286CD6C1F}"/>
    <cellStyle name="40% - Accent4 2 2 6 2" xfId="3008" xr:uid="{A93C6748-EE15-4082-92B3-037AA80C3CE6}"/>
    <cellStyle name="40% - Accent4 2 2 7" xfId="2413" xr:uid="{4B75F48B-BB0C-4059-85C6-2EE735A42546}"/>
    <cellStyle name="40% - Accent4 2 2 8" xfId="3692" xr:uid="{2AE9FCD8-DDA2-4EA3-BC78-F75C38FB07D6}"/>
    <cellStyle name="40% - Accent4 2 2 9" xfId="1223" xr:uid="{AABE084E-4738-4F98-B09E-17DBAC135D2B}"/>
    <cellStyle name="40% - Accent4 2 3" xfId="1025" xr:uid="{FDCFD82C-A05D-4D01-A4FE-2B8AEC233823}"/>
    <cellStyle name="40% - Accent4 2 3 2" xfId="1134" xr:uid="{EABF7EB9-3774-480C-B8B0-F04D93FEABD0}"/>
    <cellStyle name="40% - Accent4 2 3 2 2" xfId="1612" xr:uid="{DBB33768-BD55-4472-8A0D-EFDB99C9C867}"/>
    <cellStyle name="40% - Accent4 2 3 2 2 2" xfId="2251" xr:uid="{8321118C-1A3E-484F-AB89-AB96C0BB60B5}"/>
    <cellStyle name="40% - Accent4 2 3 2 2 2 2" xfId="3475" xr:uid="{A131DDBA-A0BD-4176-8550-F1EDA0B0E6E2}"/>
    <cellStyle name="40% - Accent4 2 3 2 2 3" xfId="2862" xr:uid="{147F7BCD-270D-4DD3-B330-D11F25417A62}"/>
    <cellStyle name="40% - Accent4 2 3 2 3" xfId="1966" xr:uid="{E6B36C02-6A57-4C24-A7FE-7CAE9DF11858}"/>
    <cellStyle name="40% - Accent4 2 3 2 3 2" xfId="3171" xr:uid="{8773EE31-E05E-451B-B9B8-D323084E7AA9}"/>
    <cellStyle name="40% - Accent4 2 3 2 4" xfId="2575" xr:uid="{54AB3D6C-FF29-415A-A3AF-EC0EA63145C0}"/>
    <cellStyle name="40% - Accent4 2 3 3" xfId="1611" xr:uid="{908A3FA7-CDEE-4D6A-921B-A11830CC6A24}"/>
    <cellStyle name="40% - Accent4 2 3 3 2" xfId="2250" xr:uid="{7F3E1009-44BD-4F67-B6B9-7CB359D2BB3C}"/>
    <cellStyle name="40% - Accent4 2 3 3 2 2" xfId="3474" xr:uid="{35EC9562-B8DC-411A-B13F-708FAFFF6101}"/>
    <cellStyle name="40% - Accent4 2 3 3 3" xfId="2861" xr:uid="{9161DEA1-792C-4E9F-AFB4-1F8A464B3208}"/>
    <cellStyle name="40% - Accent4 2 3 4" xfId="1965" xr:uid="{C0C8EBA0-A0EF-4A34-BB73-021BD5F55A57}"/>
    <cellStyle name="40% - Accent4 2 3 4 2" xfId="3170" xr:uid="{475D6329-D50F-4F9B-8886-3F0598039DBA}"/>
    <cellStyle name="40% - Accent4 2 3 5" xfId="2458" xr:uid="{D18EBDBC-C37C-4765-A81B-0E83897D5D72}"/>
    <cellStyle name="40% - Accent4 2 4" xfId="1133" xr:uid="{B2F5E393-3E9E-4215-840D-9A1267D747CA}"/>
    <cellStyle name="40% - Accent4 2 4 2" xfId="1613" xr:uid="{93EB7DE7-D2D6-465E-A565-C5A3B0D0F8AF}"/>
    <cellStyle name="40% - Accent4 2 4 2 2" xfId="2252" xr:uid="{70131A23-9CB0-4AC5-9838-F4C7BF7F0C34}"/>
    <cellStyle name="40% - Accent4 2 4 2 2 2" xfId="3476" xr:uid="{D47A41DC-90DC-4DC4-9B64-6FBEEC14E04A}"/>
    <cellStyle name="40% - Accent4 2 4 2 3" xfId="2863" xr:uid="{1C5E3537-5E92-4FBD-80AB-43D9219AD73D}"/>
    <cellStyle name="40% - Accent4 2 4 3" xfId="1967" xr:uid="{FBAE75CD-E5E2-4567-994A-E82DEF4DEE58}"/>
    <cellStyle name="40% - Accent4 2 4 3 2" xfId="3172" xr:uid="{A311325B-EB34-4382-854F-64F208E43525}"/>
    <cellStyle name="40% - Accent4 2 4 4" xfId="2502" xr:uid="{8A74275C-28C2-4459-9928-7F108F326083}"/>
    <cellStyle name="40% - Accent4 2 5" xfId="1280" xr:uid="{D08C6068-45A5-4DC2-824E-CF68A97204F9}"/>
    <cellStyle name="40% - Accent4 2 5 2" xfId="1606" xr:uid="{8BA505E6-72F9-4577-8B2A-28463E112078}"/>
    <cellStyle name="40% - Accent4 2 5 2 2" xfId="2245" xr:uid="{4BAC6BF0-35E6-403E-85D3-44184B1BA9E8}"/>
    <cellStyle name="40% - Accent4 2 5 2 2 2" xfId="3469" xr:uid="{37B8C957-1F0C-4D5A-A6A3-67EA84C2D6D4}"/>
    <cellStyle name="40% - Accent4 2 5 2 3" xfId="2864" xr:uid="{1CE202CB-B858-4FFC-A0D9-DDA82C654195}"/>
    <cellStyle name="40% - Accent4 2 5 3" xfId="1960" xr:uid="{2B5CEB93-805D-4DCC-80F2-7DD52BF815AE}"/>
    <cellStyle name="40% - Accent4 2 5 3 2" xfId="3165" xr:uid="{B0A17980-E184-4F55-A590-68D9086DF199}"/>
    <cellStyle name="40% - Accent4 2 5 4" xfId="2370" xr:uid="{EC6EFF02-729F-4DD1-BC4A-D5945F66C09C}"/>
    <cellStyle name="40% - Accent4 2 6" xfId="990" xr:uid="{1A6DDC14-9D61-449B-922C-82C2FFE5F3BD}"/>
    <cellStyle name="40% - Accent4 2 6 2" xfId="2060" xr:uid="{E0DD2F20-4840-4C0D-9070-5EA4FAB5BBE7}"/>
    <cellStyle name="40% - Accent4 2 6 2 2" xfId="3282" xr:uid="{AEA453F4-ABAC-4076-9AC9-3C1E6B2B229A}"/>
    <cellStyle name="40% - Accent4 2 6 3" xfId="2855" xr:uid="{FAAEB60F-CE85-4884-B00F-F69DE47E6C6D}"/>
    <cellStyle name="40% - Accent4 2 7" xfId="1774" xr:uid="{D1ECC13F-5756-4F71-AE8A-422C08A8D464}"/>
    <cellStyle name="40% - Accent4 2 7 2" xfId="2978" xr:uid="{09917E5B-058E-4272-B339-4C9BF1CE8E0E}"/>
    <cellStyle name="40% - Accent4 2 8" xfId="2384" xr:uid="{A0FF4CEA-4DB0-4947-AAB0-483E1D2710E7}"/>
    <cellStyle name="40% - Accent4 2 9" xfId="760" xr:uid="{18E4A6ED-596A-44E0-83CD-CF852813D50E}"/>
    <cellStyle name="40% - Accent4 3" xfId="186" xr:uid="{B485DF57-0FBF-4FC1-8C99-B09C86BA709F}"/>
    <cellStyle name="40% - Accent4 3 2" xfId="255" xr:uid="{AD637BB3-F491-4170-9A3C-CD9DB7E90180}"/>
    <cellStyle name="40% - Accent4 3 2 2" xfId="392" xr:uid="{CC70C116-A84C-4534-A1C2-07768BEA85E1}"/>
    <cellStyle name="40% - Accent4 3 2 2 2" xfId="1616" xr:uid="{3181E612-B9C1-4074-A4DF-22ED3C94DC89}"/>
    <cellStyle name="40% - Accent4 3 2 2 2 2" xfId="2255" xr:uid="{B9873EC3-64CE-4960-8846-EA53529D6DA7}"/>
    <cellStyle name="40% - Accent4 3 2 2 2 2 2" xfId="3479" xr:uid="{8278043E-BE14-4D8E-996B-69D10A9B7E66}"/>
    <cellStyle name="40% - Accent4 3 2 2 2 3" xfId="2867" xr:uid="{0A016358-6524-4A8E-B172-18EE0F93DE41}"/>
    <cellStyle name="40% - Accent4 3 2 2 3" xfId="1970" xr:uid="{319EAB20-E2E6-445E-9299-7B49A2A481CF}"/>
    <cellStyle name="40% - Accent4 3 2 2 3 2" xfId="3175" xr:uid="{56A51C68-947A-434B-AFD7-33D8BBAB6666}"/>
    <cellStyle name="40% - Accent4 3 2 2 4" xfId="2577" xr:uid="{FA463AFF-BFD3-4EBD-BDF8-804D8D723B80}"/>
    <cellStyle name="40% - Accent4 3 2 2 5" xfId="4506" xr:uid="{5214BAE7-4950-4292-96AC-5EEBCA2C9651}"/>
    <cellStyle name="40% - Accent4 3 2 3" xfId="1615" xr:uid="{9E9CFDAD-16BC-4F50-830C-CF70F56B8382}"/>
    <cellStyle name="40% - Accent4 3 2 3 2" xfId="2254" xr:uid="{381EA335-ACD6-4678-84BF-BD5CCF377E6D}"/>
    <cellStyle name="40% - Accent4 3 2 3 2 2" xfId="3478" xr:uid="{EA4730AF-0079-4B39-BAEF-47AA21AA90F5}"/>
    <cellStyle name="40% - Accent4 3 2 3 3" xfId="2866" xr:uid="{D0480791-72C8-49E0-8CEA-A0CE0428CFFC}"/>
    <cellStyle name="40% - Accent4 3 2 4" xfId="1969" xr:uid="{BA82A257-D7BE-4607-86ED-50F5F11683A4}"/>
    <cellStyle name="40% - Accent4 3 2 4 2" xfId="3174" xr:uid="{58E4D8B4-C3C2-4A22-A947-8806991C7AD5}"/>
    <cellStyle name="40% - Accent4 3 2 5" xfId="2460" xr:uid="{EB0BC492-D579-4A75-A7A6-748521BF440E}"/>
    <cellStyle name="40% - Accent4 3 2 6" xfId="4372" xr:uid="{5D7A8AF0-6686-4D48-92AB-3D0E2B51F37A}"/>
    <cellStyle name="40% - Accent4 3 3" xfId="325" xr:uid="{B778A00A-AACD-47C8-BF9E-A978735FF7C1}"/>
    <cellStyle name="40% - Accent4 3 3 2" xfId="1617" xr:uid="{CE52CB92-586B-4A63-97F6-C5B867A49B54}"/>
    <cellStyle name="40% - Accent4 3 3 2 2" xfId="2256" xr:uid="{B92F408B-2EE3-46CD-9F43-DE2CDEA6C144}"/>
    <cellStyle name="40% - Accent4 3 3 2 2 2" xfId="3480" xr:uid="{AFB42768-15AC-47D4-9DAC-8A0867B27233}"/>
    <cellStyle name="40% - Accent4 3 3 2 3" xfId="2868" xr:uid="{1AC4DC86-4AFB-486F-BE2A-F003548BABD4}"/>
    <cellStyle name="40% - Accent4 3 3 3" xfId="1971" xr:uid="{C00B8FA8-B520-4713-A4A7-47D0A42F07B3}"/>
    <cellStyle name="40% - Accent4 3 3 3 2" xfId="3176" xr:uid="{9F9A6838-A111-4F49-9A0B-E9539D499564}"/>
    <cellStyle name="40% - Accent4 3 3 4" xfId="2516" xr:uid="{411DEDED-7352-4AF4-A128-0C2F66A56B41}"/>
    <cellStyle name="40% - Accent4 3 3 5" xfId="4439" xr:uid="{EB803C34-9B7E-4CD9-ABF1-E6E568823E61}"/>
    <cellStyle name="40% - Accent4 3 4" xfId="1132" xr:uid="{FB0EF23C-A65B-4CBC-B7BB-3823C0E4AAF1}"/>
    <cellStyle name="40% - Accent4 3 4 2" xfId="1614" xr:uid="{093CDDAC-CE8E-4CDD-9D88-99B05CED14A2}"/>
    <cellStyle name="40% - Accent4 3 4 2 2" xfId="2253" xr:uid="{C873B6F7-0317-4688-8788-2634DD3294AB}"/>
    <cellStyle name="40% - Accent4 3 4 2 2 2" xfId="3477" xr:uid="{9E529445-32BF-404D-8D88-FDDD25F1F2C2}"/>
    <cellStyle name="40% - Accent4 3 4 2 3" xfId="2869" xr:uid="{312DB226-713D-45C1-BAE1-68F8CF09B7DA}"/>
    <cellStyle name="40% - Accent4 3 4 3" xfId="1968" xr:uid="{D0D37C9E-2828-48D8-8C80-46D3CF193DF5}"/>
    <cellStyle name="40% - Accent4 3 4 3 2" xfId="3173" xr:uid="{853C6964-CB28-41B7-BD43-0FF3D6628960}"/>
    <cellStyle name="40% - Accent4 3 4 4" xfId="2601" xr:uid="{A0BEDBE8-AE6D-4B05-B1C6-BC8076E55C30}"/>
    <cellStyle name="40% - Accent4 3 5" xfId="1451" xr:uid="{AE3A35C4-594C-4153-8883-00513BEB26AA}"/>
    <cellStyle name="40% - Accent4 3 5 2" xfId="2072" xr:uid="{25EC6704-D2E1-498D-B85E-9A6970E26E91}"/>
    <cellStyle name="40% - Accent4 3 5 2 2" xfId="3296" xr:uid="{3F3C2A95-0123-4104-9BC5-2A7EBBCC85EA}"/>
    <cellStyle name="40% - Accent4 3 5 3" xfId="2865" xr:uid="{2AC1BE26-F774-491D-AD20-EDC804534C2E}"/>
    <cellStyle name="40% - Accent4 3 6" xfId="1787" xr:uid="{F50A7518-0883-4D56-A1B5-DE0D10D83824}"/>
    <cellStyle name="40% - Accent4 3 6 2" xfId="2992" xr:uid="{1FC780EE-A8BF-4183-BDB4-F3C6F92915BF}"/>
    <cellStyle name="40% - Accent4 3 7" xfId="2396" xr:uid="{3BA24E90-CA22-44A3-A8C1-759C6C064D56}"/>
    <cellStyle name="40% - Accent4 3 8" xfId="4305" xr:uid="{8A67B048-0457-4357-B62C-51CA985F961D}"/>
    <cellStyle name="40% - Accent4 4" xfId="206" xr:uid="{A4B479A4-D976-44DD-99D3-F933A8E779AE}"/>
    <cellStyle name="40% - Accent4 4 2" xfId="274" xr:uid="{A385586F-9387-4E9F-945A-68840C84AC52}"/>
    <cellStyle name="40% - Accent4 4 2 2" xfId="411" xr:uid="{59F2981F-97CF-4018-825D-C8F2898C8DA9}"/>
    <cellStyle name="40% - Accent4 4 2 2 2" xfId="2258" xr:uid="{FD001FDB-4EAB-4E10-B658-0A8C145171EF}"/>
    <cellStyle name="40% - Accent4 4 2 2 2 2" xfId="3482" xr:uid="{BB5D85A3-8EDE-4ACF-916D-C239EFAC432D}"/>
    <cellStyle name="40% - Accent4 4 2 2 3" xfId="2871" xr:uid="{EC123C71-43E3-446E-8DA7-C67E1970B0FD}"/>
    <cellStyle name="40% - Accent4 4 2 2 4" xfId="4525" xr:uid="{5EA5EF6A-DEF8-46EC-A55F-666820F4A2A3}"/>
    <cellStyle name="40% - Accent4 4 2 3" xfId="1973" xr:uid="{CC2AE127-1517-4CBD-9318-0481EF34F2E3}"/>
    <cellStyle name="40% - Accent4 4 2 3 2" xfId="3178" xr:uid="{837DD598-7E0B-46DB-99A9-A2AE9E7494A3}"/>
    <cellStyle name="40% - Accent4 4 2 4" xfId="2543" xr:uid="{63C42C85-10CD-4564-97FB-8A5E14AB0A16}"/>
    <cellStyle name="40% - Accent4 4 2 5" xfId="4391" xr:uid="{2AE1869A-DABF-4D5A-B984-D881F69C369B}"/>
    <cellStyle name="40% - Accent4 4 3" xfId="344" xr:uid="{E0B93860-A355-4F64-ACB3-8AE77BB5430F}"/>
    <cellStyle name="40% - Accent4 4 3 2" xfId="2257" xr:uid="{09289F56-B1FD-41A1-A49A-E30754B3CFCE}"/>
    <cellStyle name="40% - Accent4 4 3 2 2" xfId="3481" xr:uid="{5B63F6D9-3AFF-4D8A-8B29-F964EB47A8ED}"/>
    <cellStyle name="40% - Accent4 4 3 3" xfId="2870" xr:uid="{92218DDE-87E5-4CF4-9C30-3D3384A93F6F}"/>
    <cellStyle name="40% - Accent4 4 3 4" xfId="4458" xr:uid="{A688A87F-9809-4CEA-8663-2EF620D61E46}"/>
    <cellStyle name="40% - Accent4 4 4" xfId="1972" xr:uid="{5C830A02-0ED5-4494-B319-47D0D58815D3}"/>
    <cellStyle name="40% - Accent4 4 4 2" xfId="3177" xr:uid="{EE9FC3D6-2ECB-4C08-BAB1-58690D01084F}"/>
    <cellStyle name="40% - Accent4 4 5" xfId="2425" xr:uid="{4F83E350-CF44-464F-9B61-CC9D92BA65B6}"/>
    <cellStyle name="40% - Accent4 4 6" xfId="4324" xr:uid="{502DDCD8-52BE-4862-BF7B-BD15ACA55781}"/>
    <cellStyle name="40% - Accent4 5" xfId="231" xr:uid="{EE1BCB91-B8E5-49B0-94E4-C9F135E00EB0}"/>
    <cellStyle name="40% - Accent4 5 2" xfId="368" xr:uid="{3CAD1A75-C153-4A0D-874E-C74E2F3C3F46}"/>
    <cellStyle name="40% - Accent4 5 2 2" xfId="1619" xr:uid="{B61292A2-B5B2-415C-A832-3E068CFC6D1E}"/>
    <cellStyle name="40% - Accent4 5 2 2 2" xfId="2260" xr:uid="{488DCDAC-D44C-4216-831A-9D8A1C2033F6}"/>
    <cellStyle name="40% - Accent4 5 2 2 2 2" xfId="3484" xr:uid="{E597B4A0-BA96-47D9-B66F-77E6CA0C4C15}"/>
    <cellStyle name="40% - Accent4 5 2 2 3" xfId="2873" xr:uid="{7EBF6937-E76B-4BFD-A79B-F34B36AEF72F}"/>
    <cellStyle name="40% - Accent4 5 2 3" xfId="1975" xr:uid="{AD1256C7-3A5E-4F22-88F3-8FD02CB68A15}"/>
    <cellStyle name="40% - Accent4 5 2 3 2" xfId="3180" xr:uid="{D75E7BF2-4313-4AFA-B31F-78A0B195BCDE}"/>
    <cellStyle name="40% - Accent4 5 2 4" xfId="2644" xr:uid="{3976E545-009D-461D-9F1F-7C03AA87549C}"/>
    <cellStyle name="40% - Accent4 5 2 5" xfId="4482" xr:uid="{2A82608D-B072-44CD-958D-8293AB606A0D}"/>
    <cellStyle name="40% - Accent4 5 3" xfId="1618" xr:uid="{AD300009-9A33-4D67-A239-33D70AA1A9EA}"/>
    <cellStyle name="40% - Accent4 5 3 2" xfId="2259" xr:uid="{888B4B68-7EA6-460A-9FD1-96A70FDFF7A4}"/>
    <cellStyle name="40% - Accent4 5 3 2 2" xfId="3483" xr:uid="{F0252003-4B5F-404C-871E-B84EFED38DB3}"/>
    <cellStyle name="40% - Accent4 5 3 3" xfId="2872" xr:uid="{EF6355E2-E0ED-4267-AACA-B468AA30E2A5}"/>
    <cellStyle name="40% - Accent4 5 4" xfId="1974" xr:uid="{9B30F113-EE28-49A1-9B38-D706E6C1F985}"/>
    <cellStyle name="40% - Accent4 5 4 2" xfId="3179" xr:uid="{FB0BB1BD-9F97-49F6-8FDF-EE708E4B65B5}"/>
    <cellStyle name="40% - Accent4 5 5" xfId="2486" xr:uid="{F8DAE923-6BEA-4DEF-8C02-8F1783B23C95}"/>
    <cellStyle name="40% - Accent4 5 6" xfId="4348" xr:uid="{F03BE04E-04F5-47C6-B524-2777F25CB419}"/>
    <cellStyle name="40% - Accent4 6" xfId="301" xr:uid="{9210A7E0-C8B6-4E87-A532-B140980F7840}"/>
    <cellStyle name="40% - Accent4 6 2" xfId="1620" xr:uid="{DB2D5AEF-75DB-4435-9198-8090F9445782}"/>
    <cellStyle name="40% - Accent4 6 2 2" xfId="2261" xr:uid="{18A4CF99-BB2A-4E69-9852-B1CDB29AD808}"/>
    <cellStyle name="40% - Accent4 6 2 2 2" xfId="3485" xr:uid="{4F9417FD-0348-49EA-991B-2DE5F5B33155}"/>
    <cellStyle name="40% - Accent4 6 2 3" xfId="2874" xr:uid="{C8092944-1023-4E13-8900-A7792A5035F7}"/>
    <cellStyle name="40% - Accent4 6 3" xfId="1976" xr:uid="{B5E62D8A-01C1-46B1-9604-ED628E6D4D50}"/>
    <cellStyle name="40% - Accent4 6 3 2" xfId="3181" xr:uid="{92D51AB8-0100-4295-974E-BF0722DB7F25}"/>
    <cellStyle name="40% - Accent4 6 4" xfId="2616" xr:uid="{79351326-7959-47F5-AF5F-D1B5293C666D}"/>
    <cellStyle name="40% - Accent4 6 5" xfId="4415" xr:uid="{3871BDB0-3902-4B6A-A4ED-17D7191B75C7}"/>
    <cellStyle name="40% - Accent4 7" xfId="1186" xr:uid="{CBDDEE73-AA8B-42EA-AB2D-FC4276F0650C}"/>
    <cellStyle name="40% - Accent4 7 2" xfId="3266" xr:uid="{67C62787-69CE-46A4-AF3A-CFE137C93098}"/>
    <cellStyle name="40% - Accent4 8" xfId="2355" xr:uid="{8784869A-D127-4BD5-AE30-DA1432AB312C}"/>
    <cellStyle name="40% - Accent4 9" xfId="1243" xr:uid="{199C3889-0ACC-41B1-9671-DEFCD423B14D}"/>
    <cellStyle name="40% - Accent5" xfId="71" builtinId="47" customBuiltin="1"/>
    <cellStyle name="40% - Accent5 10" xfId="4283" xr:uid="{46B677E8-C1B7-44E9-B9B2-DAD8B62D95DF}"/>
    <cellStyle name="40% - Accent5 2" xfId="102" xr:uid="{746D29C0-55B4-44A9-9A48-A7F144F5C754}"/>
    <cellStyle name="40% - Accent5 2 10" xfId="583" xr:uid="{98493887-F295-462C-9887-35C71F708FCE}"/>
    <cellStyle name="40% - Accent5 2 2" xfId="1174" xr:uid="{A465A68F-9B19-42F3-8E28-26A347134863}"/>
    <cellStyle name="40% - Accent5 2 2 2" xfId="647" xr:uid="{8938976B-910A-4BFC-BCFB-4641BC2389B4}"/>
    <cellStyle name="40% - Accent5 2 2 2 2" xfId="1198" xr:uid="{0772D5B6-AC24-4416-80D7-2052A083E3CD}"/>
    <cellStyle name="40% - Accent5 2 2 2 2 2" xfId="1624" xr:uid="{D236A1C9-8B83-4D08-A70F-1EF952A60CFE}"/>
    <cellStyle name="40% - Accent5 2 2 2 2 2 2" xfId="2265" xr:uid="{35A26994-1838-4B0E-A29A-E86C69731EEA}"/>
    <cellStyle name="40% - Accent5 2 2 2 2 2 2 2" xfId="3489" xr:uid="{66079351-63F8-4DF4-A753-FD1260D8D456}"/>
    <cellStyle name="40% - Accent5 2 2 2 2 2 3" xfId="2878" xr:uid="{94FA139F-45FF-4528-BDEC-716D4157A711}"/>
    <cellStyle name="40% - Accent5 2 2 2 2 3" xfId="1980" xr:uid="{33B6A7BB-37CA-4D43-866B-E61235F0FE47}"/>
    <cellStyle name="40% - Accent5 2 2 2 2 3 2" xfId="3185" xr:uid="{F66B2E2B-E698-4E55-AB74-360D3A40AABE}"/>
    <cellStyle name="40% - Accent5 2 2 2 2 4" xfId="2579" xr:uid="{D2D3AA75-EAEE-41C6-B033-EC8F8A42A20F}"/>
    <cellStyle name="40% - Accent5 2 2 2 3" xfId="1623" xr:uid="{91085190-D706-4B2A-9E44-5F130EC654C7}"/>
    <cellStyle name="40% - Accent5 2 2 2 3 2" xfId="2264" xr:uid="{195F9060-FADE-4AA4-9670-C5149DFF8BCC}"/>
    <cellStyle name="40% - Accent5 2 2 2 3 2 2" xfId="3488" xr:uid="{75622557-BD97-4D37-83F3-70F83CC80B48}"/>
    <cellStyle name="40% - Accent5 2 2 2 3 3" xfId="2877" xr:uid="{F5F21459-C7FD-4A5A-9ADC-33725A88C72F}"/>
    <cellStyle name="40% - Accent5 2 2 2 4" xfId="1979" xr:uid="{2D11DC44-4679-4CCF-BD73-75FFA78ED8DC}"/>
    <cellStyle name="40% - Accent5 2 2 2 4 2" xfId="3184" xr:uid="{A66215BC-AEF9-43E6-B919-F9A34C2C2BBC}"/>
    <cellStyle name="40% - Accent5 2 2 2 5" xfId="2462" xr:uid="{17930967-C251-4F1E-A77D-49CF0BDC8789}"/>
    <cellStyle name="40% - Accent5 2 2 3" xfId="649" xr:uid="{F78CA8B9-177B-4AD6-BFA1-8D995CE6655B}"/>
    <cellStyle name="40% - Accent5 2 2 3 2" xfId="1625" xr:uid="{D4DE373B-2311-4545-9E66-E913876509A2}"/>
    <cellStyle name="40% - Accent5 2 2 3 2 2" xfId="2266" xr:uid="{2896AFB3-ABB3-4BB7-A682-1FFF22A8E422}"/>
    <cellStyle name="40% - Accent5 2 2 3 2 2 2" xfId="3490" xr:uid="{91152F8E-FEB9-47F4-A708-DE0B99B49D41}"/>
    <cellStyle name="40% - Accent5 2 2 3 2 3" xfId="2879" xr:uid="{D3F47131-23E6-4E7F-8460-BFE2B06D6B12}"/>
    <cellStyle name="40% - Accent5 2 2 3 3" xfId="1981" xr:uid="{AF9C52B5-A428-4718-82D5-1110C0EC60B1}"/>
    <cellStyle name="40% - Accent5 2 2 3 3 2" xfId="3186" xr:uid="{63215D0E-B80D-4AFB-9A85-1FD4BB0D3653}"/>
    <cellStyle name="40% - Accent5 2 2 3 4" xfId="2533" xr:uid="{DFCB2365-461D-48E1-B87E-A233B54EB78F}"/>
    <cellStyle name="40% - Accent5 2 2 4" xfId="1199" xr:uid="{5642805D-BD5D-411F-BF9E-D56E5EF132FC}"/>
    <cellStyle name="40% - Accent5 2 2 4 2" xfId="1622" xr:uid="{8C32DF55-DF85-4514-AF45-8A3E02F48BD9}"/>
    <cellStyle name="40% - Accent5 2 2 4 2 2" xfId="2263" xr:uid="{44E17F72-00F9-4664-ACE8-80C02FBE338E}"/>
    <cellStyle name="40% - Accent5 2 2 4 2 2 2" xfId="3487" xr:uid="{4A8F5D38-A228-406D-8131-599D24C08AA0}"/>
    <cellStyle name="40% - Accent5 2 2 4 2 3" xfId="2880" xr:uid="{9AD7EA6D-834A-461F-839C-00F45BC5E3E0}"/>
    <cellStyle name="40% - Accent5 2 2 4 3" xfId="1978" xr:uid="{94B23C4F-B005-4577-A8E6-AEF11B99C335}"/>
    <cellStyle name="40% - Accent5 2 2 4 3 2" xfId="3183" xr:uid="{98BDB421-CEB2-4147-A301-8CA4614558B3}"/>
    <cellStyle name="40% - Accent5 2 2 4 4" xfId="2365" xr:uid="{E2F7DB2A-56CA-4FE1-9767-73753ED9E3F3}"/>
    <cellStyle name="40% - Accent5 2 2 5" xfId="1468" xr:uid="{E89ADC21-CE4E-487D-BAAB-97FA5448EA6B}"/>
    <cellStyle name="40% - Accent5 2 2 5 2" xfId="2089" xr:uid="{5D4BB6E5-C5A4-4373-AB0B-36949C5C1E89}"/>
    <cellStyle name="40% - Accent5 2 2 5 2 2" xfId="3313" xr:uid="{0E4F0096-B25C-4DC1-8179-F9237341FD88}"/>
    <cellStyle name="40% - Accent5 2 2 5 3" xfId="2876" xr:uid="{04BC9A26-EACF-41EB-8364-F838D02BE6CA}"/>
    <cellStyle name="40% - Accent5 2 2 6" xfId="1804" xr:uid="{5ACA50AC-5741-4B6D-B69C-2F195C078CD7}"/>
    <cellStyle name="40% - Accent5 2 2 6 2" xfId="3009" xr:uid="{47E52EF9-B02D-4BB7-994E-87003437BF3F}"/>
    <cellStyle name="40% - Accent5 2 2 7" xfId="2414" xr:uid="{E7BC156B-F1C3-492F-93DE-EBB20B354C72}"/>
    <cellStyle name="40% - Accent5 2 2 8" xfId="3687" xr:uid="{EBE65DFD-0DB1-496A-8342-C0C717C0CE00}"/>
    <cellStyle name="40% - Accent5 2 2 9" xfId="1218" xr:uid="{9FAA9BAF-2906-443D-AD39-9624B68DF2FA}"/>
    <cellStyle name="40% - Accent5 2 3" xfId="1027" xr:uid="{31447E33-CC47-434A-95C6-89B9306CD64B}"/>
    <cellStyle name="40% - Accent5 2 3 2" xfId="1153" xr:uid="{18367758-3530-4B5E-AAE0-5A33644F3342}"/>
    <cellStyle name="40% - Accent5 2 3 2 2" xfId="1627" xr:uid="{4CF04689-0633-4500-82FC-F8B7352516AE}"/>
    <cellStyle name="40% - Accent5 2 3 2 2 2" xfId="2268" xr:uid="{5CBB56AE-3BE2-44AE-99B1-509FE808FD09}"/>
    <cellStyle name="40% - Accent5 2 3 2 2 2 2" xfId="3492" xr:uid="{2A72D5BB-445C-46C1-BC8E-6AC02CBE4585}"/>
    <cellStyle name="40% - Accent5 2 3 2 2 3" xfId="2882" xr:uid="{F7C97935-8499-47EF-9740-EA0E30A3AF62}"/>
    <cellStyle name="40% - Accent5 2 3 2 3" xfId="1983" xr:uid="{2AB0E8E8-B1E7-477A-A73F-A1F7C7832945}"/>
    <cellStyle name="40% - Accent5 2 3 2 3 2" xfId="3188" xr:uid="{73C17C67-87A9-4F06-9062-DEAB130229A8}"/>
    <cellStyle name="40% - Accent5 2 3 2 4" xfId="2578" xr:uid="{01AE1769-82C8-4623-AA95-9BE9CA141109}"/>
    <cellStyle name="40% - Accent5 2 3 3" xfId="1626" xr:uid="{D2A0DF2D-C8DE-4782-96F4-A61D20D3F9D3}"/>
    <cellStyle name="40% - Accent5 2 3 3 2" xfId="2267" xr:uid="{2FD823ED-7177-4AA1-BDDA-5AB8C50A2BBF}"/>
    <cellStyle name="40% - Accent5 2 3 3 2 2" xfId="3491" xr:uid="{58D39DDB-20AD-4940-945F-97A3B1CF5E8A}"/>
    <cellStyle name="40% - Accent5 2 3 3 3" xfId="2881" xr:uid="{87099250-CE7B-4550-805A-6A81753E14CA}"/>
    <cellStyle name="40% - Accent5 2 3 4" xfId="1982" xr:uid="{07779B6C-803C-474D-A496-FC3707FAC711}"/>
    <cellStyle name="40% - Accent5 2 3 4 2" xfId="3187" xr:uid="{940353BF-B9F8-437C-B5E0-D87F27A658EE}"/>
    <cellStyle name="40% - Accent5 2 3 5" xfId="2461" xr:uid="{A45D02B3-FE79-4114-BC43-F20D0165F2A5}"/>
    <cellStyle name="40% - Accent5 2 4" xfId="1063" xr:uid="{8402170E-D251-4AF5-B984-A4CF6E4985F0}"/>
    <cellStyle name="40% - Accent5 2 4 2" xfId="1628" xr:uid="{F8641C44-5DD0-46AE-B663-1C21797FDEE8}"/>
    <cellStyle name="40% - Accent5 2 4 2 2" xfId="2269" xr:uid="{613034AE-0899-4026-80C7-B0BE6F85CAAC}"/>
    <cellStyle name="40% - Accent5 2 4 2 2 2" xfId="3493" xr:uid="{1AFCCC5E-CB08-451E-AD72-A8CC99387FEE}"/>
    <cellStyle name="40% - Accent5 2 4 2 3" xfId="2883" xr:uid="{F7689D84-35B7-4471-A2C8-94C0E312B913}"/>
    <cellStyle name="40% - Accent5 2 4 3" xfId="1984" xr:uid="{4D6FF4E9-B763-4F12-B739-C34635630DA8}"/>
    <cellStyle name="40% - Accent5 2 4 3 2" xfId="3189" xr:uid="{76F5C3DB-7F19-4075-B8A8-2E2D894F8366}"/>
    <cellStyle name="40% - Accent5 2 4 4" xfId="2503" xr:uid="{0C72735D-EF37-4974-85B6-E3668A642EA7}"/>
    <cellStyle name="40% - Accent5 2 5" xfId="1102" xr:uid="{B5E433EE-EBEB-4D04-AB44-E54AD1D2EEC4}"/>
    <cellStyle name="40% - Accent5 2 5 2" xfId="1621" xr:uid="{435C08F6-E201-4D4D-B698-81E594090B32}"/>
    <cellStyle name="40% - Accent5 2 5 2 2" xfId="2262" xr:uid="{22976B1C-7C0F-49CF-B70E-C2997CFEF7D3}"/>
    <cellStyle name="40% - Accent5 2 5 2 2 2" xfId="3486" xr:uid="{4CB095FF-E806-470E-B769-78EE4F4C75B7}"/>
    <cellStyle name="40% - Accent5 2 5 2 3" xfId="2884" xr:uid="{94B42128-F5C7-42C8-A442-B8FA299B33F6}"/>
    <cellStyle name="40% - Accent5 2 5 3" xfId="1977" xr:uid="{CB5B3BDE-B21B-4721-8AD0-823921B9E3DD}"/>
    <cellStyle name="40% - Accent5 2 5 3 2" xfId="3182" xr:uid="{35976182-2D1A-48B7-86B1-468C0C86B371}"/>
    <cellStyle name="40% - Accent5 2 5 4" xfId="2638" xr:uid="{199201C5-2B82-432D-8D29-49303D624E35}"/>
    <cellStyle name="40% - Accent5 2 6" xfId="664" xr:uid="{F1E03282-63D6-4066-A56F-286F1E7D2858}"/>
    <cellStyle name="40% - Accent5 2 6 2" xfId="2061" xr:uid="{28E660F0-6CC1-4AD8-8E61-9974B4CF6648}"/>
    <cellStyle name="40% - Accent5 2 6 2 2" xfId="3283" xr:uid="{2AE4FC1A-B7F6-4485-AD53-018F83958C81}"/>
    <cellStyle name="40% - Accent5 2 6 3" xfId="2875" xr:uid="{261DA840-0BE0-42F3-820E-F819EF1C4046}"/>
    <cellStyle name="40% - Accent5 2 7" xfId="1775" xr:uid="{7FC7C373-59DA-4EAA-813C-189B8F291AE6}"/>
    <cellStyle name="40% - Accent5 2 7 2" xfId="2979" xr:uid="{A5454EE8-E0C2-4474-BFF7-CBCC7B63D524}"/>
    <cellStyle name="40% - Accent5 2 8" xfId="2385" xr:uid="{EE947F76-78CC-470A-BAC6-D0E1F50FFD43}"/>
    <cellStyle name="40% - Accent5 2 9" xfId="755" xr:uid="{8245CEC5-BD72-4415-BF76-6A6BA6684215}"/>
    <cellStyle name="40% - Accent5 3" xfId="188" xr:uid="{E7D90003-43D3-464D-B8CB-0DC3A7FBD549}"/>
    <cellStyle name="40% - Accent5 3 2" xfId="257" xr:uid="{4965146C-F59E-4EE2-8422-449188163A67}"/>
    <cellStyle name="40% - Accent5 3 2 2" xfId="394" xr:uid="{EED2CC86-B33E-4C37-AB2A-F7B1323A7291}"/>
    <cellStyle name="40% - Accent5 3 2 2 2" xfId="1631" xr:uid="{38B742A0-9A9F-4FC6-B5A1-DC99AD829DAB}"/>
    <cellStyle name="40% - Accent5 3 2 2 2 2" xfId="2272" xr:uid="{BE18FF1F-30EA-4FC0-9F5B-28A2E2B41B28}"/>
    <cellStyle name="40% - Accent5 3 2 2 2 2 2" xfId="3496" xr:uid="{2A87191B-EA50-4D78-BE30-EA3DC325035A}"/>
    <cellStyle name="40% - Accent5 3 2 2 2 3" xfId="2887" xr:uid="{1D1441AF-B67A-4269-9E33-24D6DDDB4C11}"/>
    <cellStyle name="40% - Accent5 3 2 2 3" xfId="1987" xr:uid="{1E123966-A409-4A0A-B056-804B6581D635}"/>
    <cellStyle name="40% - Accent5 3 2 2 3 2" xfId="3192" xr:uid="{14745550-2B0F-4D38-B5DE-EA1FAE236041}"/>
    <cellStyle name="40% - Accent5 3 2 2 4" xfId="2580" xr:uid="{ED522416-F6A8-4B11-9640-44E0582B726C}"/>
    <cellStyle name="40% - Accent5 3 2 2 5" xfId="4508" xr:uid="{0B53F802-1E9D-4E4A-9B88-27C8ADBD54AF}"/>
    <cellStyle name="40% - Accent5 3 2 3" xfId="1630" xr:uid="{30E74022-0B14-4FA9-B3A6-909068CF381B}"/>
    <cellStyle name="40% - Accent5 3 2 3 2" xfId="2271" xr:uid="{A71B13A6-B4C7-4F4E-B79B-891BFEF3F526}"/>
    <cellStyle name="40% - Accent5 3 2 3 2 2" xfId="3495" xr:uid="{083AF90A-423F-4F43-A87C-D4B0D2C5B3C0}"/>
    <cellStyle name="40% - Accent5 3 2 3 3" xfId="2886" xr:uid="{A312A62D-58F4-44F3-9F6A-746D86A46CFA}"/>
    <cellStyle name="40% - Accent5 3 2 4" xfId="1986" xr:uid="{6AABA2F8-761B-42D5-9D00-4A011CEBF302}"/>
    <cellStyle name="40% - Accent5 3 2 4 2" xfId="3191" xr:uid="{0655FBE7-27E7-4A75-AE39-04695495EFCF}"/>
    <cellStyle name="40% - Accent5 3 2 5" xfId="2463" xr:uid="{FC99B33B-6F78-4EB4-AA2C-7059AF89F62A}"/>
    <cellStyle name="40% - Accent5 3 2 6" xfId="4374" xr:uid="{FF4B6209-B772-4B1A-B7BD-226799738354}"/>
    <cellStyle name="40% - Accent5 3 3" xfId="327" xr:uid="{F95C73A2-C3C2-40F0-B836-CB0BBDE38FA2}"/>
    <cellStyle name="40% - Accent5 3 3 2" xfId="1632" xr:uid="{7BDDAC0F-75B3-4E07-B4C7-E49DE279DAE1}"/>
    <cellStyle name="40% - Accent5 3 3 2 2" xfId="2273" xr:uid="{8EDA42A7-9DF6-4651-B44C-FBF0E39B5DD0}"/>
    <cellStyle name="40% - Accent5 3 3 2 2 2" xfId="3497" xr:uid="{125F12AB-C303-442E-8848-D7EC4E589E6D}"/>
    <cellStyle name="40% - Accent5 3 3 2 3" xfId="2888" xr:uid="{43D268A7-7F0A-44E1-A861-2F221F94FE98}"/>
    <cellStyle name="40% - Accent5 3 3 3" xfId="1988" xr:uid="{05EFE73F-DD98-4F58-82E7-3E59DC9DD791}"/>
    <cellStyle name="40% - Accent5 3 3 3 2" xfId="3193" xr:uid="{F9A5E5EB-7515-4403-9D7C-15F1D6FC0AA5}"/>
    <cellStyle name="40% - Accent5 3 3 4" xfId="2518" xr:uid="{127DCB9E-1FC2-404A-917B-C76BA315D05C}"/>
    <cellStyle name="40% - Accent5 3 3 5" xfId="4441" xr:uid="{46544731-2155-4CDF-8B8F-163B635ADA37}"/>
    <cellStyle name="40% - Accent5 3 4" xfId="1197" xr:uid="{9E0C1430-FAAB-48AD-A2B8-967B7F42D622}"/>
    <cellStyle name="40% - Accent5 3 4 2" xfId="1629" xr:uid="{2C7A86D8-BFC9-4B0B-AFBF-1A755672E67E}"/>
    <cellStyle name="40% - Accent5 3 4 2 2" xfId="2270" xr:uid="{F737F346-0D27-4B19-836B-CFC77CE040F9}"/>
    <cellStyle name="40% - Accent5 3 4 2 2 2" xfId="3494" xr:uid="{4AFC0FAE-DB8B-48BC-A36D-E891E6C0377D}"/>
    <cellStyle name="40% - Accent5 3 4 2 3" xfId="2889" xr:uid="{D4131DB5-E805-41AF-8EEC-B5EBC36416FE}"/>
    <cellStyle name="40% - Accent5 3 4 3" xfId="1985" xr:uid="{FE9B61B0-A9E3-42B0-B429-1D87A1982314}"/>
    <cellStyle name="40% - Accent5 3 4 3 2" xfId="3190" xr:uid="{3CD82F4F-6DE3-4A0D-B00B-39CC8AE9954B}"/>
    <cellStyle name="40% - Accent5 3 4 4" xfId="2632" xr:uid="{8C152E0A-C555-4826-9840-8B68D57678D8}"/>
    <cellStyle name="40% - Accent5 3 5" xfId="1453" xr:uid="{4C5EB88F-1648-46C7-A474-42A788505144}"/>
    <cellStyle name="40% - Accent5 3 5 2" xfId="2074" xr:uid="{FAEE1507-4D1D-43BF-BDF0-FB6DC3E1C564}"/>
    <cellStyle name="40% - Accent5 3 5 2 2" xfId="3298" xr:uid="{75E15916-0BB9-41E7-B3B3-4165EC848310}"/>
    <cellStyle name="40% - Accent5 3 5 3" xfId="2885" xr:uid="{4A0C26CA-329B-4E92-A5F3-9755EFBA6095}"/>
    <cellStyle name="40% - Accent5 3 6" xfId="1789" xr:uid="{15675A6F-DBC4-46C7-AA2C-5364AAE3CD7E}"/>
    <cellStyle name="40% - Accent5 3 6 2" xfId="2994" xr:uid="{F71BE81C-25E8-4777-AD4D-CF0FE8650616}"/>
    <cellStyle name="40% - Accent5 3 7" xfId="2398" xr:uid="{12202D9B-4D7A-4E94-B384-E0A76B92BD98}"/>
    <cellStyle name="40% - Accent5 3 8" xfId="4307" xr:uid="{FC6EF8A4-3447-4ADE-83F0-EBB7FA9E2D22}"/>
    <cellStyle name="40% - Accent5 4" xfId="208" xr:uid="{B2A95807-3FD6-488E-AF29-1B0520CD060E}"/>
    <cellStyle name="40% - Accent5 4 2" xfId="276" xr:uid="{EBD31D3B-53B6-4498-A471-35399984F51F}"/>
    <cellStyle name="40% - Accent5 4 2 2" xfId="413" xr:uid="{2F4B97F0-541C-4B93-AABD-CE8AD71FAD98}"/>
    <cellStyle name="40% - Accent5 4 2 2 2" xfId="2275" xr:uid="{D1EC5CFC-CD87-4BFD-9757-3759AE707FD7}"/>
    <cellStyle name="40% - Accent5 4 2 2 2 2" xfId="3499" xr:uid="{09C48EF3-38A1-4D6E-879C-55564D980176}"/>
    <cellStyle name="40% - Accent5 4 2 2 3" xfId="2891" xr:uid="{122B2D89-6BBD-4F56-A2C0-8E1FE33DBA89}"/>
    <cellStyle name="40% - Accent5 4 2 2 4" xfId="4527" xr:uid="{9FB94979-3F84-4736-8446-3022849F749D}"/>
    <cellStyle name="40% - Accent5 4 2 3" xfId="1990" xr:uid="{9AD73752-F449-441D-A822-1954BA9D4F66}"/>
    <cellStyle name="40% - Accent5 4 2 3 2" xfId="3195" xr:uid="{2B937158-56E6-41B4-A2C0-9CE6D3D7BB7B}"/>
    <cellStyle name="40% - Accent5 4 2 4" xfId="2545" xr:uid="{C65F51D4-09D5-4A74-90A5-79EDB927003D}"/>
    <cellStyle name="40% - Accent5 4 2 5" xfId="4393" xr:uid="{8F67ACFA-C7C3-4836-8FEB-3EF5132D236A}"/>
    <cellStyle name="40% - Accent5 4 3" xfId="346" xr:uid="{19D5A1A3-B500-4160-A6F8-D79E54FE4E31}"/>
    <cellStyle name="40% - Accent5 4 3 2" xfId="2274" xr:uid="{DD0799CB-14DF-4682-9B36-A506499D8831}"/>
    <cellStyle name="40% - Accent5 4 3 2 2" xfId="3498" xr:uid="{6C84B187-B4F6-4AC1-A8B6-8D3337A68FB7}"/>
    <cellStyle name="40% - Accent5 4 3 3" xfId="2890" xr:uid="{8CE6572B-512F-4531-9D3D-A46CA1D356BC}"/>
    <cellStyle name="40% - Accent5 4 3 4" xfId="4460" xr:uid="{0AE8C42C-17F6-4837-832D-AA8D1149B829}"/>
    <cellStyle name="40% - Accent5 4 4" xfId="1989" xr:uid="{DE82E4D4-A0A9-48B1-953D-D691801B0FFE}"/>
    <cellStyle name="40% - Accent5 4 4 2" xfId="3194" xr:uid="{EEF2E1E4-7CEC-4527-AB39-275C1F9C52B7}"/>
    <cellStyle name="40% - Accent5 4 5" xfId="2427" xr:uid="{CAA88FA7-F253-4265-88C4-0936EB4B9F55}"/>
    <cellStyle name="40% - Accent5 4 6" xfId="4326" xr:uid="{F454C093-3192-42BE-8729-3DB80746877D}"/>
    <cellStyle name="40% - Accent5 5" xfId="233" xr:uid="{5B0433BA-4C63-448B-8AA9-9E6255BB909C}"/>
    <cellStyle name="40% - Accent5 5 2" xfId="370" xr:uid="{D315D67D-4453-44C1-A76E-18E9765194F7}"/>
    <cellStyle name="40% - Accent5 5 2 2" xfId="1634" xr:uid="{344A21C3-5A14-4E1D-BD72-27F1C5ECAF39}"/>
    <cellStyle name="40% - Accent5 5 2 2 2" xfId="2277" xr:uid="{76CF9FAD-EE51-4ED0-8A1F-7641D271D377}"/>
    <cellStyle name="40% - Accent5 5 2 2 2 2" xfId="3501" xr:uid="{AF936B12-DE1A-4CFF-8A6A-BAAAB33B81D2}"/>
    <cellStyle name="40% - Accent5 5 2 2 3" xfId="2893" xr:uid="{E7C1369C-43C1-4663-BACC-56B2DFF591D2}"/>
    <cellStyle name="40% - Accent5 5 2 3" xfId="1992" xr:uid="{EB10AC91-9DDD-4AA4-B709-0A32210731C7}"/>
    <cellStyle name="40% - Accent5 5 2 3 2" xfId="3197" xr:uid="{920846F6-F320-45FB-BB3D-EBDC345FBB13}"/>
    <cellStyle name="40% - Accent5 5 2 4" xfId="2636" xr:uid="{1BF64D90-4884-4E57-8B5E-91E44D5BF288}"/>
    <cellStyle name="40% - Accent5 5 2 5" xfId="4484" xr:uid="{655A22F3-CC1C-4359-9885-462034C69216}"/>
    <cellStyle name="40% - Accent5 5 3" xfId="1633" xr:uid="{964AEBC4-0B48-4811-AE01-60B67C6DB629}"/>
    <cellStyle name="40% - Accent5 5 3 2" xfId="2276" xr:uid="{9B85A19E-112F-4CFA-BB05-7A1ACBAC863C}"/>
    <cellStyle name="40% - Accent5 5 3 2 2" xfId="3500" xr:uid="{51F83E98-DC81-4055-861A-16E9AA2EE86F}"/>
    <cellStyle name="40% - Accent5 5 3 3" xfId="2892" xr:uid="{04B39E18-F0FC-461A-B1FC-1914A6C0F16C}"/>
    <cellStyle name="40% - Accent5 5 4" xfId="1991" xr:uid="{A26FBC7F-C670-4791-B140-9AAF00041E99}"/>
    <cellStyle name="40% - Accent5 5 4 2" xfId="3196" xr:uid="{12765185-E420-4F8C-A702-4A840433E051}"/>
    <cellStyle name="40% - Accent5 5 5" xfId="2488" xr:uid="{EE08C8DC-4D4A-40EC-9368-F135B261FBD2}"/>
    <cellStyle name="40% - Accent5 5 6" xfId="4350" xr:uid="{80A2040F-EBD9-474D-83C2-96D58BE453B5}"/>
    <cellStyle name="40% - Accent5 6" xfId="303" xr:uid="{A04C343E-8B35-4F08-A87C-4311641FC809}"/>
    <cellStyle name="40% - Accent5 6 2" xfId="1635" xr:uid="{8F209178-7E98-4764-9127-B4D8A3E8CEC4}"/>
    <cellStyle name="40% - Accent5 6 2 2" xfId="2278" xr:uid="{E3343A06-5F47-4174-82B8-F5E6D31D6F16}"/>
    <cellStyle name="40% - Accent5 6 2 2 2" xfId="3502" xr:uid="{E1B4FA37-F31F-42D4-83DB-944D204F2F0A}"/>
    <cellStyle name="40% - Accent5 6 2 3" xfId="2894" xr:uid="{14C3603F-73BF-4899-8511-ED26C7973EC2}"/>
    <cellStyle name="40% - Accent5 6 3" xfId="1993" xr:uid="{ED37355F-DF90-4557-BADC-10D6AC794111}"/>
    <cellStyle name="40% - Accent5 6 3 2" xfId="3198" xr:uid="{9704F0D7-8B9C-4D69-B39C-44827062642B}"/>
    <cellStyle name="40% - Accent5 6 4" xfId="2600" xr:uid="{E4DA27A9-69BC-4DD8-85BA-771E1DF8047A}"/>
    <cellStyle name="40% - Accent5 6 5" xfId="4417" xr:uid="{2A9B58C3-1125-4A60-B7AB-4F5A97790B55}"/>
    <cellStyle name="40% - Accent5 7" xfId="1185" xr:uid="{2323C6B4-94A3-49F1-B26A-280E826216DE}"/>
    <cellStyle name="40% - Accent5 7 2" xfId="3268" xr:uid="{44CC6FC3-506B-46B5-A9D2-7BC84C1F4E27}"/>
    <cellStyle name="40% - Accent5 8" xfId="2357" xr:uid="{052D25C1-E89E-4649-84C9-011157E40483}"/>
    <cellStyle name="40% - Accent5 9" xfId="1157" xr:uid="{ADCFC819-7E9D-47D3-89FB-FC8B5849C072}"/>
    <cellStyle name="40% - Accent6" xfId="74" builtinId="51" customBuiltin="1"/>
    <cellStyle name="40% - Accent6 10" xfId="4285" xr:uid="{089A4D57-C570-4EC9-9EF1-D10FE88E5CF6}"/>
    <cellStyle name="40% - Accent6 2" xfId="103" xr:uid="{C0E98FE6-4098-4A8B-9AE7-2E0CA792842B}"/>
    <cellStyle name="40% - Accent6 2 10" xfId="584" xr:uid="{DBCA2297-93E3-4CBF-AB52-D68B043E0406}"/>
    <cellStyle name="40% - Accent6 2 2" xfId="1168" xr:uid="{3A53F0D7-B6EC-430C-8233-5C225DB7FA55}"/>
    <cellStyle name="40% - Accent6 2 2 2" xfId="1196" xr:uid="{14ED69FF-15CE-4B7B-A5E4-A3C52825D2BD}"/>
    <cellStyle name="40% - Accent6 2 2 2 2" xfId="646" xr:uid="{B88DB2C9-8CEF-40DC-948D-CC42BF53301D}"/>
    <cellStyle name="40% - Accent6 2 2 2 2 2" xfId="1639" xr:uid="{143FCC4D-EAB3-4ABB-B8C1-21A78F64FA70}"/>
    <cellStyle name="40% - Accent6 2 2 2 2 2 2" xfId="2282" xr:uid="{4A55D018-6E27-4B3C-A918-00D70B8F2079}"/>
    <cellStyle name="40% - Accent6 2 2 2 2 2 2 2" xfId="3506" xr:uid="{7CF22AF9-9F5D-4210-A8E2-2F88431A1484}"/>
    <cellStyle name="40% - Accent6 2 2 2 2 2 3" xfId="2898" xr:uid="{D491DF67-4F7E-42D9-AA65-13450C0E8CAA}"/>
    <cellStyle name="40% - Accent6 2 2 2 2 3" xfId="1997" xr:uid="{53EE0B1C-DD9C-40EB-BAB4-9754197929D8}"/>
    <cellStyle name="40% - Accent6 2 2 2 2 3 2" xfId="3202" xr:uid="{9298C88F-E97E-4F8C-AC34-E8B57AF3FFF8}"/>
    <cellStyle name="40% - Accent6 2 2 2 2 4" xfId="2582" xr:uid="{2E15EFA8-0EE4-4054-B8BA-66A0BCB41FA8}"/>
    <cellStyle name="40% - Accent6 2 2 2 3" xfId="1638" xr:uid="{56F899E5-B451-4A4E-9FC7-3B7633CE19F9}"/>
    <cellStyle name="40% - Accent6 2 2 2 3 2" xfId="2281" xr:uid="{1D43EBB8-75A4-4613-8232-791405CE4965}"/>
    <cellStyle name="40% - Accent6 2 2 2 3 2 2" xfId="3505" xr:uid="{CD640512-F67F-4928-803E-B20AED773F5A}"/>
    <cellStyle name="40% - Accent6 2 2 2 3 3" xfId="2897" xr:uid="{58E391FA-2039-496D-96FE-9451CC9274E3}"/>
    <cellStyle name="40% - Accent6 2 2 2 4" xfId="1996" xr:uid="{0A339D58-9935-4F33-B487-15D9AD8224D5}"/>
    <cellStyle name="40% - Accent6 2 2 2 4 2" xfId="3201" xr:uid="{42E796A2-4CA6-4DE1-8C4A-CF57B847BE52}"/>
    <cellStyle name="40% - Accent6 2 2 2 5" xfId="2465" xr:uid="{310BE68D-2A64-4956-B166-0F5D67A74A66}"/>
    <cellStyle name="40% - Accent6 2 2 3" xfId="1131" xr:uid="{BFC73D59-BD51-402F-8032-1EB84ECC0DCE}"/>
    <cellStyle name="40% - Accent6 2 2 3 2" xfId="1640" xr:uid="{D5794F9F-8A6C-4CFF-8DFB-7B3A1DD2B48B}"/>
    <cellStyle name="40% - Accent6 2 2 3 2 2" xfId="2283" xr:uid="{0C2233B2-439D-4DA9-A436-B856F3EA08CE}"/>
    <cellStyle name="40% - Accent6 2 2 3 2 2 2" xfId="3507" xr:uid="{0E738DCD-C9DF-4645-9B8A-624608A235AD}"/>
    <cellStyle name="40% - Accent6 2 2 3 2 3" xfId="2899" xr:uid="{B62B55CA-A38F-454F-B990-A2695A6C93F7}"/>
    <cellStyle name="40% - Accent6 2 2 3 3" xfId="1998" xr:uid="{113A922F-3432-481E-8ACE-9E29AA1C843C}"/>
    <cellStyle name="40% - Accent6 2 2 3 3 2" xfId="3203" xr:uid="{16662043-EAC6-4C6D-B6FC-E7A5821F893D}"/>
    <cellStyle name="40% - Accent6 2 2 3 4" xfId="2534" xr:uid="{85E11C8E-EE43-4443-9D20-11FA575CE271}"/>
    <cellStyle name="40% - Accent6 2 2 4" xfId="648" xr:uid="{70B368E3-C05E-4520-A183-C5ADDD0F9979}"/>
    <cellStyle name="40% - Accent6 2 2 4 2" xfId="1637" xr:uid="{E56CBD5E-3A70-4A65-9ED8-A0D207A01A82}"/>
    <cellStyle name="40% - Accent6 2 2 4 2 2" xfId="2280" xr:uid="{46667322-5EA7-4B30-A758-078AA1D47E43}"/>
    <cellStyle name="40% - Accent6 2 2 4 2 2 2" xfId="3504" xr:uid="{04BC647B-6167-40ED-88D4-A63D710E9F42}"/>
    <cellStyle name="40% - Accent6 2 2 4 2 3" xfId="2900" xr:uid="{46094EE0-F6FD-44ED-9096-1937806B58B2}"/>
    <cellStyle name="40% - Accent6 2 2 4 3" xfId="1995" xr:uid="{07347304-FAA3-4CAC-936E-FB65A9D01C5F}"/>
    <cellStyle name="40% - Accent6 2 2 4 3 2" xfId="3200" xr:uid="{779D32DD-90E9-4FB7-9340-1C1A4DB5DAEE}"/>
    <cellStyle name="40% - Accent6 2 2 4 4" xfId="2643" xr:uid="{CDF290C7-97C1-4DCE-AB7A-C943FFEF5BA9}"/>
    <cellStyle name="40% - Accent6 2 2 5" xfId="1469" xr:uid="{087F96FE-2DEE-4C54-8260-01C27D997845}"/>
    <cellStyle name="40% - Accent6 2 2 5 2" xfId="2090" xr:uid="{0C8A0312-A2DB-448A-88D3-5F88233F16E0}"/>
    <cellStyle name="40% - Accent6 2 2 5 2 2" xfId="3314" xr:uid="{BC1C731D-A068-4287-8FA5-39BAF7618C2F}"/>
    <cellStyle name="40% - Accent6 2 2 5 3" xfId="2896" xr:uid="{0D4EE1F1-466E-4198-9324-09B5433A3729}"/>
    <cellStyle name="40% - Accent6 2 2 6" xfId="1805" xr:uid="{8ABE7E13-242D-48FB-97CC-6A33AC17C0F4}"/>
    <cellStyle name="40% - Accent6 2 2 6 2" xfId="3010" xr:uid="{D3E8CF52-C39C-49F6-A34D-EC7D894A1D76}"/>
    <cellStyle name="40% - Accent6 2 2 7" xfId="2415" xr:uid="{44164AD9-05D7-459B-A2BC-D95EA5AC0504}"/>
    <cellStyle name="40% - Accent6 2 2 8" xfId="3682" xr:uid="{C364E745-CA63-47CF-A657-7E26A74469F0}"/>
    <cellStyle name="40% - Accent6 2 2 9" xfId="1149" xr:uid="{85EAEBFF-2BA1-4583-A953-21BA552918C9}"/>
    <cellStyle name="40% - Accent6 2 3" xfId="1029" xr:uid="{DB93C876-4BD8-4118-9E4E-78BD171D4295}"/>
    <cellStyle name="40% - Accent6 2 3 2" xfId="1129" xr:uid="{3EFB05D4-AF8C-4815-8451-42482C84B8B2}"/>
    <cellStyle name="40% - Accent6 2 3 2 2" xfId="1642" xr:uid="{64AD5723-3069-4DF5-AD07-0D2586529E98}"/>
    <cellStyle name="40% - Accent6 2 3 2 2 2" xfId="2285" xr:uid="{D2BF95C0-B896-47BC-A4AF-CE050A57DC90}"/>
    <cellStyle name="40% - Accent6 2 3 2 2 2 2" xfId="3509" xr:uid="{A4078258-0A46-4EE2-A504-15D1A4ED726A}"/>
    <cellStyle name="40% - Accent6 2 3 2 2 3" xfId="2902" xr:uid="{B656BE1F-A877-46B6-A00A-0ACBA21AC507}"/>
    <cellStyle name="40% - Accent6 2 3 2 3" xfId="2000" xr:uid="{F1EC53C9-3635-4172-B51E-7D20C8D32113}"/>
    <cellStyle name="40% - Accent6 2 3 2 3 2" xfId="3205" xr:uid="{297F65D4-7DAA-4173-9054-67F7A093BEC1}"/>
    <cellStyle name="40% - Accent6 2 3 2 4" xfId="2581" xr:uid="{E81F08AA-AD32-4873-B782-90586920C9D3}"/>
    <cellStyle name="40% - Accent6 2 3 3" xfId="1641" xr:uid="{5CCB9A5A-036D-449D-BA5B-255D03865604}"/>
    <cellStyle name="40% - Accent6 2 3 3 2" xfId="2284" xr:uid="{31577F00-F9AB-48C3-AFB4-CC67BDD07C3C}"/>
    <cellStyle name="40% - Accent6 2 3 3 2 2" xfId="3508" xr:uid="{D390B4C6-9DE7-42DE-94C7-727DDF64D4FF}"/>
    <cellStyle name="40% - Accent6 2 3 3 3" xfId="2901" xr:uid="{7863543E-9464-4697-88B8-C13007F81599}"/>
    <cellStyle name="40% - Accent6 2 3 4" xfId="1999" xr:uid="{8D110D97-7B46-482C-B14A-9785B8E61067}"/>
    <cellStyle name="40% - Accent6 2 3 4 2" xfId="3204" xr:uid="{2610B993-BA36-462D-8019-8CC07F6F6583}"/>
    <cellStyle name="40% - Accent6 2 3 5" xfId="2464" xr:uid="{CB5C41FA-C5BE-4C93-ACD2-128980409C6D}"/>
    <cellStyle name="40% - Accent6 2 4" xfId="1128" xr:uid="{9388702D-3E2B-41E3-9768-2BB9E834FC18}"/>
    <cellStyle name="40% - Accent6 2 4 2" xfId="1643" xr:uid="{4BDCD988-03FD-4F9E-B814-3BE36FC91EF6}"/>
    <cellStyle name="40% - Accent6 2 4 2 2" xfId="2286" xr:uid="{45F3679B-6BE4-4A7F-B888-E41FAF1B98B2}"/>
    <cellStyle name="40% - Accent6 2 4 2 2 2" xfId="3510" xr:uid="{420C4583-29C7-4419-A3DE-A742F6281E06}"/>
    <cellStyle name="40% - Accent6 2 4 2 3" xfId="2903" xr:uid="{6958FC9C-FB6B-4B5A-BE99-04E4B3352425}"/>
    <cellStyle name="40% - Accent6 2 4 3" xfId="2001" xr:uid="{D2EB9AF5-9CBB-4DCF-8043-0946186BFE99}"/>
    <cellStyle name="40% - Accent6 2 4 3 2" xfId="3206" xr:uid="{93D8EBC4-496B-42DC-868D-89794626845E}"/>
    <cellStyle name="40% - Accent6 2 4 4" xfId="2504" xr:uid="{998E7A6C-F5F0-457C-95F9-F9C3CE757D34}"/>
    <cellStyle name="40% - Accent6 2 5" xfId="1065" xr:uid="{7C1347D0-27DD-4DC1-BF67-1FE3D7BCDBB0}"/>
    <cellStyle name="40% - Accent6 2 5 2" xfId="1636" xr:uid="{3B477C99-C88F-469A-A294-9BBAE29EA7CA}"/>
    <cellStyle name="40% - Accent6 2 5 2 2" xfId="2279" xr:uid="{9F56FD8F-B839-4434-91F5-26A22CC210BB}"/>
    <cellStyle name="40% - Accent6 2 5 2 2 2" xfId="3503" xr:uid="{99A12D12-457A-43A2-BAF8-8E0C41B4364B}"/>
    <cellStyle name="40% - Accent6 2 5 2 3" xfId="2904" xr:uid="{980CEC9A-B418-45E3-946A-EA9EBD46358E}"/>
    <cellStyle name="40% - Accent6 2 5 3" xfId="1994" xr:uid="{73E1B512-4980-44AE-979D-5598152BA486}"/>
    <cellStyle name="40% - Accent6 2 5 3 2" xfId="3199" xr:uid="{A1DD1A3D-41FF-4AB2-BEC9-CEE090802DC8}"/>
    <cellStyle name="40% - Accent6 2 5 4" xfId="2625" xr:uid="{B08D1272-CBA6-429D-8872-81F7D7660BF0}"/>
    <cellStyle name="40% - Accent6 2 6" xfId="659" xr:uid="{92116102-399A-437B-8510-D65EE6C812D9}"/>
    <cellStyle name="40% - Accent6 2 6 2" xfId="2062" xr:uid="{B355EFEC-1C7C-46CB-B906-2B2048347451}"/>
    <cellStyle name="40% - Accent6 2 6 2 2" xfId="3284" xr:uid="{0431B1BA-BD4F-4874-B8D1-04B7ADC60D09}"/>
    <cellStyle name="40% - Accent6 2 6 3" xfId="2895" xr:uid="{39F7E43B-6A31-4DC8-A953-1D1C7B4FB8BD}"/>
    <cellStyle name="40% - Accent6 2 7" xfId="1776" xr:uid="{8EFF1CE1-29B2-4872-9DB8-27E866D0CEFC}"/>
    <cellStyle name="40% - Accent6 2 7 2" xfId="2980" xr:uid="{918A42F1-B2BF-47B2-BE25-8A108F374E4A}"/>
    <cellStyle name="40% - Accent6 2 8" xfId="2386" xr:uid="{2E39E2C3-F8C3-4530-8A70-14ABA518BBC5}"/>
    <cellStyle name="40% - Accent6 2 9" xfId="748" xr:uid="{9AF0B83C-FAA6-4831-9055-CDC8F312025C}"/>
    <cellStyle name="40% - Accent6 3" xfId="190" xr:uid="{F9E641EE-2FD9-45AD-A38A-7F7E557FE1CB}"/>
    <cellStyle name="40% - Accent6 3 2" xfId="259" xr:uid="{13307251-DC93-47D4-A6F2-1ABF3328C542}"/>
    <cellStyle name="40% - Accent6 3 2 2" xfId="396" xr:uid="{39378567-5970-49EF-A258-1AF14467E162}"/>
    <cellStyle name="40% - Accent6 3 2 2 2" xfId="1646" xr:uid="{5B7CCFD8-8BDB-4A50-B414-008F8CBE8C4A}"/>
    <cellStyle name="40% - Accent6 3 2 2 2 2" xfId="2289" xr:uid="{97CD4F73-D89C-4B3D-99A8-F5A1311B31F4}"/>
    <cellStyle name="40% - Accent6 3 2 2 2 2 2" xfId="3513" xr:uid="{C4DECD84-E51B-48D3-815D-2DD556D96308}"/>
    <cellStyle name="40% - Accent6 3 2 2 2 3" xfId="2907" xr:uid="{E4004F80-E282-4388-B482-FB7667E42E90}"/>
    <cellStyle name="40% - Accent6 3 2 2 3" xfId="2004" xr:uid="{FF6D0FBA-FC03-48DA-8CBD-065076305AC5}"/>
    <cellStyle name="40% - Accent6 3 2 2 3 2" xfId="3209" xr:uid="{68FF9432-E73A-4413-9991-A43CB90B711F}"/>
    <cellStyle name="40% - Accent6 3 2 2 4" xfId="2583" xr:uid="{C69653AD-5A6A-4471-B052-2E94C8AA64C7}"/>
    <cellStyle name="40% - Accent6 3 2 2 5" xfId="4510" xr:uid="{BFDE8757-1267-4D54-A793-2815E21E5C73}"/>
    <cellStyle name="40% - Accent6 3 2 3" xfId="1645" xr:uid="{F66106BD-F74F-4C8E-9D43-55ED4CFC34E9}"/>
    <cellStyle name="40% - Accent6 3 2 3 2" xfId="2288" xr:uid="{A3B975EF-C061-4C91-AF92-844160D780D0}"/>
    <cellStyle name="40% - Accent6 3 2 3 2 2" xfId="3512" xr:uid="{4F87D725-983D-47F1-965E-D9575436675A}"/>
    <cellStyle name="40% - Accent6 3 2 3 3" xfId="2906" xr:uid="{A69516A8-9F35-45D9-93B8-159AEC43323F}"/>
    <cellStyle name="40% - Accent6 3 2 4" xfId="2003" xr:uid="{E452668F-A132-4F07-932D-B2D47F40CAFA}"/>
    <cellStyle name="40% - Accent6 3 2 4 2" xfId="3208" xr:uid="{B97BA2D1-7286-416B-B540-0DD524A73DE4}"/>
    <cellStyle name="40% - Accent6 3 2 5" xfId="2466" xr:uid="{5002B80A-10C4-48EA-B0AE-2886C5BF23A7}"/>
    <cellStyle name="40% - Accent6 3 2 6" xfId="4376" xr:uid="{9AE613A8-6B85-42E4-95FF-A6E0D8E6A5C5}"/>
    <cellStyle name="40% - Accent6 3 3" xfId="329" xr:uid="{572BC8DE-2897-4C73-885F-EAB85380EE24}"/>
    <cellStyle name="40% - Accent6 3 3 2" xfId="1647" xr:uid="{8E270003-7572-42F3-844C-DFE73CAC9F2E}"/>
    <cellStyle name="40% - Accent6 3 3 2 2" xfId="2290" xr:uid="{F5150A0A-894B-4C95-AAF1-E0691BF188B6}"/>
    <cellStyle name="40% - Accent6 3 3 2 2 2" xfId="3514" xr:uid="{B31DE09F-9573-4386-9906-B2D7B195E97E}"/>
    <cellStyle name="40% - Accent6 3 3 2 3" xfId="2908" xr:uid="{2D574967-AAF1-4F47-B391-1CD6D8048EDE}"/>
    <cellStyle name="40% - Accent6 3 3 3" xfId="2005" xr:uid="{A1A95278-7B2A-451D-B9C7-601E5A942DF0}"/>
    <cellStyle name="40% - Accent6 3 3 3 2" xfId="3210" xr:uid="{093D4672-3D0C-4452-B03E-489E0EB7E8A1}"/>
    <cellStyle name="40% - Accent6 3 3 4" xfId="2520" xr:uid="{A4917217-E9AE-4B18-9908-8CBFC302C3DE}"/>
    <cellStyle name="40% - Accent6 3 3 5" xfId="4443" xr:uid="{9D218602-6EDB-4347-82BB-39590B149665}"/>
    <cellStyle name="40% - Accent6 3 4" xfId="1127" xr:uid="{D62C2C00-84E0-44EB-B0D9-9AF3B8E0AF03}"/>
    <cellStyle name="40% - Accent6 3 4 2" xfId="1644" xr:uid="{7BFDE318-187F-4E17-B379-6FF1D4D06A84}"/>
    <cellStyle name="40% - Accent6 3 4 2 2" xfId="2287" xr:uid="{0C5E3A90-C823-4187-8DC6-38D07DBB86A7}"/>
    <cellStyle name="40% - Accent6 3 4 2 2 2" xfId="3511" xr:uid="{3903AC66-3167-4947-BFF3-A35561D9C227}"/>
    <cellStyle name="40% - Accent6 3 4 2 3" xfId="2909" xr:uid="{7C583B88-A06C-496B-B82D-ACFFF6537603}"/>
    <cellStyle name="40% - Accent6 3 4 3" xfId="2002" xr:uid="{4DFF2C80-3630-49A8-A64B-D7E1EF0100E8}"/>
    <cellStyle name="40% - Accent6 3 4 3 2" xfId="3207" xr:uid="{D9E08C7D-26D9-4530-9E79-0CB8426BAA58}"/>
    <cellStyle name="40% - Accent6 3 4 4" xfId="2629" xr:uid="{0F258E30-FA69-467F-A52B-253B2342A067}"/>
    <cellStyle name="40% - Accent6 3 5" xfId="1455" xr:uid="{929E9409-5799-41B4-938B-55185C311DC5}"/>
    <cellStyle name="40% - Accent6 3 5 2" xfId="2076" xr:uid="{EA180642-D5F3-4A44-B1AF-316CC5CD403F}"/>
    <cellStyle name="40% - Accent6 3 5 2 2" xfId="3300" xr:uid="{C3A90970-773A-4D2B-A8E7-9CFDC650A86A}"/>
    <cellStyle name="40% - Accent6 3 5 3" xfId="2905" xr:uid="{424BEC1F-5341-4E1C-81E5-C4EEAAF5EA4C}"/>
    <cellStyle name="40% - Accent6 3 6" xfId="1791" xr:uid="{CF0AD287-4E5D-4C4B-BE56-A856D134FED6}"/>
    <cellStyle name="40% - Accent6 3 6 2" xfId="2996" xr:uid="{8AA86B8C-A488-44E8-AB9B-56995037E85F}"/>
    <cellStyle name="40% - Accent6 3 7" xfId="2400" xr:uid="{60A98FC7-9F5B-41F4-836E-AA0637D0AE96}"/>
    <cellStyle name="40% - Accent6 3 8" xfId="4309" xr:uid="{A7242A95-DDEA-4DE6-8B73-047873B10E6D}"/>
    <cellStyle name="40% - Accent6 4" xfId="210" xr:uid="{A371F2D6-B0B5-4466-8D6D-9CFAEEBC8C9E}"/>
    <cellStyle name="40% - Accent6 4 2" xfId="278" xr:uid="{76F750F1-562A-4638-AB9B-2E9C94076FD1}"/>
    <cellStyle name="40% - Accent6 4 2 2" xfId="415" xr:uid="{AFF60A17-0ED0-4084-995D-5760BA6E92F6}"/>
    <cellStyle name="40% - Accent6 4 2 2 2" xfId="2292" xr:uid="{1040B1F5-4ACE-4672-ABC8-61E1F7F8E87D}"/>
    <cellStyle name="40% - Accent6 4 2 2 2 2" xfId="3516" xr:uid="{F8C5853A-9EFD-4977-AD15-925EA45A9BD9}"/>
    <cellStyle name="40% - Accent6 4 2 2 3" xfId="2911" xr:uid="{871DC8A3-5624-4306-9994-0A324A846A48}"/>
    <cellStyle name="40% - Accent6 4 2 2 4" xfId="4529" xr:uid="{10D90519-2659-48D8-8CCF-0E8A66A769FA}"/>
    <cellStyle name="40% - Accent6 4 2 3" xfId="2007" xr:uid="{9804055D-8102-44EE-8DB6-6609D3D3393F}"/>
    <cellStyle name="40% - Accent6 4 2 3 2" xfId="3212" xr:uid="{CB1422E7-E678-4791-95D5-42225FB118D7}"/>
    <cellStyle name="40% - Accent6 4 2 4" xfId="2547" xr:uid="{1DAFA692-532C-4ACF-9FA1-122789DA01DB}"/>
    <cellStyle name="40% - Accent6 4 2 5" xfId="4395" xr:uid="{CEE772C3-48B0-4646-BC5A-05B48191C85C}"/>
    <cellStyle name="40% - Accent6 4 3" xfId="348" xr:uid="{8CE4D29D-16E2-4D08-8F2F-B957A5663CE7}"/>
    <cellStyle name="40% - Accent6 4 3 2" xfId="2291" xr:uid="{5DFA8B42-08E6-41EC-B23F-7FED39417643}"/>
    <cellStyle name="40% - Accent6 4 3 2 2" xfId="3515" xr:uid="{48ADD110-85F4-4DA1-BCA1-AAD1882CF73D}"/>
    <cellStyle name="40% - Accent6 4 3 3" xfId="2910" xr:uid="{E1B2D5E0-FAD2-4D6E-A14C-04CB2BE5A2BD}"/>
    <cellStyle name="40% - Accent6 4 3 4" xfId="4462" xr:uid="{7C859E78-2898-4CF0-B0E1-E38A8A44C856}"/>
    <cellStyle name="40% - Accent6 4 4" xfId="2006" xr:uid="{056552DD-3CF5-423B-AD0B-6543EE1B3A5F}"/>
    <cellStyle name="40% - Accent6 4 4 2" xfId="3211" xr:uid="{162F6914-A8E9-4989-BC0C-36EB4E5A8352}"/>
    <cellStyle name="40% - Accent6 4 5" xfId="2429" xr:uid="{420F0A90-BC28-46FD-B7EF-38337A3BACF7}"/>
    <cellStyle name="40% - Accent6 4 6" xfId="4328" xr:uid="{6FAFC530-C61C-4B6F-AC53-1AFE6EF280F9}"/>
    <cellStyle name="40% - Accent6 5" xfId="235" xr:uid="{AB36907B-9A60-494F-BB82-2CCB576BD504}"/>
    <cellStyle name="40% - Accent6 5 2" xfId="372" xr:uid="{3DE9901C-1D44-42D7-87D5-93097F13B5F4}"/>
    <cellStyle name="40% - Accent6 5 2 2" xfId="1649" xr:uid="{46996A3F-77A8-462C-950A-64E12506E2B4}"/>
    <cellStyle name="40% - Accent6 5 2 2 2" xfId="2294" xr:uid="{0CDE924C-0ED3-44BF-8423-E6C66D189187}"/>
    <cellStyle name="40% - Accent6 5 2 2 2 2" xfId="3518" xr:uid="{607321B8-A4CA-41C8-9CEC-AAFC39536DA9}"/>
    <cellStyle name="40% - Accent6 5 2 2 3" xfId="2913" xr:uid="{FFD24488-35C1-4110-ACD4-0B063E224035}"/>
    <cellStyle name="40% - Accent6 5 2 3" xfId="2009" xr:uid="{E8683007-B8D6-4F0C-A688-42D3717B26CD}"/>
    <cellStyle name="40% - Accent6 5 2 3 2" xfId="3214" xr:uid="{E51A6F48-C5D2-49AB-9629-BAA6F84DCFDD}"/>
    <cellStyle name="40% - Accent6 5 2 4" xfId="2596" xr:uid="{38C8290A-D78C-4A02-93D6-B5A95CB2DE13}"/>
    <cellStyle name="40% - Accent6 5 2 5" xfId="4486" xr:uid="{96983A31-F7DD-4050-8264-2480F1FB8AE8}"/>
    <cellStyle name="40% - Accent6 5 3" xfId="1648" xr:uid="{A0B78498-3A1C-4031-BC46-AAFB51E92389}"/>
    <cellStyle name="40% - Accent6 5 3 2" xfId="2293" xr:uid="{AF499B69-E0A9-4FDD-924F-06908988EFDD}"/>
    <cellStyle name="40% - Accent6 5 3 2 2" xfId="3517" xr:uid="{78B648DB-C8D9-4212-AAE0-E122D09B6F18}"/>
    <cellStyle name="40% - Accent6 5 3 3" xfId="2912" xr:uid="{173F8CE3-B9DB-4341-B0AB-14B4CEC43A85}"/>
    <cellStyle name="40% - Accent6 5 4" xfId="2008" xr:uid="{018E9907-6E2B-4BE9-9B02-6DB1445CD50F}"/>
    <cellStyle name="40% - Accent6 5 4 2" xfId="3213" xr:uid="{170D6602-E820-4E06-9D23-889D8EF8B088}"/>
    <cellStyle name="40% - Accent6 5 5" xfId="2490" xr:uid="{0BEA7BA7-912F-40FD-BE9B-6FAD0A3FF1F1}"/>
    <cellStyle name="40% - Accent6 5 6" xfId="4352" xr:uid="{C471771D-C0AC-4C70-8F3F-FD57C8422589}"/>
    <cellStyle name="40% - Accent6 6" xfId="305" xr:uid="{CF500C32-5B72-4C25-8AAB-72E764370E9D}"/>
    <cellStyle name="40% - Accent6 6 2" xfId="1650" xr:uid="{C55829D9-6444-4AD1-BFE7-A1C5EE7F74EC}"/>
    <cellStyle name="40% - Accent6 6 2 2" xfId="2295" xr:uid="{0F291952-E8BF-48E3-A2F1-A85E1A8A0DB5}"/>
    <cellStyle name="40% - Accent6 6 2 2 2" xfId="3519" xr:uid="{22591FE0-E902-447D-9F1D-A41A857DFBC4}"/>
    <cellStyle name="40% - Accent6 6 2 3" xfId="2914" xr:uid="{7F9085F4-3C7B-4F76-8DF6-99275C9D3157}"/>
    <cellStyle name="40% - Accent6 6 3" xfId="2010" xr:uid="{8AA8B64F-A497-416E-8703-7B1C2CB8EE81}"/>
    <cellStyle name="40% - Accent6 6 3 2" xfId="3215" xr:uid="{CAED6990-90C8-45A5-87D3-B1CDE7C9B351}"/>
    <cellStyle name="40% - Accent6 6 4" xfId="2611" xr:uid="{86AE95A5-C053-4D9E-9866-E99F70A78A57}"/>
    <cellStyle name="40% - Accent6 6 5" xfId="4419" xr:uid="{1A0656BB-9B65-460C-9949-07D110978F0E}"/>
    <cellStyle name="40% - Accent6 7" xfId="1184" xr:uid="{5D5927DB-9282-458B-8C96-3CA03E759998}"/>
    <cellStyle name="40% - Accent6 7 2" xfId="3270" xr:uid="{0B0BF4DC-6C1B-4303-A7DC-8745F03B4F6B}"/>
    <cellStyle name="40% - Accent6 8" xfId="2359" xr:uid="{AB794675-0769-4FDD-93C2-C92D9CC8BD0B}"/>
    <cellStyle name="40% - Accent6 9" xfId="1232" xr:uid="{E105E932-EC71-49DA-9F11-C91D1FF404FA}"/>
    <cellStyle name="60% - Accent1 2" xfId="104" xr:uid="{3040922B-629A-4F64-86BB-6FC7ADADF9C5}"/>
    <cellStyle name="60% - Accent1 2 2" xfId="3695" xr:uid="{CC51F895-F9E5-446A-86A0-C1FC6ECDE75E}"/>
    <cellStyle name="60% - Accent1 2 3" xfId="1044" xr:uid="{3D934BD4-4FA0-4C6C-A7B5-FDBA5029983D}"/>
    <cellStyle name="60% - Accent1 2 4" xfId="4062" xr:uid="{03A93AE7-5851-4E7E-9FC3-C98D5CE30D30}"/>
    <cellStyle name="60% - Accent1 2 5" xfId="3738" xr:uid="{21D2171C-4C75-434E-BAAB-F26ED233AC69}"/>
    <cellStyle name="60% - Accent1 2 6" xfId="764" xr:uid="{6B271DC5-231C-4552-A754-085FD30E97DF}"/>
    <cellStyle name="60% - Accent1 2 7" xfId="585" xr:uid="{28CF133C-D451-4CA1-B16F-9F80159387AA}"/>
    <cellStyle name="60% - Accent1 3" xfId="78" xr:uid="{A416FA9B-94E1-4422-8B6C-CB772574E7C3}"/>
    <cellStyle name="60% - Accent2 2" xfId="105" xr:uid="{E7CC398E-9931-4729-B7BA-D3F005470053}"/>
    <cellStyle name="60% - Accent2 2 2" xfId="3696" xr:uid="{4FCF151E-4E13-40AD-9814-847F5014209E}"/>
    <cellStyle name="60% - Accent2 2 3" xfId="1254" xr:uid="{340C50DF-85BD-45CD-A7E9-6A96EB8040DD}"/>
    <cellStyle name="60% - Accent2 2 4" xfId="4063" xr:uid="{9CC08F6A-84D8-4C42-873C-164A9EC63475}"/>
    <cellStyle name="60% - Accent2 2 5" xfId="3737" xr:uid="{BB48AF58-D0ED-4DBC-AFB8-26C862B210DC}"/>
    <cellStyle name="60% - Accent2 2 6" xfId="765" xr:uid="{00FE0994-142E-4ED0-A81B-E0C4010A751C}"/>
    <cellStyle name="60% - Accent2 2 7" xfId="586" xr:uid="{113A72C1-5623-492F-A318-EA6797B2FFCC}"/>
    <cellStyle name="60% - Accent2 3" xfId="79" xr:uid="{4B9E7FAD-CA87-4F31-8532-593F90B849E9}"/>
    <cellStyle name="60% - Accent3 2" xfId="106" xr:uid="{85F2EE1F-8A4D-4A1C-A583-954F4C02204E}"/>
    <cellStyle name="60% - Accent3 2 2" xfId="3697" xr:uid="{1229E237-941F-4052-9DA3-8719535A205D}"/>
    <cellStyle name="60% - Accent3 2 3" xfId="997" xr:uid="{2E94DB5F-9BBC-4659-945E-35BF4452B82D}"/>
    <cellStyle name="60% - Accent3 2 4" xfId="4064" xr:uid="{561292DE-15BC-4C5F-9F38-07BFC6CB5B09}"/>
    <cellStyle name="60% - Accent3 2 5" xfId="3736" xr:uid="{8E544AAF-C196-435F-B71D-1C15124A2115}"/>
    <cellStyle name="60% - Accent3 2 6" xfId="766" xr:uid="{92799A32-1FEC-461A-BF51-7E1B529992BF}"/>
    <cellStyle name="60% - Accent3 2 7" xfId="587" xr:uid="{93C92A19-D021-40E4-A362-2D6ADB8475E2}"/>
    <cellStyle name="60% - Accent3 3" xfId="80" xr:uid="{430A78E7-939F-48FD-B51C-EB4B823671AF}"/>
    <cellStyle name="60% - Accent4 2" xfId="107" xr:uid="{C3D62667-A6EA-4C71-B0BF-ABD6BD5F7DBC}"/>
    <cellStyle name="60% - Accent4 2 2" xfId="3698" xr:uid="{E0700F6A-0394-44B0-9B7A-77E3FFF33D4B}"/>
    <cellStyle name="60% - Accent4 2 3" xfId="1107" xr:uid="{44DA6B25-E5DE-4214-AE86-5964C4EEC6D0}"/>
    <cellStyle name="60% - Accent4 2 4" xfId="4065" xr:uid="{344C7FBB-3762-4C45-B69B-D249D088BEA8}"/>
    <cellStyle name="60% - Accent4 2 5" xfId="3734" xr:uid="{17CD02A0-6624-4561-9119-E51C0342A096}"/>
    <cellStyle name="60% - Accent4 2 6" xfId="767" xr:uid="{AC29B621-9A82-429A-8124-5024179F4B57}"/>
    <cellStyle name="60% - Accent4 2 7" xfId="588" xr:uid="{C70F135E-78B1-422D-AED3-FBD76D4E76A9}"/>
    <cellStyle name="60% - Accent4 3" xfId="81" xr:uid="{064D8B6D-DFBB-492B-BF6D-4CBC10E83D35}"/>
    <cellStyle name="60% - Accent5 2" xfId="108" xr:uid="{163241C6-7BD3-48BC-8186-2B861B2A3A10}"/>
    <cellStyle name="60% - Accent5 2 2" xfId="3699" xr:uid="{294A13DE-4ADD-497A-BB0C-4B1E8C706F03}"/>
    <cellStyle name="60% - Accent5 2 3" xfId="1240" xr:uid="{E2ABB1C9-29DA-4085-BCA4-CBF08B60A205}"/>
    <cellStyle name="60% - Accent5 2 4" xfId="4066" xr:uid="{B4AC46C0-D0FB-40B2-A87D-AE40D3D2061E}"/>
    <cellStyle name="60% - Accent5 2 5" xfId="3735" xr:uid="{8DCAB8DD-A991-4299-ADD8-12D9F502C013}"/>
    <cellStyle name="60% - Accent5 2 6" xfId="768" xr:uid="{58EBEE26-9525-4422-B4F6-0ABCCDDACCBD}"/>
    <cellStyle name="60% - Accent5 2 7" xfId="589" xr:uid="{F1E8B3FA-AE5B-426A-A5EF-B87763A20BA4}"/>
    <cellStyle name="60% - Accent5 3" xfId="82" xr:uid="{4D17D160-1F10-4CAA-B8C8-AADA2A43C964}"/>
    <cellStyle name="60% - Accent6 2" xfId="109" xr:uid="{83240623-E839-4FEF-9906-42FE81025AC7}"/>
    <cellStyle name="60% - Accent6 2 2" xfId="3700" xr:uid="{7A290AE7-ACBD-4847-AD9D-704C4EF076F9}"/>
    <cellStyle name="60% - Accent6 2 3" xfId="1231" xr:uid="{E735E4A8-1805-4855-826C-D00F843B8B8D}"/>
    <cellStyle name="60% - Accent6 2 4" xfId="4067" xr:uid="{629D49EB-03F7-4FC8-92CB-1E53662D673F}"/>
    <cellStyle name="60% - Accent6 2 5" xfId="3733" xr:uid="{B8D7B6CA-5AD2-4EB7-AD28-B0633FE72F9D}"/>
    <cellStyle name="60% - Accent6 2 6" xfId="769" xr:uid="{26485C38-29A1-49E4-8C95-74AB6C6F19D6}"/>
    <cellStyle name="60% - Accent6 2 7" xfId="590" xr:uid="{2FF3247F-B05D-4D1D-A93F-DEDE33726749}"/>
    <cellStyle name="60% - Accent6 3" xfId="83" xr:uid="{3ADFD36E-2C26-4811-97B8-9349A849E7F1}"/>
    <cellStyle name="Accent1" xfId="57" builtinId="29" customBuiltin="1"/>
    <cellStyle name="Accent1 2" xfId="110" xr:uid="{BE60E2B6-DA6F-4EAD-A1D6-130F94CE784F}"/>
    <cellStyle name="Accent1 2 2" xfId="3701" xr:uid="{E2952704-585A-44D2-8548-BD6845E3C7A8}"/>
    <cellStyle name="Accent1 2 3" xfId="1172" xr:uid="{5B951392-650C-466E-9D8E-1A20369A014A}"/>
    <cellStyle name="Accent1 2 4" xfId="770" xr:uid="{E8D288FC-3FFD-4E2D-A510-BB2B36709F12}"/>
    <cellStyle name="Accent1 2 5" xfId="591" xr:uid="{4BDA6A55-8746-4ADF-A0AC-3EE9078BFECF}"/>
    <cellStyle name="Accent2" xfId="60" builtinId="33" customBuiltin="1"/>
    <cellStyle name="Accent2 2" xfId="111" xr:uid="{13AF4520-D50D-4C07-A646-DB3383BF0BC1}"/>
    <cellStyle name="Accent2 2 2" xfId="3702" xr:uid="{4C142080-DDF3-4CCF-B8C5-112327C871E7}"/>
    <cellStyle name="Accent2 2 3" xfId="1271" xr:uid="{7506F35F-69B6-4B2C-929E-6B89311370AB}"/>
    <cellStyle name="Accent2 2 4" xfId="771" xr:uid="{3F216813-A654-458E-B2E5-351D0124AC16}"/>
    <cellStyle name="Accent2 2 5" xfId="592" xr:uid="{4A452FDD-86E0-4EEC-95B4-55F2E79E7B87}"/>
    <cellStyle name="Accent3" xfId="63" builtinId="37" customBuiltin="1"/>
    <cellStyle name="Accent3 2" xfId="112" xr:uid="{8C2DD390-5FD7-4B67-B567-279E6B7A9E18}"/>
    <cellStyle name="Accent3 2 2" xfId="3703" xr:uid="{2256F849-134C-4C68-A263-35B7DEA636B5}"/>
    <cellStyle name="Accent3 2 3" xfId="1249" xr:uid="{73E4CD39-B458-4807-821C-1A5C5F255F2A}"/>
    <cellStyle name="Accent3 2 4" xfId="772" xr:uid="{D7CD20B5-8BE3-4315-8FD5-43311AC06C61}"/>
    <cellStyle name="Accent3 2 5" xfId="593" xr:uid="{81D138C9-589B-40AF-92DC-860A771AC581}"/>
    <cellStyle name="Accent4" xfId="66" builtinId="41" customBuiltin="1"/>
    <cellStyle name="Accent4 2" xfId="113" xr:uid="{DCD44A86-665E-4278-A10A-7ED7EB513704}"/>
    <cellStyle name="Accent4 2 2" xfId="3704" xr:uid="{065FB91D-7CCC-47C9-93BE-0C8768428E23}"/>
    <cellStyle name="Accent4 2 3" xfId="1253" xr:uid="{E51AA07A-E496-4174-8FC1-040B3100FAAF}"/>
    <cellStyle name="Accent4 2 4" xfId="773" xr:uid="{47D41945-815C-446F-9597-242194876E11}"/>
    <cellStyle name="Accent4 2 5" xfId="594" xr:uid="{6A189C88-7A6B-4720-A04D-2BDB20CCD95A}"/>
    <cellStyle name="Accent5" xfId="69" builtinId="45" customBuiltin="1"/>
    <cellStyle name="Accent5 2" xfId="114" xr:uid="{068FF9E9-0097-4C4F-8574-B50857D99D9D}"/>
    <cellStyle name="Accent5 2 2" xfId="3705" xr:uid="{76759E68-B3BE-435F-9CE9-5F4D815CD11A}"/>
    <cellStyle name="Accent5 2 3" xfId="1205" xr:uid="{719CCB02-5367-4B0B-936F-DCF049532D35}"/>
    <cellStyle name="Accent5 2 4" xfId="774" xr:uid="{1D6AE93B-1AD4-4AAF-B180-DD267006D234}"/>
    <cellStyle name="Accent6" xfId="72" builtinId="49" customBuiltin="1"/>
    <cellStyle name="Accent6 2" xfId="115" xr:uid="{C436949F-2C60-4EC4-939F-2D767E86E10E}"/>
    <cellStyle name="Accent6 2 2" xfId="3706" xr:uid="{5AB35432-3B7C-4EE2-8199-07DAEDE82743}"/>
    <cellStyle name="Accent6 2 3" xfId="1237" xr:uid="{0C0349C1-31D9-4666-BB75-219A546C1CD4}"/>
    <cellStyle name="Accent6 2 4" xfId="775" xr:uid="{0D235831-8B39-4991-9B66-BE83D49B50B3}"/>
    <cellStyle name="Accent6 2 5" xfId="595" xr:uid="{C9AC096C-E59B-4645-B951-424E97FC4C3D}"/>
    <cellStyle name="Bad" xfId="48" builtinId="27" customBuiltin="1"/>
    <cellStyle name="Bad 2" xfId="116" xr:uid="{2991AEEB-39D0-4811-9EEC-D47C16ADA7D4}"/>
    <cellStyle name="Bad 2 2" xfId="3707" xr:uid="{5C3222FB-A71E-44D7-B037-E2E16696F2F2}"/>
    <cellStyle name="Bad 2 3" xfId="1219" xr:uid="{C10FC14D-04BF-4651-8CE8-4BB772C1E3E5}"/>
    <cellStyle name="Bad 2 4" xfId="776" xr:uid="{2AA0C70B-DEA7-4966-A7BD-9AF662201E0C}"/>
    <cellStyle name="Bad 2 5" xfId="596" xr:uid="{6DBDD3C9-9BEC-43CB-805C-D31D123F1B18}"/>
    <cellStyle name="Calculation" xfId="51" builtinId="22" customBuiltin="1"/>
    <cellStyle name="Calculation 2" xfId="117" xr:uid="{B74F29E5-F9F3-4073-A029-86C78D74189E}"/>
    <cellStyle name="Calculation 2 2" xfId="3708" xr:uid="{5C875B26-D947-44E5-AB77-02C19F308FF4}"/>
    <cellStyle name="Calculation 2 3" xfId="1215" xr:uid="{467904FF-4D94-4D21-A1CE-981759227A14}"/>
    <cellStyle name="Calculation 2 4" xfId="777" xr:uid="{9CC27B65-7069-44BF-948B-BE449AA549D7}"/>
    <cellStyle name="Calculation 2 5" xfId="597" xr:uid="{B2F29FA7-DB70-407C-91F6-B51BB64AFDCE}"/>
    <cellStyle name="Check Cell" xfId="53" builtinId="23" customBuiltin="1"/>
    <cellStyle name="Check Cell 2" xfId="118" xr:uid="{AB369B2A-02CB-4648-9506-5FB03F4167A0}"/>
    <cellStyle name="Check Cell 2 2" xfId="3709" xr:uid="{437EA284-6D17-45D9-B70E-736A611C379E}"/>
    <cellStyle name="Check Cell 2 3" xfId="1211" xr:uid="{8E541663-9D69-4BF9-8AC1-67EF4F732EB4}"/>
    <cellStyle name="Check Cell 2 4" xfId="778" xr:uid="{2E36FB6C-184A-43E2-82DB-703F64D5578D}"/>
    <cellStyle name="Column Headings - size 10" xfId="527" xr:uid="{5D61AE57-E15D-4E63-951B-07CCF8E1EF4D}"/>
    <cellStyle name="Column Headings - size 11" xfId="528" xr:uid="{99E942B5-DFC1-45BE-8D6A-7A9836E08FE4}"/>
    <cellStyle name="Column Headings - size 8" xfId="529" xr:uid="{8D48D4B4-B51D-46AB-8152-74655C53E939}"/>
    <cellStyle name="Column Headings - size 9" xfId="530" xr:uid="{AA974914-8B06-4211-9B27-495BAA98FEB1}"/>
    <cellStyle name="Comma" xfId="1" builtinId="3"/>
    <cellStyle name="Comma 10" xfId="643" xr:uid="{2CFD3AB5-FAE7-4611-8256-31D6D2A2A806}"/>
    <cellStyle name="Comma 10 10" xfId="9" xr:uid="{00000000-0005-0000-0000-000001000000}"/>
    <cellStyle name="Comma 10 2" xfId="855" xr:uid="{118FA3E9-4CC7-4D4F-9ECA-836139456716}"/>
    <cellStyle name="Comma 10 2 2" xfId="1378" xr:uid="{B65CA43F-10BC-4783-9B06-FA2F53BF95EB}"/>
    <cellStyle name="Comma 10 2 2 2" xfId="3922" xr:uid="{32A998E3-C0B8-43D4-AED4-632347DB7B0A}"/>
    <cellStyle name="Comma 10 2 2 2 2" xfId="4107" xr:uid="{A191D716-C073-4951-A898-A36189952758}"/>
    <cellStyle name="Comma 10 2 2 3" xfId="3843" xr:uid="{2DCE9EC7-B8FF-44DB-88F4-F319640CC382}"/>
    <cellStyle name="Comma 10 2 3" xfId="1266" xr:uid="{AA67E3D1-02CF-4275-904A-79F04087BAC4}"/>
    <cellStyle name="Comma 10 2 4" xfId="2674" xr:uid="{1AFEB417-0625-4EFA-8EB8-199DA980820F}"/>
    <cellStyle name="Comma 10 3" xfId="1749" xr:uid="{0D5EB9B5-55AF-4D11-8204-A245B5BFFD13}"/>
    <cellStyle name="Comma 10 4" xfId="3744" xr:uid="{14508C48-2773-4349-9915-B1BE0225257E}"/>
    <cellStyle name="Comma 10 5" xfId="1691" xr:uid="{FD9EC86E-A54D-4DE3-92BC-7523E4BC34E5}"/>
    <cellStyle name="Comma 10 6" xfId="836" xr:uid="{B5C4FF86-D83C-4AE4-9E5A-817AFD49C902}"/>
    <cellStyle name="Comma 11" xfId="1726" xr:uid="{A242FB65-D5CF-4022-B906-24CA21526CCF}"/>
    <cellStyle name="Comma 11 2" xfId="2660" xr:uid="{C27ED403-29FD-4DF3-BEA6-169D55220538}"/>
    <cellStyle name="Comma 12" xfId="1760" xr:uid="{FC74656F-C322-46A3-8DB2-A08204459FDD}"/>
    <cellStyle name="Comma 12 2" xfId="2965" xr:uid="{01D8319E-BFC0-468F-959B-4428E895C248}"/>
    <cellStyle name="Comma 13" xfId="2347" xr:uid="{0CF8B4E8-3302-48F8-B121-A48E27C132E2}"/>
    <cellStyle name="Comma 14" xfId="1702" xr:uid="{6A89B8CB-941B-4507-ACD6-32B6817AC8A4}"/>
    <cellStyle name="Comma 15" xfId="1699" xr:uid="{BA3324EC-7E4D-4C73-9B1B-B6B494BFB983}"/>
    <cellStyle name="Comma 2" xfId="14" xr:uid="{00000000-0005-0000-0000-000002000000}"/>
    <cellStyle name="Comma 2 10" xfId="1147" xr:uid="{109B98B4-A822-43E2-93CF-A31B241FA5CC}"/>
    <cellStyle name="Comma 2 11" xfId="3994" xr:uid="{427BE4EF-A20D-4749-9626-3B47F2E11641}"/>
    <cellStyle name="Comma 2 12" xfId="682" xr:uid="{DBC3B859-81EC-4FDC-AEF6-D1F6C5DEF593}"/>
    <cellStyle name="Comma 2 2" xfId="441" xr:uid="{6B8745DA-2BE3-444E-867A-3EF16A60BE70}"/>
    <cellStyle name="Comma 2 2 2" xfId="439" xr:uid="{DBBF64B1-2CEB-4885-A5BF-B10A86A988AF}"/>
    <cellStyle name="Comma 2 2 3" xfId="503" xr:uid="{A6591D29-6C3A-4684-AFE8-6DD30EA3A1E2}"/>
    <cellStyle name="Comma 2 2 3 2" xfId="725" xr:uid="{06E13551-EA7E-4003-9DC0-520445EEC115}"/>
    <cellStyle name="Comma 2 2 4" xfId="827" xr:uid="{841E9A21-1D10-4059-B1EA-D0A31224DB97}"/>
    <cellStyle name="Comma 2 2 5" xfId="714" xr:uid="{46EF8CBF-702B-4987-B1A3-D0A9D8BA06CC}"/>
    <cellStyle name="Comma 2 2 6" xfId="1047" xr:uid="{E26A8183-CE3E-4BAD-827E-603AAD5560E5}"/>
    <cellStyle name="Comma 2 2 7" xfId="1010" xr:uid="{4E3765F0-D8EA-4EF6-9A84-4D72943CC0B6}"/>
    <cellStyle name="Comma 2 2 8" xfId="699" xr:uid="{16A0BB16-3EEB-406A-86C8-615758FED464}"/>
    <cellStyle name="Comma 2 3" xfId="522" xr:uid="{613F8755-2DD0-419F-AF13-7F2105890620}"/>
    <cellStyle name="Comma 2 3 2" xfId="1116" xr:uid="{3E4E8C19-F72A-4787-81EA-6CFE022D9DAA}"/>
    <cellStyle name="Comma 2 3 2 2" xfId="3659" xr:uid="{386C0E4E-C111-4C29-A3C3-36533C826267}"/>
    <cellStyle name="Comma 2 3 2 3" xfId="1721" xr:uid="{0FF4C226-2E7D-4F41-AE4C-40828D7BBBD9}"/>
    <cellStyle name="Comma 2 3 3" xfId="1011" xr:uid="{454324A6-1597-4F42-8FC3-BC2B93FB5983}"/>
    <cellStyle name="Comma 2 3 4" xfId="1715" xr:uid="{B9D776A2-A8E8-4A23-BBCF-E8FF7A459F85}"/>
    <cellStyle name="Comma 2 4" xfId="744" xr:uid="{FF30A176-5E01-47C9-9DE3-19E75A9D9D20}"/>
    <cellStyle name="Comma 2 4 2" xfId="1165" xr:uid="{F15EE3DC-2954-4A54-B9B4-71FD79E2F44C}"/>
    <cellStyle name="Comma 2 4 3" xfId="1008" xr:uid="{76479619-3D0E-4FC7-A828-1AF2F6444E53}"/>
    <cellStyle name="Comma 2 4 3 2" xfId="3988" xr:uid="{48C247B5-C1FA-493E-BEFD-80AB64C25540}"/>
    <cellStyle name="Comma 2 4 3 2 2" xfId="4173" xr:uid="{BD360897-78D4-4B25-ACA2-0485D76AA2C9}"/>
    <cellStyle name="Comma 2 4 3 3" xfId="3603" xr:uid="{3B32E51E-71F0-44DA-B298-6B5EC0FB8C0C}"/>
    <cellStyle name="Comma 2 4 4" xfId="3910" xr:uid="{A46A127A-1E65-4ACE-94D4-16366C63BCD5}"/>
    <cellStyle name="Comma 2 4 4 2" xfId="4096" xr:uid="{462690EC-8727-41A5-8F4C-ECACE2FF3407}"/>
    <cellStyle name="Comma 2 5" xfId="779" xr:uid="{21BFA3BE-452F-49B0-94B3-D1537E819265}"/>
    <cellStyle name="Comma 2 5 2" xfId="3710" xr:uid="{B3F0E28B-3059-45C4-8485-398EA6D04350}"/>
    <cellStyle name="Comma 2 5 3" xfId="2340" xr:uid="{1852319B-65D2-4907-9962-179450375472}"/>
    <cellStyle name="Comma 2 6" xfId="712" xr:uid="{8062C038-7BF3-44C9-8330-DE74BEC70FBF}"/>
    <cellStyle name="Comma 2 7" xfId="851" xr:uid="{41108E71-FB42-4EF0-8177-985D62544569}"/>
    <cellStyle name="Comma 2 7 2" xfId="1374" xr:uid="{315055F8-DD1B-4B23-A730-96756AF1EDCE}"/>
    <cellStyle name="Comma 2 7 2 2" xfId="3918" xr:uid="{3382714A-73DD-4577-9174-E554FB66D014}"/>
    <cellStyle name="Comma 2 7 2 2 2" xfId="4103" xr:uid="{2E0D5934-F40E-4845-B29A-7EE99C2B5425}"/>
    <cellStyle name="Comma 2 7 2 3" xfId="3840" xr:uid="{8E15E2B8-3BBB-47ED-AC7F-9F8F1AFF62E3}"/>
    <cellStyle name="Comma 2 7 3" xfId="1262" xr:uid="{3F631991-7515-480D-B463-751D522E03C2}"/>
    <cellStyle name="Comma 2 7 4" xfId="1707" xr:uid="{3F46B679-A929-4E53-BC6F-827F408C04CB}"/>
    <cellStyle name="Comma 2 8" xfId="1045" xr:uid="{FC26A470-DBC4-4BD1-B40E-DB8CCC250762}"/>
    <cellStyle name="Comma 2 9" xfId="644" xr:uid="{D1CA2A7C-CD8A-4974-A290-4CB2D16E2D4C}"/>
    <cellStyle name="Comma 3" xfId="119" xr:uid="{DC6CC9A5-7189-4918-8462-CBA823E260B3}"/>
    <cellStyle name="Comma 3 10" xfId="434" xr:uid="{C961AB4D-BF72-4D2D-ACA7-57A553C1ABBF}"/>
    <cellStyle name="Comma 3 2" xfId="120" xr:uid="{2C88A1D9-5175-4D22-9CF1-432C0E4F6F21}"/>
    <cellStyle name="Comma 3 2 10" xfId="507" xr:uid="{6ADCED47-D483-4EE4-A43F-B066694C7D76}"/>
    <cellStyle name="Comma 3 2 2" xfId="1743" xr:uid="{99E24106-E710-41BB-B191-DC74C2EC3FB1}"/>
    <cellStyle name="Comma 3 2 3" xfId="1753" xr:uid="{3FD8A406-3023-48EE-9B9A-C8F8FE6F9CFC}"/>
    <cellStyle name="Comma 3 2 4" xfId="1731" xr:uid="{E6076F41-F75C-40C5-9F9F-47B95BFC58AF}"/>
    <cellStyle name="Comma 3 2 5" xfId="1725" xr:uid="{14AE3330-7AC9-49B6-8AE5-2DC69238A9E0}"/>
    <cellStyle name="Comma 3 2 6" xfId="2401" xr:uid="{702B7D43-DAE7-4C0F-A1F8-A3B882ED66B8}"/>
    <cellStyle name="Comma 3 2 7" xfId="1711" xr:uid="{093F8D5E-4809-49AD-900D-FB34AB862D32}"/>
    <cellStyle name="Comma 3 2 8" xfId="1154" xr:uid="{BA0FAC71-A6E2-426F-AF3A-CFE6DE76031B}"/>
    <cellStyle name="Comma 3 2 9" xfId="729" xr:uid="{32699B7B-63EB-4579-B9ED-524B3DD7C13F}"/>
    <cellStyle name="Comma 3 3" xfId="508" xr:uid="{BBA9B8DA-91D1-45A1-8B57-F5A6ECD3D901}"/>
    <cellStyle name="Comma 3 3 2" xfId="2339" xr:uid="{B671AC20-7891-42C6-8111-022F944AA9E8}"/>
    <cellStyle name="Comma 3 3 3" xfId="1752" xr:uid="{191BE0F7-632C-49BC-8AA9-4718B98042D6}"/>
    <cellStyle name="Comma 3 4" xfId="524" xr:uid="{36E34E7C-7566-4EC1-A8BD-F4748B1CF79D}"/>
    <cellStyle name="Comma 3 4 2" xfId="3660" xr:uid="{1CD94896-8DCD-4C83-9E18-B75EF8D0BC75}"/>
    <cellStyle name="Comma 3 4 3" xfId="1727" xr:uid="{343DDF74-F270-4EC6-AEA0-E55D05928A9A}"/>
    <cellStyle name="Comma 3 5" xfId="751" xr:uid="{A86F01B6-93C5-4EB2-B532-09883FDC715B}"/>
    <cellStyle name="Comma 3 5 2" xfId="3683" xr:uid="{611A432E-7D96-4B89-A036-464F9C56EBFF}"/>
    <cellStyle name="Comma 3 5 3" xfId="1705" xr:uid="{B0BBF7C6-7BD3-48A7-A0D7-F1948030A86D}"/>
    <cellStyle name="Comma 3 6" xfId="707" xr:uid="{0DFACB22-F71D-483E-B836-EBAC7AC02E52}"/>
    <cellStyle name="Comma 3 7" xfId="1053" xr:uid="{084F6DAE-1952-45C4-AD9A-8CB51BCA2263}"/>
    <cellStyle name="Comma 3 8" xfId="1016" xr:uid="{41DDA029-FC17-479A-A5C6-EB2627369A02}"/>
    <cellStyle name="Comma 3 9" xfId="687" xr:uid="{F4CB5E7C-63CD-47A6-A7CD-513906408A0A}"/>
    <cellStyle name="Comma 4" xfId="121" xr:uid="{1F4181C0-98F2-4359-9B16-19F4B42DC9A3}"/>
    <cellStyle name="Comma 4 10" xfId="696" xr:uid="{D3A9DC6B-06E7-4DC4-814B-DE5AF9D6A924}"/>
    <cellStyle name="Comma 4 11" xfId="509" xr:uid="{39DAA5B0-D8E8-48E5-B9D8-59A3462E0981}"/>
    <cellStyle name="Comma 4 12" xfId="4287" xr:uid="{98175982-1770-4FB0-967D-08FD83208C24}"/>
    <cellStyle name="Comma 4 2" xfId="192" xr:uid="{6F94D1AB-C065-458A-9D32-024D86F80E37}"/>
    <cellStyle name="Comma 4 2 10" xfId="513" xr:uid="{5E693DC9-112A-40BE-B36F-10C2EC7E90DE}"/>
    <cellStyle name="Comma 4 2 11" xfId="4311" xr:uid="{FBA1D051-5671-42F1-931F-73CEC873B8C4}"/>
    <cellStyle name="Comma 4 2 2" xfId="261" xr:uid="{B3EA0FBA-78D8-4372-B88C-27A8497E4539}"/>
    <cellStyle name="Comma 4 2 2 2" xfId="398" xr:uid="{32EADEC7-B5DA-4A8C-BFDC-EE941FB27500}"/>
    <cellStyle name="Comma 4 2 2 2 2" xfId="2297" xr:uid="{C857DDA8-5D84-4C06-B491-0F41B54E8783}"/>
    <cellStyle name="Comma 4 2 2 2 2 2" xfId="3522" xr:uid="{B7EC0EB7-B991-4182-89DC-3D7AA3D75773}"/>
    <cellStyle name="Comma 4 2 2 2 3" xfId="2917" xr:uid="{BD14E5FF-CE20-4DF4-B01C-2A67ADF492B1}"/>
    <cellStyle name="Comma 4 2 2 2 4" xfId="4512" xr:uid="{42D9A8CE-70AC-4476-8B7C-F8EBF97CDC0B}"/>
    <cellStyle name="Comma 4 2 2 3" xfId="2012" xr:uid="{0B80E8AF-DB8C-4C33-A82C-D58BC32BECCC}"/>
    <cellStyle name="Comma 4 2 2 3 2" xfId="3218" xr:uid="{A308B24F-3079-4C6E-A305-36ECB3A1FEB5}"/>
    <cellStyle name="Comma 4 2 2 4" xfId="2584" xr:uid="{6EE6CF87-C801-4D6B-8746-95CF0DABD5CB}"/>
    <cellStyle name="Comma 4 2 2 5" xfId="4378" xr:uid="{0FFDF308-5A4B-4B6D-BC3F-1D150F1DE2B7}"/>
    <cellStyle name="Comma 4 2 3" xfId="331" xr:uid="{DFAC9594-6D98-4313-A1D1-11EF6697B723}"/>
    <cellStyle name="Comma 4 2 3 2" xfId="2296" xr:uid="{C90623F7-E5DB-46B2-BC74-60A9EF9D48B5}"/>
    <cellStyle name="Comma 4 2 3 2 2" xfId="3521" xr:uid="{EF89B9A7-2432-4003-BAF0-9C18AF354F1A}"/>
    <cellStyle name="Comma 4 2 3 3" xfId="2916" xr:uid="{B1775293-FD52-4D37-B11D-98794954ADC0}"/>
    <cellStyle name="Comma 4 2 3 4" xfId="4445" xr:uid="{8C0021B4-7F1F-47EA-AB4A-815D38CDA8C9}"/>
    <cellStyle name="Comma 4 2 4" xfId="1741" xr:uid="{2978F729-5085-443E-B751-2831E9801EB7}"/>
    <cellStyle name="Comma 4 2 4 2" xfId="2670" xr:uid="{5095C0BB-47BA-44E9-BD62-4061E08D3D24}"/>
    <cellStyle name="Comma 4 2 5" xfId="2011" xr:uid="{711F0D9B-5FA8-488C-B3A0-036A8FD0DD62}"/>
    <cellStyle name="Comma 4 2 5 2" xfId="3217" xr:uid="{AAD738C0-21C5-48BB-BE0A-E28B167F2949}"/>
    <cellStyle name="Comma 4 2 6" xfId="2467" xr:uid="{F0A504DC-3A8E-444D-87DA-2D59C52F38C5}"/>
    <cellStyle name="Comma 4 2 7" xfId="3656" xr:uid="{270822CC-FFA5-41D0-9E58-CE70990C56DE}"/>
    <cellStyle name="Comma 4 2 8" xfId="1066" xr:uid="{F0066A20-31E0-4238-95BA-059E67E8529A}"/>
    <cellStyle name="Comma 4 2 9" xfId="732" xr:uid="{EC0FF182-8025-48CB-A55F-3C90E7581B42}"/>
    <cellStyle name="Comma 4 3" xfId="213" xr:uid="{5AB918D9-7818-4352-B7C9-44C24A01FEF0}"/>
    <cellStyle name="Comma 4 3 2" xfId="280" xr:uid="{E14B3086-1E4D-40D0-81D4-C1EFA9DEF024}"/>
    <cellStyle name="Comma 4 3 2 2" xfId="417" xr:uid="{B447AFCE-86DB-49F6-8253-FEA68B13FD2D}"/>
    <cellStyle name="Comma 4 3 2 2 2" xfId="3523" xr:uid="{19273B60-BAA7-4554-ACB8-57E896A907D7}"/>
    <cellStyle name="Comma 4 3 2 2 3" xfId="4531" xr:uid="{E1ECF591-4D2C-46CD-A5DC-CC590BDD4693}"/>
    <cellStyle name="Comma 4 3 2 3" xfId="2918" xr:uid="{FC10E955-A0A6-49E1-9FAA-D14F6AB60A09}"/>
    <cellStyle name="Comma 4 3 2 4" xfId="4397" xr:uid="{A5C6C5A9-7FEE-4043-87C1-24437FE98ABC}"/>
    <cellStyle name="Comma 4 3 3" xfId="350" xr:uid="{BB2935D8-DAB1-4DE5-8CE1-854A89FAF467}"/>
    <cellStyle name="Comma 4 3 3 2" xfId="3219" xr:uid="{0E1CD67D-972D-4F7A-8FE6-46FEB6893B13}"/>
    <cellStyle name="Comma 4 3 3 3" xfId="4464" xr:uid="{65E551B4-50D9-42FD-BD35-2AA5AE179CCC}"/>
    <cellStyle name="Comma 4 3 4" xfId="2507" xr:uid="{AA8840F5-2FB2-4480-87D0-8BF702E59015}"/>
    <cellStyle name="Comma 4 3 5" xfId="3711" xr:uid="{78A30394-7785-4024-AE59-D21339A402E3}"/>
    <cellStyle name="Comma 4 3 6" xfId="1244" xr:uid="{25194CE8-3328-4E0D-A221-7EE6C5306F7F}"/>
    <cellStyle name="Comma 4 3 7" xfId="780" xr:uid="{DDD2B7EA-73FD-4536-9873-781B70BED02F}"/>
    <cellStyle name="Comma 4 3 8" xfId="4330" xr:uid="{41212C07-A95D-4D71-B32C-9C15EE1A7084}"/>
    <cellStyle name="Comma 4 4" xfId="168" xr:uid="{E28733EF-68C3-4753-AB68-3D8633A75CBA}"/>
    <cellStyle name="Comma 4 4 2" xfId="242" xr:uid="{49941497-F677-4D66-8CC1-09B09DD54A0D}"/>
    <cellStyle name="Comma 4 4 2 2" xfId="379" xr:uid="{69C8BB57-3D07-46BD-AD55-87790FDF4629}"/>
    <cellStyle name="Comma 4 4 2 2 2" xfId="3520" xr:uid="{8E083F7C-D66C-474D-98F1-5DF5C8883D94}"/>
    <cellStyle name="Comma 4 4 2 2 3" xfId="4493" xr:uid="{E797CF92-E80D-40DB-BEAD-6BD83C7DDD18}"/>
    <cellStyle name="Comma 4 4 2 3" xfId="2919" xr:uid="{74BD9C68-34B9-4B47-980B-4D14A30C53E8}"/>
    <cellStyle name="Comma 4 4 2 4" xfId="4359" xr:uid="{EC61DCC1-629B-4D66-96D0-F8A9D913715B}"/>
    <cellStyle name="Comma 4 4 3" xfId="312" xr:uid="{B1FB3848-A67B-4D8B-BB03-FED5502FCF6B}"/>
    <cellStyle name="Comma 4 4 3 2" xfId="3216" xr:uid="{5688C6E9-25EB-4B20-BAEB-0EA8DC8991A9}"/>
    <cellStyle name="Comma 4 4 3 3" xfId="4426" xr:uid="{6A4009A6-E87C-42D1-8E31-1C49DFD633D7}"/>
    <cellStyle name="Comma 4 4 4" xfId="2618" xr:uid="{C0E781FC-82F4-4644-BF73-6B1B7195B7F3}"/>
    <cellStyle name="Comma 4 4 5" xfId="3601" xr:uid="{427CE703-C032-4140-A5C2-FDF9B1906DA4}"/>
    <cellStyle name="Comma 4 4 6" xfId="1110" xr:uid="{C776007B-BADD-49FB-9617-A054AF3BAFF4}"/>
    <cellStyle name="Comma 4 4 7" xfId="1000" xr:uid="{5E84B45B-7167-4FC7-8761-F15B3A9DD10B}"/>
    <cellStyle name="Comma 4 4 8" xfId="4292" xr:uid="{409BCD16-7D5F-4A5E-A4DA-3E45D5552E2D}"/>
    <cellStyle name="Comma 4 5" xfId="287" xr:uid="{94AD5B23-90F1-4708-90C1-441E86A702D5}"/>
    <cellStyle name="Comma 4 5 2" xfId="424" xr:uid="{4C8C553F-9E7D-4A11-A00A-56F4A5C63697}"/>
    <cellStyle name="Comma 4 5 2 2" xfId="3287" xr:uid="{324A7897-9345-4C74-974F-40A4A965E458}"/>
    <cellStyle name="Comma 4 5 2 3" xfId="4538" xr:uid="{01F37D6B-71FE-4759-AE10-97DB97774A11}"/>
    <cellStyle name="Comma 4 5 3" xfId="1779" xr:uid="{67DA8A3D-C977-429F-9A3B-464DE4E4FEEA}"/>
    <cellStyle name="Comma 4 5 3 2" xfId="2984" xr:uid="{26A9733D-A032-4DD3-9257-04E0055D091A}"/>
    <cellStyle name="Comma 4 5 4" xfId="2915" xr:uid="{01405345-C7CC-4CAD-BF36-DE6A058ED4D2}"/>
    <cellStyle name="Comma 4 5 5" xfId="4404" xr:uid="{076CB06A-A2CB-43CA-8381-45FAF8459675}"/>
    <cellStyle name="Comma 4 6" xfId="237" xr:uid="{CA94A965-81A6-4B0E-891B-42562B769539}"/>
    <cellStyle name="Comma 4 6 2" xfId="374" xr:uid="{1F87B0EF-80AA-4D86-8381-2BBAED03F044}"/>
    <cellStyle name="Comma 4 6 2 2" xfId="4488" xr:uid="{17522282-D712-48FE-922F-12A1E532AED4}"/>
    <cellStyle name="Comma 4 6 3" xfId="4354" xr:uid="{0AAFF959-D30B-4067-AA15-D41ECD32CE83}"/>
    <cellStyle name="Comma 4 7" xfId="220" xr:uid="{E1441B0D-4836-47B0-84BA-831A3D568AC7}"/>
    <cellStyle name="Comma 4 7 2" xfId="357" xr:uid="{580BB715-CDE2-4199-BC5E-24D035E34ED1}"/>
    <cellStyle name="Comma 4 7 2 2" xfId="4471" xr:uid="{55894838-3596-4A98-BC33-1C973FB61093}"/>
    <cellStyle name="Comma 4 7 3" xfId="1762" xr:uid="{20E7C3F9-0F1A-4C43-A5AF-7EF868DE7A66}"/>
    <cellStyle name="Comma 4 7 4" xfId="4337" xr:uid="{EA927E2E-0471-433C-B830-473CE0BD476D}"/>
    <cellStyle name="Comma 4 8" xfId="307" xr:uid="{E003F749-0BCF-49AF-A973-D0E6467E5203}"/>
    <cellStyle name="Comma 4 8 2" xfId="4421" xr:uid="{51857A02-5B7A-408F-A7C2-BE833131F4F4}"/>
    <cellStyle name="Comma 4 9" xfId="1144" xr:uid="{EBED4F6E-3CA9-485A-8309-60F7989DAFDA}"/>
    <cellStyle name="Comma 5" xfId="178" xr:uid="{058B9AF6-6DE2-4C87-965E-16C6300A9B4A}"/>
    <cellStyle name="Comma 5 2" xfId="197" xr:uid="{941C48B2-483B-4394-8A41-52A09FAF105D}"/>
    <cellStyle name="Comma 5 2 2" xfId="266" xr:uid="{EF76F070-6263-44C2-A69F-91B4E7605D26}"/>
    <cellStyle name="Comma 5 2 2 2" xfId="403" xr:uid="{0EB50FC6-0168-4039-BEB9-483C876B861C}"/>
    <cellStyle name="Comma 5 2 2 2 2" xfId="4517" xr:uid="{956FFC74-075B-4E9B-8A14-3045ED05ABEF}"/>
    <cellStyle name="Comma 5 2 2 3" xfId="1754" xr:uid="{5CE79CAB-08BA-48F6-B5F0-46F7E7724107}"/>
    <cellStyle name="Comma 5 2 2 4" xfId="4383" xr:uid="{893AC195-41B3-4168-BB43-771AB015D7AC}"/>
    <cellStyle name="Comma 5 2 3" xfId="336" xr:uid="{1C6572ED-D6BD-41DA-80D2-B40673B0AFEC}"/>
    <cellStyle name="Comma 5 2 3 2" xfId="2671" xr:uid="{E607A8BE-E5F8-4084-A104-7E6E1906AFCB}"/>
    <cellStyle name="Comma 5 2 3 3" xfId="4450" xr:uid="{0F9F6F91-BF6A-4159-B071-CA604C98B94E}"/>
    <cellStyle name="Comma 5 2 4" xfId="3615" xr:uid="{230DE871-97A8-416C-8325-52D3376D3BA2}"/>
    <cellStyle name="Comma 5 2 5" xfId="1195" xr:uid="{287B4110-B42A-45F2-ABA5-90BA02A9BFE4}"/>
    <cellStyle name="Comma 5 2 6" xfId="781" xr:uid="{AD7B288E-5003-46FB-91D1-83117BBAB050}"/>
    <cellStyle name="Comma 5 2 7" xfId="4316" xr:uid="{9C357A05-2BC1-43E7-B577-6061F35EEBFD}"/>
    <cellStyle name="Comma 5 3" xfId="218" xr:uid="{3503CE52-1360-426B-BBBB-18AD32D41768}"/>
    <cellStyle name="Comma 5 3 2" xfId="285" xr:uid="{3495B775-C989-4350-8904-BA11D70C481B}"/>
    <cellStyle name="Comma 5 3 2 2" xfId="422" xr:uid="{62ACEC60-878D-4411-94D4-A40FBE87471F}"/>
    <cellStyle name="Comma 5 3 2 2 2" xfId="4174" xr:uid="{5835C8B9-1DA0-43BF-9C82-A6F526968704}"/>
    <cellStyle name="Comma 5 3 2 2 3" xfId="4536" xr:uid="{1C0C9862-7431-476F-A13D-B8051AD03192}"/>
    <cellStyle name="Comma 5 3 2 3" xfId="3990" xr:uid="{ECE3D20C-23C9-4BDA-B69B-5B3F569D95F4}"/>
    <cellStyle name="Comma 5 3 2 4" xfId="4402" xr:uid="{0E4FD4DC-3AB6-4A8A-8A42-36DD168BAB8F}"/>
    <cellStyle name="Comma 5 3 3" xfId="355" xr:uid="{B88D1702-41DA-45F6-89E6-308CF7E2A9BD}"/>
    <cellStyle name="Comma 5 3 3 2" xfId="1750" xr:uid="{07FA7253-B7C5-4D4A-B636-22FECC4C8770}"/>
    <cellStyle name="Comma 5 3 3 3" xfId="4469" xr:uid="{3CFA22BD-5237-4BCB-A008-25EFE247DFAD}"/>
    <cellStyle name="Comma 5 3 4" xfId="4088" xr:uid="{EEBA57AA-D807-473C-B06F-BBDFEB0B765E}"/>
    <cellStyle name="Comma 5 3 5" xfId="1015" xr:uid="{FFB09374-C39A-4B8B-AF2F-570BDCE95C3E}"/>
    <cellStyle name="Comma 5 3 6" xfId="4335" xr:uid="{FAC64D43-A0EA-4D28-9BD4-63DA571F5DBF}"/>
    <cellStyle name="Comma 5 4" xfId="247" xr:uid="{159D0EBD-3AC8-4075-B38F-20A0E441EC47}"/>
    <cellStyle name="Comma 5 4 2" xfId="384" xr:uid="{8C3D57C0-F05C-4C6F-9DAB-182160D807AA}"/>
    <cellStyle name="Comma 5 4 2 2" xfId="4498" xr:uid="{71EA12D8-FF32-4FDD-9B46-E3F5D09A5287}"/>
    <cellStyle name="Comma 5 4 3" xfId="4364" xr:uid="{0998EADE-995D-4B0F-A7D7-87160C2C4FDF}"/>
    <cellStyle name="Comma 5 5" xfId="317" xr:uid="{C268545D-7D91-44AC-8F6E-8A1EB3CB62C5}"/>
    <cellStyle name="Comma 5 5 2" xfId="3607" xr:uid="{EAD18D33-B3F4-4C12-B569-FC4E2D33FB37}"/>
    <cellStyle name="Comma 5 5 3" xfId="4431" xr:uid="{32B920B2-1D22-411B-8A47-DC823164F957}"/>
    <cellStyle name="Comma 5 6" xfId="3909" xr:uid="{D6982F22-6518-4E90-A4F3-CC2DA4661A04}"/>
    <cellStyle name="Comma 5 6 2" xfId="4095" xr:uid="{6974CF14-DD53-4AF4-A1D7-DC3CEC05DAB1}"/>
    <cellStyle name="Comma 5 7" xfId="1169" xr:uid="{E96A05A2-13FC-4C5D-BC96-35D8A7C4E503}"/>
    <cellStyle name="Comma 5 8" xfId="510" xr:uid="{5195331E-897D-45E8-872F-12B94577C769}"/>
    <cellStyle name="Comma 5 9" xfId="4297" xr:uid="{36CA58D4-D018-45AE-8E77-0CBBE4BABACC}"/>
    <cellStyle name="Comma 6" xfId="291" xr:uid="{C5F85A16-9CDB-421F-B69B-CAEBAECEB733}"/>
    <cellStyle name="Comma 6 2" xfId="620" xr:uid="{0317F675-34A3-467F-ABFE-E665C378F936}"/>
    <cellStyle name="Comma 6 2 2" xfId="625" xr:uid="{F2A5BC1A-2738-407C-8A0D-AECC8C883E71}"/>
    <cellStyle name="Comma 6 2 2 2" xfId="1720" xr:uid="{980F774D-AC76-456C-95B5-BD8C670B97C0}"/>
    <cellStyle name="Comma 6 2 3" xfId="2430" xr:uid="{499B8027-CFD6-4926-BE82-52126CA3913E}"/>
    <cellStyle name="Comma 6 2 4" xfId="3726" xr:uid="{333AE04A-53F1-48C1-BCE7-A749EE0C0B15}"/>
    <cellStyle name="Comma 6 2 5" xfId="1714" xr:uid="{393FA8F1-DAD8-4FD5-A7D9-E8C1CAA4D63F}"/>
    <cellStyle name="Comma 6 2 6" xfId="796" xr:uid="{A419A346-3944-402A-A79A-E7FBE10F0520}"/>
    <cellStyle name="Comma 6 3" xfId="1717" xr:uid="{B4A6B2E7-EFBE-48B8-82D9-E59C4C8DB488}"/>
    <cellStyle name="Comma 6 3 2" xfId="1755" xr:uid="{FF3C33CE-D23C-403A-9F94-BC0023BC7DC6}"/>
    <cellStyle name="Comma 6 3 3" xfId="2478" xr:uid="{5761F29E-E3E2-406E-85F9-688A2C328BA4}"/>
    <cellStyle name="Comma 6 4" xfId="1734" xr:uid="{D54772AF-6062-4462-AEB5-B4E83354036E}"/>
    <cellStyle name="Comma 6 4 2" xfId="2663" xr:uid="{315C2854-A3DB-46C5-B936-FE78D53C1A97}"/>
    <cellStyle name="Comma 6 5" xfId="1723" xr:uid="{93C827BB-EB93-4669-8759-BF537EEA3141}"/>
    <cellStyle name="Comma 6 6" xfId="2372" xr:uid="{E02AAB60-44DF-4047-8C13-FB3D5061F6FF}"/>
    <cellStyle name="Comma 6 6 2" xfId="3572" xr:uid="{83B3E485-5DD0-4EA3-990D-437F38CFBADD}"/>
    <cellStyle name="Comma 6 7" xfId="1709" xr:uid="{1993A87B-14A9-4ED2-B69E-66D9B1F84C03}"/>
    <cellStyle name="Comma 6 7 2" xfId="4093" xr:uid="{FC17F686-E357-4C3D-8195-841042FF097A}"/>
    <cellStyle name="Comma 7" xfId="292" xr:uid="{CD7EF209-4333-4DFB-8849-EDF686EF31D1}"/>
    <cellStyle name="Comma 7 10" xfId="799" xr:uid="{315465D5-E079-477D-8292-4221770A0F0F}"/>
    <cellStyle name="Comma 7 11" xfId="624" xr:uid="{C1C97ECA-716C-49F7-A754-9FB511FCE08C}"/>
    <cellStyle name="Comma 7 2" xfId="1756" xr:uid="{82DADA39-EB52-4D44-9C1F-F5935DA7BFAD}"/>
    <cellStyle name="Comma 7 3" xfId="1737" xr:uid="{D466DC62-7745-4346-84F3-ED3AD72EF544}"/>
    <cellStyle name="Comma 7 3 2" xfId="2666" xr:uid="{E9171680-2B48-4EC1-B0DA-EFE702D60133}"/>
    <cellStyle name="Comma 7 4" xfId="1722" xr:uid="{56438C0C-CEE3-46D1-828B-D803CA302D0D}"/>
    <cellStyle name="Comma 7 5" xfId="2334" xr:uid="{FBE1272A-0D5C-4DA5-A702-02EB15A0266B}"/>
    <cellStyle name="Comma 7 6" xfId="2360" xr:uid="{31E6AA73-396F-4512-8F18-A56C9F8796CB}"/>
    <cellStyle name="Comma 7 6 2" xfId="3570" xr:uid="{0321F18E-FD68-491B-B224-D2C1375D9372}"/>
    <cellStyle name="Comma 7 7" xfId="1704" xr:uid="{7D93FFC2-1CA1-4891-BC73-6E560F3ED852}"/>
    <cellStyle name="Comma 7 7 2" xfId="4092" xr:uid="{17C7CB47-F7F4-4910-9E31-16F0639EF43E}"/>
    <cellStyle name="Comma 7 8" xfId="3728" xr:uid="{8CDF7676-5673-410E-90C0-33658CEC8AA3}"/>
    <cellStyle name="Comma 7 9" xfId="1125" xr:uid="{1DD93D14-5FE3-4F90-B2D3-7BFCB7D551C3}"/>
    <cellStyle name="Comma 8" xfId="76" xr:uid="{031FB884-244F-4017-AD16-71043D879A4A}"/>
    <cellStyle name="Comma 8 2" xfId="840" xr:uid="{7F6BDB6A-1593-4586-840D-7F2C5C21BC3E}"/>
    <cellStyle name="Comma 8 2 2" xfId="2966" xr:uid="{BB310115-5631-4579-89E6-F4571A1D7E44}"/>
    <cellStyle name="Comma 8 2 3" xfId="2344" xr:uid="{F07CC1CF-0A89-4E44-8A7B-0DBF3CEB1100}"/>
    <cellStyle name="Comma 8 2 3 2" xfId="3567" xr:uid="{8323828A-CFEE-4653-8AB7-DA0B6E4BA700}"/>
    <cellStyle name="Comma 8 2 4" xfId="3745" xr:uid="{F9B53EEE-9FFE-47F1-BF8E-EDA458E687C6}"/>
    <cellStyle name="Comma 8 2 5" xfId="1690" xr:uid="{3EB057A8-2936-4AF4-AEA3-4BDAD3AE1FD2}"/>
    <cellStyle name="Comma 8 3" xfId="848" xr:uid="{766BD69C-B3EE-413A-9D7D-3ACBC6298553}"/>
    <cellStyle name="Comma 8 3 2" xfId="1371" xr:uid="{3A79BFA7-09FE-4C93-8B03-1EA22B027B5C}"/>
    <cellStyle name="Comma 8 3 2 2" xfId="3837" xr:uid="{67B0CE3B-DF93-4AE6-8EAC-D91ADB3F11E9}"/>
    <cellStyle name="Comma 8 3 2 3" xfId="3915" xr:uid="{D286CAB5-BD94-4498-9513-5C25880A7D94}"/>
    <cellStyle name="Comma 8 3 2 3 2" xfId="4100" xr:uid="{F0A18DAF-D2EB-4E97-90E0-021672072D10}"/>
    <cellStyle name="Comma 8 3 2 4" xfId="2667" xr:uid="{26218BDE-1309-4DDE-B267-9E2F05794E69}"/>
    <cellStyle name="Comma 8 3 3" xfId="1259" xr:uid="{E9D50A57-3596-4F8E-9938-79243E18C2C5}"/>
    <cellStyle name="Comma 8 3 4" xfId="1685" xr:uid="{12D3190B-DA22-4A58-A7C5-211D719F36AC}"/>
    <cellStyle name="Comma 8 4" xfId="1694" xr:uid="{BF1D4ADC-DD81-48BB-829F-4FCCF85CF24D}"/>
    <cellStyle name="Comma 8 5" xfId="1738" xr:uid="{E504C550-4CD2-4E14-AACA-42A4C03ED916}"/>
    <cellStyle name="Comma 8 6" xfId="3600" xr:uid="{D07DEA65-73AF-4D71-B26C-F4307FA56F21}"/>
    <cellStyle name="Comma 8 7" xfId="1224" xr:uid="{EECA60F0-8003-4707-A8C6-79E27624E6AE}"/>
    <cellStyle name="Comma 8 8" xfId="679" xr:uid="{4E323D7A-C29F-4615-8A42-D4CF50B8E784}"/>
    <cellStyle name="Comma 8 9" xfId="622" xr:uid="{DE523DD3-2285-43FD-8BD0-744C57BE4073}"/>
    <cellStyle name="Comma 9" xfId="633" xr:uid="{6508E66D-2943-4AC7-A111-193C15564363}"/>
    <cellStyle name="Comma 9 2" xfId="637" xr:uid="{40A61FF1-5F2A-497A-92D9-88933F8E8C12}"/>
    <cellStyle name="Comma 9 2 2" xfId="2668" xr:uid="{6FF13C59-5F59-4F60-A0D2-54D848F133E0}"/>
    <cellStyle name="Comma 9 3" xfId="676" xr:uid="{3F384F5D-0FC2-4E67-9B16-6AD972C3EABF}"/>
    <cellStyle name="Comma 96" xfId="40" xr:uid="{00000000-0005-0000-0000-000003000000}"/>
    <cellStyle name="Comma 97" xfId="41" xr:uid="{00000000-0005-0000-0000-000004000000}"/>
    <cellStyle name="Comma0" xfId="122" xr:uid="{1A78CB13-79EE-482C-9B04-88AEF3A11C7D}"/>
    <cellStyle name="Comma0 2" xfId="123" xr:uid="{5E583BF7-5D90-4361-8F65-1D50C6A4CAC7}"/>
    <cellStyle name="Comma0 2 2" xfId="124" xr:uid="{B4E6F6D3-FCA9-46ED-8F7F-DD04CC707D48}"/>
    <cellStyle name="Comma0 2 3" xfId="514" xr:uid="{DD9C16EF-98CB-4BEC-85E6-89AADFCBEFBF}"/>
    <cellStyle name="Comma0 3" xfId="531" xr:uid="{1003F4E5-E962-40AF-95CD-8111E6A16953}"/>
    <cellStyle name="Comma0 4" xfId="598" xr:uid="{2D3965DB-8290-4CEA-A233-16D0B5261A29}"/>
    <cellStyle name="Comma0 4 2" xfId="1112" xr:uid="{1A8BA626-8F28-4FA1-9C05-66EAC7FCF4BA}"/>
    <cellStyle name="Comma0 5" xfId="710" xr:uid="{93BA3F4B-BDFB-4728-B6FB-D7F569D0A277}"/>
    <cellStyle name="Comma0 6" xfId="438" xr:uid="{18216892-1571-435A-9716-E58931174141}"/>
    <cellStyle name="Curren - Style1" xfId="532" xr:uid="{B01B6BEA-C454-41BD-BC9C-1E4C68E3781D}"/>
    <cellStyle name="Currency 2" xfId="176" xr:uid="{FC5B7DB5-1CFD-4079-9BD1-262F73EC2675}"/>
    <cellStyle name="Currency 2 2" xfId="599" xr:uid="{BCA59135-EEF2-4C5D-A9DB-D2CDCC621EC3}"/>
    <cellStyle name="Currency 2 2 2" xfId="2336" xr:uid="{AE9DD659-9E2E-4BB7-8849-7846885EF363}"/>
    <cellStyle name="Currency 2 2 3" xfId="3712" xr:uid="{1D1F596D-EF44-44E4-951D-1C42F9E40685}"/>
    <cellStyle name="Currency 2 2 4" xfId="1747" xr:uid="{561C9221-E807-4137-996D-97F8E610BD83}"/>
    <cellStyle name="Currency 2 2 5" xfId="782" xr:uid="{32DD0B4A-17E7-449E-AFCE-5B30070C2DB9}"/>
    <cellStyle name="Currency 2 3" xfId="2362" xr:uid="{3E26C668-CCDF-414F-AFA2-18712F376EF0}"/>
    <cellStyle name="Currency 2 4" xfId="526" xr:uid="{ED25321C-37ED-496D-8A2E-1FD1011536F2}"/>
    <cellStyle name="Currency 3" xfId="832" xr:uid="{B68F199E-5253-4A74-808D-E8955989850F}"/>
    <cellStyle name="Currency 3 2" xfId="842" xr:uid="{59AE393B-9059-4AE2-81D4-0C3D6DB78A25}"/>
    <cellStyle name="Currency 3 2 2" xfId="3746" xr:uid="{3B987ACC-A19F-4171-9E35-B23EF3D5CAB1}"/>
    <cellStyle name="Currency 3 2 3" xfId="1761" xr:uid="{33ECF994-3720-41D6-9380-54D2B16B685F}"/>
    <cellStyle name="Currency 3 3" xfId="854" xr:uid="{6916C043-2648-4F75-BBC8-1A589DCDDCA1}"/>
    <cellStyle name="Currency 3 3 2" xfId="1377" xr:uid="{EE985576-1481-4645-9F04-73376A2E30A4}"/>
    <cellStyle name="Currency 3 3 2 2" xfId="3921" xr:uid="{E458280A-05D1-4E70-9148-6DFFE318BDD4}"/>
    <cellStyle name="Currency 3 3 2 2 2" xfId="4106" xr:uid="{4D4B306F-1C51-456E-BA6E-CE14DCECF8BA}"/>
    <cellStyle name="Currency 3 3 2 3" xfId="3571" xr:uid="{9F256C34-C848-4FBB-B322-FD17FC167E63}"/>
    <cellStyle name="Currency 3 3 3" xfId="1265" xr:uid="{80D2D380-FA30-4831-ABC5-E2CB8C3BA111}"/>
    <cellStyle name="Currency 3 4" xfId="3563" xr:uid="{B892C279-B5D8-4E6B-8A6E-EB8DB0137606}"/>
    <cellStyle name="Currency 4" xfId="639" xr:uid="{23127A38-E7F7-4464-AB82-FF6D783B3B09}"/>
    <cellStyle name="Currency0" xfId="125" xr:uid="{43B237C7-EC51-4B32-9A43-93D33431EBBB}"/>
    <cellStyle name="Currency0 2" xfId="126" xr:uid="{7705E633-8CD6-40BE-B5B7-224EC4342FE0}"/>
    <cellStyle name="Currency0 2 2" xfId="127" xr:uid="{45139501-4951-4F6B-A3E0-3162762C66FE}"/>
    <cellStyle name="Currency0 2 3" xfId="515" xr:uid="{32982514-6381-4B21-8B7D-15D5B8DF9371}"/>
    <cellStyle name="Currency0 3" xfId="533" xr:uid="{58F1AEB4-8A41-49CC-BDD7-7FF2CF59980E}"/>
    <cellStyle name="Currency0 4" xfId="600" xr:uid="{0C1F6766-0642-4537-8AFB-8023C389A2BE}"/>
    <cellStyle name="Currency0 4 2" xfId="1126" xr:uid="{B7CC04CC-F15D-4644-AA18-250C5A444AD2}"/>
    <cellStyle name="Currency0 5" xfId="709" xr:uid="{6EB97358-EF96-4BD5-B875-7F80B23C1892}"/>
    <cellStyle name="Currency0 6" xfId="436" xr:uid="{B497F024-5686-4458-8531-2740A67E997F}"/>
    <cellStyle name="Date" xfId="128" xr:uid="{3E93674D-69E1-4BD9-AFFA-8B88287879BA}"/>
    <cellStyle name="Date 2" xfId="129" xr:uid="{FF96C99C-C308-462E-BD3C-F79E2C0FEB7D}"/>
    <cellStyle name="Date 2 2" xfId="130" xr:uid="{98FF1253-483D-4413-98AF-66C56A608806}"/>
    <cellStyle name="Date 2 3" xfId="516" xr:uid="{7B8B9AE4-B39E-4B85-8BB5-4CAB4CFA5C37}"/>
    <cellStyle name="Date 3" xfId="534" xr:uid="{A8EBD0A1-2659-410C-8196-34F4041D159F}"/>
    <cellStyle name="Date 4" xfId="601" xr:uid="{05B7A2DF-C3BF-46EE-B69A-60CA56B2466D}"/>
    <cellStyle name="Date 4 2" xfId="3740" xr:uid="{8681FEBA-80CA-4078-840C-E1F13472FB2B}"/>
    <cellStyle name="Date 5" xfId="706" xr:uid="{1BD1C5D8-036B-4B9F-AC42-5C70D30AD9A7}"/>
    <cellStyle name="Date 6" xfId="433" xr:uid="{87D219F2-B540-4908-8A3A-D4F090B5E29C}"/>
    <cellStyle name="Explanatory Text" xfId="55" builtinId="53" customBuiltin="1"/>
    <cellStyle name="Explanatory Text 2" xfId="131" xr:uid="{E9C737F0-1EAA-4F44-8AFC-94129B25EDE3}"/>
    <cellStyle name="Explanatory Text 2 2" xfId="1272" xr:uid="{C5FC9859-AA35-4F1A-90EC-682A3419E1E4}"/>
    <cellStyle name="Fixed" xfId="132" xr:uid="{921E8BEE-0F86-4182-8CE4-F7ACF3671502}"/>
    <cellStyle name="Fixed 2" xfId="133" xr:uid="{B3C5C04F-7843-4302-AD19-79311ECEB259}"/>
    <cellStyle name="Fixed 2 2" xfId="134" xr:uid="{432BABB2-D9BB-4421-B5C3-6B53F8E2B25B}"/>
    <cellStyle name="Fixed 2 3" xfId="517" xr:uid="{F51F92E7-E3FB-4B44-BDB1-36EEC011F804}"/>
    <cellStyle name="Fixed 3" xfId="535" xr:uid="{0F4320AD-9BD0-4644-89E8-D13FD03B9ECE}"/>
    <cellStyle name="Fixed 4" xfId="602" xr:uid="{A165ABFB-BB1C-46D9-BD2E-334AA4688F45}"/>
    <cellStyle name="Fixed 4 2" xfId="3662" xr:uid="{8A5C970E-1950-489B-B257-BCA168D36274}"/>
    <cellStyle name="Fixed 5" xfId="711" xr:uid="{889436C6-89F7-4B86-A720-DB35F12FF61E}"/>
    <cellStyle name="Fixed 6" xfId="440" xr:uid="{B13C34B8-8D02-409E-9E18-99285B5E1612}"/>
    <cellStyle name="Formula - size 10" xfId="536" xr:uid="{DDB97310-06BE-4D03-8E1D-901B79395FD4}"/>
    <cellStyle name="Formula - size 11" xfId="537" xr:uid="{C5C7B441-9C92-4FB1-BC23-B953F0133FB9}"/>
    <cellStyle name="Formula - size 8" xfId="538" xr:uid="{26D00E7E-CB86-4DDA-BE09-CAD5480F4368}"/>
    <cellStyle name="Formula - size 9" xfId="539" xr:uid="{9DFA5DB2-49E3-4363-A53A-0A83C343AA08}"/>
    <cellStyle name="Good" xfId="47" builtinId="26" customBuiltin="1"/>
    <cellStyle name="Good 2" xfId="135" xr:uid="{5AA02855-A752-4D51-89EB-5A665BA76A41}"/>
    <cellStyle name="Good 2 2" xfId="3713" xr:uid="{18FE1338-5380-4CDB-A478-F6F7095DE5A5}"/>
    <cellStyle name="Good 2 3" xfId="1146" xr:uid="{BCF2934F-AB33-4AE5-9842-88D99A7224D1}"/>
    <cellStyle name="Good 2 4" xfId="783" xr:uid="{35823124-E86A-4E6B-A82A-1E797F3419FA}"/>
    <cellStyle name="Good 2 5" xfId="603" xr:uid="{37741E1F-6ECB-40AF-AB50-1C88F00DE4E6}"/>
    <cellStyle name="Heading 1" xfId="43" builtinId="16" customBuiltin="1"/>
    <cellStyle name="Heading 1 2" xfId="136" xr:uid="{7D2A5083-2832-4420-B9FD-96305F7F4B22}"/>
    <cellStyle name="Heading 1 2 2" xfId="137" xr:uid="{6542E648-54BE-4850-BD8D-DECBF4958A69}"/>
    <cellStyle name="Heading 1 2 3" xfId="604" xr:uid="{318407E2-04DD-43F6-B390-38C225472D89}"/>
    <cellStyle name="Heading 1 2 4" xfId="3628" xr:uid="{E03B0193-D005-41E3-A986-F4B6DEB67DCF}"/>
    <cellStyle name="Heading 1 2 5" xfId="708" xr:uid="{22A8D484-8A1B-4FFE-9464-AAAA3403BDD4}"/>
    <cellStyle name="Heading 1 2 6" xfId="435" xr:uid="{8E7FB615-B2BE-488E-A602-0F1828189CE4}"/>
    <cellStyle name="Heading 1 3" xfId="138" xr:uid="{114C5685-E596-46C9-B0CB-93F09D5262D1}"/>
    <cellStyle name="Heading 1 3 2" xfId="139" xr:uid="{32D0E1C6-1585-45B2-A364-AA18A3F2D65F}"/>
    <cellStyle name="Heading 1 3 3" xfId="3748" xr:uid="{F9C8FEF1-095B-48AB-970A-654B0D303201}"/>
    <cellStyle name="Heading 1 3 4" xfId="437" xr:uid="{4C1CB252-BA22-4F97-8E7B-D013ABBDB09C}"/>
    <cellStyle name="Heading 1 4" xfId="518" xr:uid="{FEF51F88-D4D3-45BB-BA38-EB4AE6739743}"/>
    <cellStyle name="Heading 1 4 2" xfId="733" xr:uid="{9B0391D0-238C-4947-B34A-4E58C3E3679C}"/>
    <cellStyle name="Heading 2" xfId="44" builtinId="17" customBuiltin="1"/>
    <cellStyle name="Heading 2 2" xfId="140" xr:uid="{9FAA0A31-85C3-4CB3-888B-943A5E1EC464}"/>
    <cellStyle name="Heading 2 2 2" xfId="141" xr:uid="{B91622EC-BD3F-4AB5-8852-AF5E231746CD}"/>
    <cellStyle name="Heading 2 2 3" xfId="605" xr:uid="{7313429B-0D57-4C12-B285-9690B338C759}"/>
    <cellStyle name="Heading 2 2 4" xfId="3592" xr:uid="{C3C47983-5DD4-4FDB-BAA3-B1D6E3AA13BE}"/>
    <cellStyle name="Heading 2 2 5" xfId="717" xr:uid="{F35072D9-BD0C-47C1-A610-D3163A1D4E43}"/>
    <cellStyle name="Heading 2 2 6" xfId="443" xr:uid="{9CC2CD6B-C585-41ED-ADE8-129A76088BFF}"/>
    <cellStyle name="Heading 2 3" xfId="142" xr:uid="{5F8FD5B8-D04C-4F52-8FFF-59EFB406DEA2}"/>
    <cellStyle name="Heading 2 3 2" xfId="143" xr:uid="{304700BB-4F6A-47DA-9F5D-CC8717036708}"/>
    <cellStyle name="Heading 2 3 3" xfId="3630" xr:uid="{F331BCBF-706F-4D33-A8AB-EBF61D7376C7}"/>
    <cellStyle name="Heading 2 3 4" xfId="432" xr:uid="{12460F99-AF5D-4726-9C94-D743922003A9}"/>
    <cellStyle name="Heading 2 4" xfId="519" xr:uid="{1E00B916-8102-40DB-85AD-266C34E88CAA}"/>
    <cellStyle name="Heading 2 4 2" xfId="734" xr:uid="{EB62D00D-4D75-4496-9DC0-7201A0DD0D50}"/>
    <cellStyle name="Heading 3" xfId="45" builtinId="18" customBuiltin="1"/>
    <cellStyle name="Heading 3 2" xfId="144" xr:uid="{6615DCB7-71EF-414B-8A11-A9A13191B64A}"/>
    <cellStyle name="Heading 3 2 2" xfId="3714" xr:uid="{AAB2A94C-D4CF-4EAC-8F50-83E3C6AFAD36}"/>
    <cellStyle name="Heading 3 2 3" xfId="1003" xr:uid="{9B89FF0A-5A84-48E8-B9B4-2BE12235C2B1}"/>
    <cellStyle name="Heading 3 2 4" xfId="606" xr:uid="{52386460-742A-49BE-9E55-20B18CA0E684}"/>
    <cellStyle name="Heading 4" xfId="46" builtinId="19" customBuiltin="1"/>
    <cellStyle name="Heading 4 2" xfId="145" xr:uid="{91342217-046C-408C-A2AD-FDB5A1B4F0F9}"/>
    <cellStyle name="Heading 4 2 2" xfId="3715" xr:uid="{F36F819B-D921-4DFF-A55A-70B39A7C0129}"/>
    <cellStyle name="Heading 4 2 3" xfId="1255" xr:uid="{D2056DEB-7C29-4C0E-B788-E058B2106071}"/>
    <cellStyle name="Heading 4 2 4" xfId="607" xr:uid="{1535B746-2ECE-4080-8C5B-1F530F0EBAEB}"/>
    <cellStyle name="Hyperlink" xfId="2" builtinId="8"/>
    <cellStyle name="Hyperlink 2" xfId="504" xr:uid="{69A7137E-FA53-4B61-A6B5-68EBDBF09A92}"/>
    <cellStyle name="Hyperlink 2 2" xfId="726" xr:uid="{F1F7125B-99E1-4DAC-B38F-82E550F8A464}"/>
    <cellStyle name="Hyperlink 3" xfId="4270" xr:uid="{6C1FA7CE-980B-4FD4-96D1-02BD76171401}"/>
    <cellStyle name="Input" xfId="49" builtinId="20" customBuiltin="1"/>
    <cellStyle name="Input 2" xfId="146" xr:uid="{390BEDE8-B977-47B7-B4E7-D793DB495AB4}"/>
    <cellStyle name="Input 2 2" xfId="3716" xr:uid="{8F6C7CE0-1AD5-4192-8CE4-98F72922B979}"/>
    <cellStyle name="Input 2 3" xfId="1204" xr:uid="{4BB09F90-A371-4E6F-B0CF-EA911F290A95}"/>
    <cellStyle name="Input 2 4" xfId="784" xr:uid="{E1D44C4A-01B0-4F25-956F-A7AA10931BFD}"/>
    <cellStyle name="Input 2 5" xfId="608" xr:uid="{65BD909A-A96F-4850-9FE7-7601F13B7FE6}"/>
    <cellStyle name="Linked Cell" xfId="52" builtinId="24" customBuiltin="1"/>
    <cellStyle name="Linked Cell 2" xfId="147" xr:uid="{B65061C1-FA0A-4260-87E7-064F867249FA}"/>
    <cellStyle name="Linked Cell 2 2" xfId="3717" xr:uid="{C21B9C86-3A06-4C27-B589-969E2696356E}"/>
    <cellStyle name="Linked Cell 2 3" xfId="1163" xr:uid="{114A6140-0475-41F2-AC75-86ACAE07A20F}"/>
    <cellStyle name="Linked Cell 2 4" xfId="609" xr:uid="{7F7A06D6-8DF8-441D-8D44-16EDF7B90C26}"/>
    <cellStyle name="Neutral 2" xfId="148" xr:uid="{88C6EA6C-6C1D-4A25-A87A-2E11B128408D}"/>
    <cellStyle name="Neutral 2 2" xfId="3718" xr:uid="{17F77CF3-19A5-4488-A2C3-4094902296F7}"/>
    <cellStyle name="Neutral 2 3" xfId="1217" xr:uid="{D8EA84A7-45E5-4378-A4BA-935E243F3BD0}"/>
    <cellStyle name="Neutral 2 4" xfId="4068" xr:uid="{E72CA56A-E1B1-426A-ADC7-88E7290A04ED}"/>
    <cellStyle name="Neutral 2 5" xfId="3739" xr:uid="{680D35F6-E02A-4E5D-9374-519C3D36862E}"/>
    <cellStyle name="Neutral 2 6" xfId="785" xr:uid="{72F32F78-DFD2-4D89-BB4C-332F5A2B352B}"/>
    <cellStyle name="Neutral 2 7" xfId="610" xr:uid="{E6E325FB-93D4-4CAA-AA7F-A415C3532F23}"/>
    <cellStyle name="Neutral 3" xfId="77" xr:uid="{F827E00E-C562-4382-9707-C123A50E19CC}"/>
    <cellStyle name="Normal" xfId="0" builtinId="0"/>
    <cellStyle name="Normal - size 10" xfId="540" xr:uid="{B7BEF0A4-2C4C-4E1E-9965-A6615E00D6D0}"/>
    <cellStyle name="Normal - size 11" xfId="541" xr:uid="{1803349E-CE4E-4698-9C63-2E3BE9C89D30}"/>
    <cellStyle name="Normal - size 11 2" xfId="3750" xr:uid="{9654A1AA-A4DE-4538-9A6C-90D71D96633A}"/>
    <cellStyle name="Normal - size 8" xfId="542" xr:uid="{B7813EDF-3D40-4CC2-B4F2-7728AA8599C0}"/>
    <cellStyle name="Normal - size 9" xfId="543" xr:uid="{C0B6850A-CC64-4919-8B98-F6DE5EEDBFFF}"/>
    <cellStyle name="Normal 10" xfId="85" xr:uid="{223948BC-13AE-4D6C-838D-A74B550731C1}"/>
    <cellStyle name="Normal 10 2" xfId="562" xr:uid="{8BEA8BE0-74A5-4048-BF31-563B780E1A3C}"/>
    <cellStyle name="Normal 10 2 2" xfId="3669" xr:uid="{F798D774-3D8F-442B-9E72-7655BD3119BD}"/>
    <cellStyle name="Normal 10 2 3" xfId="34" xr:uid="{00000000-0005-0000-0000-000007000000}"/>
    <cellStyle name="Normal 10 2 3 2" xfId="1759" xr:uid="{46643798-6FBB-4552-996F-5292D4421EC2}"/>
    <cellStyle name="Normal 10 3" xfId="621" xr:uid="{BEC7DF83-17BD-4040-A975-0A7EF0E87F18}"/>
    <cellStyle name="Normal 10 3 2" xfId="2371" xr:uid="{91CB944C-810D-4AF7-967C-4EB75755D424}"/>
    <cellStyle name="Normal 10 4" xfId="1708" xr:uid="{9F8C2A3F-F4DA-4D0A-85F1-3BEC59EEF801}"/>
    <cellStyle name="Normal 10 5" xfId="718" xr:uid="{6E3ADA6F-63C7-4891-ABA1-0B8676D8CD12}"/>
    <cellStyle name="Normal 10 6" xfId="444" xr:uid="{462A26A0-BDA2-425B-A198-DF9C3BE807AF}"/>
    <cellStyle name="Normal 100" xfId="872" xr:uid="{EC63003C-796B-4B54-A30D-3874D32C7EC9}"/>
    <cellStyle name="Normal 101" xfId="33" xr:uid="{00000000-0005-0000-0000-000008000000}"/>
    <cellStyle name="Normal 101 2" xfId="873" xr:uid="{98BE07DC-358C-4D8A-BC71-DBBFCF4DFCDB}"/>
    <cellStyle name="Normal 102" xfId="874" xr:uid="{2AAA7BD7-DAA0-48B3-8F30-2A357A1E098E}"/>
    <cellStyle name="Normal 103" xfId="875" xr:uid="{F3259417-603C-4C66-8E42-E0B05391E516}"/>
    <cellStyle name="Normal 104" xfId="876" xr:uid="{306E69E7-177C-4814-9460-18DB2270FC94}"/>
    <cellStyle name="Normal 105" xfId="877" xr:uid="{6FE3ADC4-495D-4853-A502-0E5A05B04E31}"/>
    <cellStyle name="Normal 106" xfId="878" xr:uid="{21DCA7DB-6A64-4AF2-87D4-19236418F62D}"/>
    <cellStyle name="Normal 107" xfId="879" xr:uid="{80BE7B3A-002B-4150-9549-CAD59B8611B5}"/>
    <cellStyle name="Normal 108" xfId="880" xr:uid="{886D6196-A6E6-4C83-93A8-1D34D6E835E8}"/>
    <cellStyle name="Normal 109" xfId="881" xr:uid="{312CDC5E-4169-4298-918D-F7B56C97532B}"/>
    <cellStyle name="Normal 11" xfId="4" xr:uid="{00000000-0005-0000-0000-000009000000}"/>
    <cellStyle name="Normal 11 2" xfId="430" xr:uid="{DC15A8FC-BF78-4EF5-AC6D-42578A43B12A}"/>
    <cellStyle name="Normal 11 3" xfId="632" xr:uid="{A634BFF8-03E0-4438-8842-7A939C22A99A}"/>
    <cellStyle name="Normal 11 3 2" xfId="3633" xr:uid="{FBFFFCCC-C510-4B9F-A9E9-6714BF013AFF}"/>
    <cellStyle name="Normal 11 3 3" xfId="4268" xr:uid="{F18C5855-6AA6-444E-9B92-F0D251C2CA5C}"/>
    <cellStyle name="Normal 11 4" xfId="1697" xr:uid="{E4C294B3-66AE-4C54-BA3A-00B6180267D7}"/>
    <cellStyle name="Normal 11 4 2" xfId="4089" xr:uid="{98EB0494-B79B-47E1-8E1B-F6A690E83771}"/>
    <cellStyle name="Normal 11 5" xfId="3588" xr:uid="{A0DAD770-6DBA-4738-A764-D47AACAA1505}"/>
    <cellStyle name="Normal 11 6" xfId="719" xr:uid="{B2FD77D0-8FF9-45D0-B9F3-AE80BA49D185}"/>
    <cellStyle name="Normal 11 7" xfId="445" xr:uid="{D26553B7-F1B9-4BE8-8EE0-55AF2B5790DB}"/>
    <cellStyle name="Normal 110" xfId="882" xr:uid="{9D2130DF-F548-4B73-B860-A8E49304A571}"/>
    <cellStyle name="Normal 111" xfId="883" xr:uid="{BF1800C9-CA0C-4DD3-9C27-05E39399106A}"/>
    <cellStyle name="Normal 112" xfId="884" xr:uid="{0C12AC52-A8A6-4194-A436-AF2C6D400A91}"/>
    <cellStyle name="Normal 113" xfId="885" xr:uid="{4A138579-DBC6-4223-A0EB-D269BAA278A7}"/>
    <cellStyle name="Normal 114" xfId="886" xr:uid="{27CACCF4-342B-49DC-AEA9-210FEDB85287}"/>
    <cellStyle name="Normal 115" xfId="887" xr:uid="{E9F075A8-E7E4-4D65-BBB1-B8D52CDDDF92}"/>
    <cellStyle name="Normal 116" xfId="888" xr:uid="{CE1ACC72-2E7E-4F80-9114-82231C3965A9}"/>
    <cellStyle name="Normal 117" xfId="889" xr:uid="{430D7969-D3FE-44D6-9FBB-A2982343E46B}"/>
    <cellStyle name="Normal 118" xfId="890" xr:uid="{5B4702EA-6A67-49E0-A454-CDE4765A338C}"/>
    <cellStyle name="Normal 119" xfId="891" xr:uid="{2F310098-0E35-471A-B6CD-C6BA80854D1F}"/>
    <cellStyle name="Normal 12" xfId="84" xr:uid="{03D8EC57-53EF-4298-8E26-D32B69D8E407}"/>
    <cellStyle name="Normal 12 2" xfId="563" xr:uid="{2EA54F4D-4AB6-40BB-B98F-C393DC94820A}"/>
    <cellStyle name="Normal 12 3" xfId="3584" xr:uid="{CC3B67B1-5152-459E-B9D9-D490347558C6}"/>
    <cellStyle name="Normal 12 4" xfId="446" xr:uid="{973B3266-BB04-4774-A39F-FFB6FEFC0E94}"/>
    <cellStyle name="Normal 120" xfId="892" xr:uid="{0F09EEC3-192B-46C4-86AD-A12B403D4C46}"/>
    <cellStyle name="Normal 121" xfId="893" xr:uid="{5F58B393-CA98-4393-843C-093A309F1BEB}"/>
    <cellStyle name="Normal 122" xfId="894" xr:uid="{66D13936-D59F-40D2-AE5A-0D2ECA4A005D}"/>
    <cellStyle name="Normal 123" xfId="895" xr:uid="{520F6FB1-C193-4C6F-B7F7-AFEACBD26E62}"/>
    <cellStyle name="Normal 124" xfId="896" xr:uid="{865FB2CF-C2E3-4D3F-A348-2836888B225F}"/>
    <cellStyle name="Normal 125" xfId="897" xr:uid="{6BA23E23-BC42-42B0-A7DD-08034603A2F6}"/>
    <cellStyle name="Normal 126" xfId="898" xr:uid="{03B5D561-34C9-4BEE-936B-DB89CACA9321}"/>
    <cellStyle name="Normal 127" xfId="899" xr:uid="{1B0D7E44-84F9-4414-BD64-F70E5A2593CD}"/>
    <cellStyle name="Normal 128" xfId="900" xr:uid="{6976A27B-8D6D-4A9B-818E-C9136788BA38}"/>
    <cellStyle name="Normal 129" xfId="901" xr:uid="{8C5E3036-33B5-4C53-A9B3-81B6ADA711E7}"/>
    <cellStyle name="Normal 13" xfId="447" xr:uid="{98918A85-7A26-431B-961A-1A50A7E16F08}"/>
    <cellStyle name="Normal 13 2" xfId="564" xr:uid="{EF67B23D-AED7-410E-B85C-05EB7650BF0C}"/>
    <cellStyle name="Normal 13 2 2" xfId="3671" xr:uid="{D692DB49-C6AC-4BF9-B27A-334329C0238D}"/>
    <cellStyle name="Normal 13 2 3" xfId="3564" xr:uid="{26049034-D46C-45F1-8853-0307AD40CA34}"/>
    <cellStyle name="Normal 13 3" xfId="3634" xr:uid="{05F5A883-EAD0-44C9-81EC-EB8943E20AD8}"/>
    <cellStyle name="Normal 13 4" xfId="2341" xr:uid="{AD2B1BF6-F1A3-4EE3-9732-A5BD2AC953A5}"/>
    <cellStyle name="Normal 13 4 2" xfId="4094" xr:uid="{71C5649A-58DE-407A-B4CF-F5CEBB981B68}"/>
    <cellStyle name="Normal 13 5" xfId="3580" xr:uid="{42E93056-7793-456F-96B9-72F76F7A4DE6}"/>
    <cellStyle name="Normal 130" xfId="902" xr:uid="{FEC80DB8-2071-406D-8E99-75DD202FF84F}"/>
    <cellStyle name="Normal 131" xfId="903" xr:uid="{680CD78D-A594-438F-842D-535AF3164EA3}"/>
    <cellStyle name="Normal 132" xfId="904" xr:uid="{B86C9120-0975-45D2-BE91-52E1EBA509CC}"/>
    <cellStyle name="Normal 133" xfId="905" xr:uid="{A768CAAD-BD7E-47A7-BF90-FB0A0F82CFAE}"/>
    <cellStyle name="Normal 134" xfId="906" xr:uid="{AF6D533C-26CE-4A83-8556-EA6FF700B056}"/>
    <cellStyle name="Normal 135" xfId="907" xr:uid="{F543BA21-45F7-4CE4-AF19-28715B9AFC15}"/>
    <cellStyle name="Normal 136" xfId="908" xr:uid="{9D32F3DC-5449-49B4-BBD7-810C0D862150}"/>
    <cellStyle name="Normal 137" xfId="909" xr:uid="{79DA15CE-25CA-4E65-8CB9-9F81D861D03A}"/>
    <cellStyle name="Normal 138" xfId="910" xr:uid="{D9A58CE5-06EA-4B08-B097-DDBD0FBFF1D8}"/>
    <cellStyle name="Normal 139" xfId="911" xr:uid="{6DBBB631-EF54-4938-B2DA-C73A76CCEEBF}"/>
    <cellStyle name="Normal 14" xfId="448" xr:uid="{E972D6F2-6A5C-4540-BBB8-3C6A351CE22A}"/>
    <cellStyle name="Normal 14 2" xfId="525" xr:uid="{3CEF9E79-28BB-4F8B-8494-1F1A4FA68E73}"/>
    <cellStyle name="Normal 14 3" xfId="3577" xr:uid="{F291EA4B-5452-4F62-A413-50E3EB3E1A26}"/>
    <cellStyle name="Normal 140" xfId="912" xr:uid="{3EB087F9-99FA-455C-BC39-2CE7042EB119}"/>
    <cellStyle name="Normal 141" xfId="913" xr:uid="{BB0FF82C-8C73-4173-9FCA-A4DC6371574F}"/>
    <cellStyle name="Normal 142" xfId="914" xr:uid="{A83D4670-F0A3-4759-A7DA-D06995E6DEA8}"/>
    <cellStyle name="Normal 143" xfId="35" xr:uid="{00000000-0005-0000-0000-00000A000000}"/>
    <cellStyle name="Normal 143 2" xfId="915" xr:uid="{B81CB026-36B3-4E25-9F52-8A11379C7923}"/>
    <cellStyle name="Normal 144" xfId="36" xr:uid="{00000000-0005-0000-0000-00000B000000}"/>
    <cellStyle name="Normal 144 2" xfId="916" xr:uid="{B5254389-3AB9-4DD3-99DF-83F051045784}"/>
    <cellStyle name="Normal 145" xfId="37" xr:uid="{00000000-0005-0000-0000-00000C000000}"/>
    <cellStyle name="Normal 145 2" xfId="917" xr:uid="{D747FDCC-4C31-471D-A87A-998F4EDB6E8A}"/>
    <cellStyle name="Normal 146" xfId="38" xr:uid="{00000000-0005-0000-0000-00000D000000}"/>
    <cellStyle name="Normal 146 2" xfId="918" xr:uid="{4F169FF4-691D-406D-9F77-356208F74FEA}"/>
    <cellStyle name="Normal 147" xfId="39" xr:uid="{00000000-0005-0000-0000-00000E000000}"/>
    <cellStyle name="Normal 147 2" xfId="919" xr:uid="{4B2CF9A3-2151-4165-8BD4-0BBD87DF936C}"/>
    <cellStyle name="Normal 148" xfId="920" xr:uid="{281B8E63-5CCB-4FCF-B951-F6B3015360A1}"/>
    <cellStyle name="Normal 149" xfId="921" xr:uid="{C6E45257-F9B8-4BB8-A2DB-B04B95FFDC1D}"/>
    <cellStyle name="Normal 15" xfId="449" xr:uid="{C26122BE-9397-43D6-84C9-1932464950B8}"/>
    <cellStyle name="Normal 15 2" xfId="565" xr:uid="{A64E1C50-012D-4BC0-BE45-F9B4D697AABB}"/>
    <cellStyle name="Normal 15 2 2" xfId="738" xr:uid="{7957A890-F715-438C-B067-869A3E52372F}"/>
    <cellStyle name="Normal 15 3" xfId="573" xr:uid="{E29DE52E-689D-42CB-AE6D-6435FCD8C933}"/>
    <cellStyle name="Normal 15 3 2" xfId="1208" xr:uid="{46A37946-836B-4342-A796-B87157D1AD4B}"/>
    <cellStyle name="Normal 15 4" xfId="3635" xr:uid="{6808EF37-B670-4733-9558-1B776319DE34}"/>
    <cellStyle name="Normal 15 4 2" xfId="3651" xr:uid="{AF5E2D51-5A0D-468B-9385-82DECB680A0D}"/>
    <cellStyle name="Normal 15 4 3" xfId="4085" xr:uid="{231B9049-DA61-48A4-A842-FF0CEC09E6D7}"/>
    <cellStyle name="Normal 15 4 4" xfId="3652" xr:uid="{3FF9FB6E-D1F9-4D7F-B362-398A03B10DF4}"/>
    <cellStyle name="Normal 15 5" xfId="1698" xr:uid="{698C9708-DCC6-4053-85BB-3C2B47E3E1BC}"/>
    <cellStyle name="Normal 15 5 2" xfId="4090" xr:uid="{7093C668-E411-41D7-957C-23964B8CE3FC}"/>
    <cellStyle name="Normal 15 6" xfId="3573" xr:uid="{ADE953D0-4071-481F-8E57-3CF2896B29D7}"/>
    <cellStyle name="Normal 150" xfId="922" xr:uid="{7DCF86FB-B778-44F0-B806-36FEADED5E9A}"/>
    <cellStyle name="Normal 151" xfId="923" xr:uid="{D0220DD2-2972-4EA8-AA48-FD1642B40F0D}"/>
    <cellStyle name="Normal 152" xfId="924" xr:uid="{F78EF857-9F18-4AB8-A17A-BA6AEFE5125D}"/>
    <cellStyle name="Normal 152 2" xfId="1380" xr:uid="{E6E6609C-E1D6-41ED-9384-A69A7A1F92A4}"/>
    <cellStyle name="Normal 152 2 2" xfId="3924" xr:uid="{E2175FDF-209E-4AF3-AED2-721F76E2543A}"/>
    <cellStyle name="Normal 152 2 2 2" xfId="4109" xr:uid="{D8104C25-0891-4BA0-A1A5-DFB86B847FCE}"/>
    <cellStyle name="Normal 152 2 3" xfId="3845" xr:uid="{6E831CBB-CABB-4BA2-8DEF-6E89DFF1CA73}"/>
    <cellStyle name="Normal 152 3" xfId="1303" xr:uid="{0B436DB1-2D2E-4C6E-ABC4-A3E01D1DE593}"/>
    <cellStyle name="Normal 152 4" xfId="4075" xr:uid="{4DD8953D-4237-4D25-81BD-6526CB610A55}"/>
    <cellStyle name="Normal 153" xfId="925" xr:uid="{2E0988D9-696F-411D-BF67-3104E026A062}"/>
    <cellStyle name="Normal 153 2" xfId="1381" xr:uid="{F6FB167D-0E96-41A9-8309-FF13188AB852}"/>
    <cellStyle name="Normal 153 2 2" xfId="3925" xr:uid="{768241C0-93AB-456A-8289-4A15622614E2}"/>
    <cellStyle name="Normal 153 2 2 2" xfId="4110" xr:uid="{5A0E6225-7046-4B96-AEFC-D2A5B1B396D9}"/>
    <cellStyle name="Normal 153 2 3" xfId="3846" xr:uid="{C0A2CCC1-13BF-4AA5-BC4D-8E37615D86F1}"/>
    <cellStyle name="Normal 153 3" xfId="1304" xr:uid="{3B288C65-F4AF-4AE1-BF4B-A51262361960}"/>
    <cellStyle name="Normal 153 4" xfId="4076" xr:uid="{21C4E312-0094-4C69-9248-DB69AEB1AD2E}"/>
    <cellStyle name="Normal 154" xfId="926" xr:uid="{9EE8588C-A6F3-4238-824E-EAC9B48B54E3}"/>
    <cellStyle name="Normal 154 2" xfId="1382" xr:uid="{642B2A89-C3D3-4D17-A1B2-7F6C3A1E0D13}"/>
    <cellStyle name="Normal 154 2 2" xfId="3926" xr:uid="{ABD7520A-C7E9-41A9-9EA3-264428408D0C}"/>
    <cellStyle name="Normal 154 2 2 2" xfId="4111" xr:uid="{2B799B31-7CDC-4F0F-8BBE-234B8B5C2376}"/>
    <cellStyle name="Normal 154 2 3" xfId="3847" xr:uid="{C31CB00D-8EF4-4514-82CA-9F2963C146C3}"/>
    <cellStyle name="Normal 154 3" xfId="1305" xr:uid="{E3924265-3B08-4F42-AA75-470A3A12B5B6}"/>
    <cellStyle name="Normal 154 4" xfId="4077" xr:uid="{1440555A-F526-4424-8182-144D924064A1}"/>
    <cellStyle name="Normal 155" xfId="927" xr:uid="{1FEDAC93-2CA6-4AF0-B6C1-6C73629F173E}"/>
    <cellStyle name="Normal 155 2" xfId="1383" xr:uid="{1419645A-29E8-4406-A222-479D2EF860E3}"/>
    <cellStyle name="Normal 155 2 2" xfId="3927" xr:uid="{9C54A7B5-41FA-4DF9-8101-BAF4779806C5}"/>
    <cellStyle name="Normal 155 2 2 2" xfId="4112" xr:uid="{101F48FF-E624-4F56-9521-95563CD5C6B4}"/>
    <cellStyle name="Normal 155 2 3" xfId="3848" xr:uid="{BADD9C1A-BFDF-4862-90B8-126B501C4BB6}"/>
    <cellStyle name="Normal 155 3" xfId="1306" xr:uid="{DF194594-1AD7-4D8A-9D4F-65F0E5AE5F2C}"/>
    <cellStyle name="Normal 155 4" xfId="4078" xr:uid="{1A7958B9-63A2-4C69-BADB-23895EB68DBD}"/>
    <cellStyle name="Normal 156" xfId="928" xr:uid="{B1915EAA-83ED-4305-8812-039D4C3854B0}"/>
    <cellStyle name="Normal 156 2" xfId="1384" xr:uid="{7003A6FA-27A8-4C21-AED2-2EEEF84F390F}"/>
    <cellStyle name="Normal 156 2 2" xfId="3928" xr:uid="{56C41F43-8873-48B3-A2B0-F4116232B35B}"/>
    <cellStyle name="Normal 156 2 2 2" xfId="4113" xr:uid="{C59E1FFB-125F-48A5-AE31-767D3C218FD9}"/>
    <cellStyle name="Normal 156 2 3" xfId="3849" xr:uid="{F680B8FE-C807-4E1D-B06B-D1834EF51012}"/>
    <cellStyle name="Normal 156 3" xfId="1307" xr:uid="{120F79DC-BD74-428D-A137-05B80DCD61E8}"/>
    <cellStyle name="Normal 156 4" xfId="4079" xr:uid="{01E8E6C1-924E-46B3-88AC-AF67B5F4D643}"/>
    <cellStyle name="Normal 157" xfId="929" xr:uid="{7E54F203-AC8A-4874-B181-FF0644257846}"/>
    <cellStyle name="Normal 157 2" xfId="1385" xr:uid="{833B5409-5A7A-4931-83C8-C9E3B7A2F660}"/>
    <cellStyle name="Normal 157 2 2" xfId="3929" xr:uid="{41D6CA34-7362-44E8-8019-30641A0CEBFF}"/>
    <cellStyle name="Normal 157 2 2 2" xfId="4114" xr:uid="{7385225D-CBE0-4BE4-A312-C299899DA998}"/>
    <cellStyle name="Normal 157 2 3" xfId="3850" xr:uid="{684E5294-4BAA-49BC-A550-053CA42C2FB7}"/>
    <cellStyle name="Normal 157 3" xfId="1308" xr:uid="{F4781E89-ED4A-4950-9802-D1CF3E5FCCDA}"/>
    <cellStyle name="Normal 157 4" xfId="4080" xr:uid="{6CB1BF34-8220-43EE-861A-6CE83714A544}"/>
    <cellStyle name="Normal 158" xfId="930" xr:uid="{491EDF43-9E2A-4AD1-9725-F3B33D91C366}"/>
    <cellStyle name="Normal 158 2" xfId="1386" xr:uid="{7973CFAD-C80F-4206-A59B-DB9CBB5F952B}"/>
    <cellStyle name="Normal 158 2 2" xfId="3930" xr:uid="{1A935EA7-6A02-4A63-967C-9DA9CEDA5329}"/>
    <cellStyle name="Normal 158 2 2 2" xfId="4115" xr:uid="{6F7CDFF5-7943-47F7-AC5F-1126298859BE}"/>
    <cellStyle name="Normal 158 2 3" xfId="3851" xr:uid="{AE936A5F-5227-4B6A-B077-6356FA188D84}"/>
    <cellStyle name="Normal 158 3" xfId="1309" xr:uid="{406DB5FE-F6F5-4589-8BCA-42154A45D9BE}"/>
    <cellStyle name="Normal 158 4" xfId="4081" xr:uid="{CE22A074-A29F-4CD6-AAE6-B099503FF057}"/>
    <cellStyle name="Normal 159" xfId="931" xr:uid="{46FA5FBD-4AEF-4FD7-9D67-0B780F32BABB}"/>
    <cellStyle name="Normal 159 2" xfId="1387" xr:uid="{A914F755-5D3C-45A7-88AD-4CF89D252C9D}"/>
    <cellStyle name="Normal 159 2 2" xfId="3931" xr:uid="{6AFD2A93-98DB-4B20-89BC-28C82307BA98}"/>
    <cellStyle name="Normal 159 2 2 2" xfId="4116" xr:uid="{8D20B240-2ADE-4228-9403-7384FA8011E5}"/>
    <cellStyle name="Normal 159 2 3" xfId="3852" xr:uid="{176C2021-64AD-4801-B37E-B7AA1FBC635B}"/>
    <cellStyle name="Normal 159 3" xfId="1310" xr:uid="{FE4A77D0-1875-4769-B287-715CD72668D5}"/>
    <cellStyle name="Normal 159 4" xfId="4082" xr:uid="{B47EA8E5-C734-4668-AEC3-92512A0E3CBA}"/>
    <cellStyle name="Normal 16" xfId="450" xr:uid="{B324B9D7-72B2-4812-9F8F-9CB4FAAC5948}"/>
    <cellStyle name="Normal 16 2" xfId="3595" xr:uid="{532FFD0D-17BC-480D-94C4-26A9E000A3E0}"/>
    <cellStyle name="Normal 16 3" xfId="3719" xr:uid="{061F722D-9396-4DF8-8FA4-67684784881C}"/>
    <cellStyle name="Normal 160" xfId="932" xr:uid="{56EA485C-6BDE-433D-9549-F14E932063CF}"/>
    <cellStyle name="Normal 160 2" xfId="1388" xr:uid="{7282DCAF-1B29-4F5D-B5C6-BC7AF514001F}"/>
    <cellStyle name="Normal 160 2 2" xfId="3932" xr:uid="{05C278DA-A40F-48BA-BCD3-97EC1087C55D}"/>
    <cellStyle name="Normal 160 2 2 2" xfId="4117" xr:uid="{0B7CF304-63A7-4CAC-8632-B696593B7408}"/>
    <cellStyle name="Normal 160 2 3" xfId="3853" xr:uid="{87BABAAA-E1FE-4D8F-98CA-5AB17F42CA2A}"/>
    <cellStyle name="Normal 160 3" xfId="1311" xr:uid="{1D15A6BA-D8D4-4943-BBB2-F619ED874EFA}"/>
    <cellStyle name="Normal 160 4" xfId="4083" xr:uid="{AE13CB79-063E-4ECE-8556-789B981346E9}"/>
    <cellStyle name="Normal 161" xfId="933" xr:uid="{6797FE98-5409-47E1-95ED-52B8DB1F93C8}"/>
    <cellStyle name="Normal 161 2" xfId="1389" xr:uid="{ED24993A-BB30-4AEA-90D0-1B8E8DA7F149}"/>
    <cellStyle name="Normal 161 2 2" xfId="3933" xr:uid="{E39767A9-00B9-4C09-A239-96A8C84922D9}"/>
    <cellStyle name="Normal 161 2 2 2" xfId="4118" xr:uid="{E8F6C88A-030B-4D02-A45F-C357791A9D7C}"/>
    <cellStyle name="Normal 161 2 3" xfId="3854" xr:uid="{F6D52272-5E9D-4D9D-9CCA-3E94DA1202ED}"/>
    <cellStyle name="Normal 161 3" xfId="1312" xr:uid="{1ACEC2BC-68F3-48A8-A3E6-DA3BEE788577}"/>
    <cellStyle name="Normal 161 4" xfId="4084" xr:uid="{39403527-2301-436B-B6E4-C948D5590AB5}"/>
    <cellStyle name="Normal 162" xfId="934" xr:uid="{86FDDB07-3BBD-40E3-8F80-84BC4EA5FBF1}"/>
    <cellStyle name="Normal 162 2" xfId="1390" xr:uid="{24DD915D-A91A-4E50-A7D0-B93D95BBE3CD}"/>
    <cellStyle name="Normal 162 2 2" xfId="3934" xr:uid="{FB927546-2CE3-4170-88EB-9B0A63A9E349}"/>
    <cellStyle name="Normal 162 2 2 2" xfId="4119" xr:uid="{D5878CA4-26FD-42F5-B5B7-63356C702019}"/>
    <cellStyle name="Normal 162 2 3" xfId="3855" xr:uid="{50CEA4D0-61C2-4A08-9F93-30A3DADF0330}"/>
    <cellStyle name="Normal 162 3" xfId="1313" xr:uid="{ADDC7B9C-523D-4DC0-81FA-267BB28CB7B7}"/>
    <cellStyle name="Normal 163" xfId="935" xr:uid="{8595B6AD-A677-4B9E-B0F5-C14DAF9C28F2}"/>
    <cellStyle name="Normal 163 2" xfId="1391" xr:uid="{E2CC6D6B-2853-4E41-8B6D-286210B37937}"/>
    <cellStyle name="Normal 163 2 2" xfId="3935" xr:uid="{D05A3698-96AD-446A-BA51-BD693D7E2636}"/>
    <cellStyle name="Normal 163 2 2 2" xfId="4120" xr:uid="{3AF1CA17-0967-4C49-9D82-C18458BCE1DF}"/>
    <cellStyle name="Normal 163 2 3" xfId="3856" xr:uid="{5A96AD9E-C4EE-4BF4-A396-A96205E16311}"/>
    <cellStyle name="Normal 163 3" xfId="1314" xr:uid="{B36D1FEF-3FEF-47EE-96ED-F5908535D312}"/>
    <cellStyle name="Normal 164" xfId="936" xr:uid="{9408C516-C8EE-4326-A6E7-1BF9C16107E4}"/>
    <cellStyle name="Normal 164 2" xfId="1392" xr:uid="{02A71948-334F-446E-B450-9B8BC9583F92}"/>
    <cellStyle name="Normal 164 2 2" xfId="3936" xr:uid="{0EAA360E-A0B3-44FF-942F-23E264EE25BE}"/>
    <cellStyle name="Normal 164 2 2 2" xfId="4121" xr:uid="{59659B26-DDCC-4239-BEDE-1D4A9FCA545F}"/>
    <cellStyle name="Normal 164 2 3" xfId="3857" xr:uid="{8DFD0DEA-AD26-409B-AD07-BF88AB4F24E6}"/>
    <cellStyle name="Normal 164 3" xfId="1315" xr:uid="{E6DD09A5-2504-4E07-941A-DC70816BE185}"/>
    <cellStyle name="Normal 165" xfId="937" xr:uid="{F003D410-1FEB-41EB-8A88-4C10619C567F}"/>
    <cellStyle name="Normal 165 2" xfId="1393" xr:uid="{6FD6E3B6-FFE2-4B65-B175-3780EBC9EAF4}"/>
    <cellStyle name="Normal 165 2 2" xfId="3937" xr:uid="{1848F0E3-F5E6-4F29-8FFD-885CF1622C77}"/>
    <cellStyle name="Normal 165 2 2 2" xfId="4122" xr:uid="{802335B0-03D3-4646-8991-65F0BE970D82}"/>
    <cellStyle name="Normal 165 2 3" xfId="3858" xr:uid="{DD5041BC-1C99-4C6C-A163-DA2A67987F6C}"/>
    <cellStyle name="Normal 165 3" xfId="1316" xr:uid="{BE196C5A-586C-465C-AFA6-DB695105CDC8}"/>
    <cellStyle name="Normal 166" xfId="938" xr:uid="{09435ED6-B9CB-44B8-9E33-0230B6C595D3}"/>
    <cellStyle name="Normal 166 2" xfId="1394" xr:uid="{4829A1CD-9272-41CC-8DD0-87158FFA3DC6}"/>
    <cellStyle name="Normal 166 2 2" xfId="3938" xr:uid="{CC5D0E80-49C5-46DA-8358-325C0870EADB}"/>
    <cellStyle name="Normal 166 2 2 2" xfId="4123" xr:uid="{30051417-B3F2-4CDC-9A4C-D9FD8763B11C}"/>
    <cellStyle name="Normal 166 2 3" xfId="3859" xr:uid="{D46B922C-3DE1-40F1-BA4C-38EE966F457F}"/>
    <cellStyle name="Normal 166 3" xfId="1317" xr:uid="{CEF4DC28-60B1-45FE-BE01-DA47ECEB1479}"/>
    <cellStyle name="Normal 167" xfId="939" xr:uid="{307B8C4B-2FF2-4F93-A336-1732827AE38B}"/>
    <cellStyle name="Normal 167 2" xfId="1395" xr:uid="{88274390-F36C-444F-AF57-9FC80331884A}"/>
    <cellStyle name="Normal 167 2 2" xfId="3939" xr:uid="{110CEF70-C98D-45BE-BF64-9CF1DC1BDB88}"/>
    <cellStyle name="Normal 167 2 2 2" xfId="4124" xr:uid="{CF64479D-EC06-423C-BE1B-EC1157F3156F}"/>
    <cellStyle name="Normal 167 2 3" xfId="3860" xr:uid="{9D682ED5-0070-4F3E-94DF-0A3489CB6180}"/>
    <cellStyle name="Normal 167 3" xfId="1318" xr:uid="{D211F1C7-2ABE-44BB-94EB-8E54852D0528}"/>
    <cellStyle name="Normal 168" xfId="940" xr:uid="{C37EB7DF-BA1C-4D62-AA6C-CDFFA5F96DB9}"/>
    <cellStyle name="Normal 168 2" xfId="1396" xr:uid="{803ECA86-8E31-4B4A-B050-9B8570B3D9C0}"/>
    <cellStyle name="Normal 168 2 2" xfId="3940" xr:uid="{4BC0AE11-31D0-41A9-AF9B-802F4E3D2405}"/>
    <cellStyle name="Normal 168 2 2 2" xfId="4125" xr:uid="{5FEC053A-1D63-4E0E-83AB-C11246630259}"/>
    <cellStyle name="Normal 168 2 3" xfId="3861" xr:uid="{AD691E23-0636-4288-8B16-66021B058564}"/>
    <cellStyle name="Normal 168 3" xfId="1319" xr:uid="{4B04E112-1620-408B-9861-5FA431CBF0F1}"/>
    <cellStyle name="Normal 169" xfId="941" xr:uid="{1159D60A-EEE8-496C-8DC4-7E9D245F7BF2}"/>
    <cellStyle name="Normal 169 2" xfId="1397" xr:uid="{3057B786-B100-491C-84E3-F70616E4E7E5}"/>
    <cellStyle name="Normal 169 2 2" xfId="3941" xr:uid="{A242A6F4-52E9-4B8F-931E-A444D418E3A2}"/>
    <cellStyle name="Normal 169 2 2 2" xfId="4126" xr:uid="{BF7CBC82-4669-479B-89E3-7768AFDDBCED}"/>
    <cellStyle name="Normal 169 2 3" xfId="3862" xr:uid="{0CA4C79E-91D4-4CD6-8EF9-34B8A2AFFD53}"/>
    <cellStyle name="Normal 169 3" xfId="1320" xr:uid="{10DBCC57-A7DC-40C5-8084-D80DCC9661C9}"/>
    <cellStyle name="Normal 17" xfId="451" xr:uid="{4191E3C3-1815-4659-AAC7-92E74DD371AF}"/>
    <cellStyle name="Normal 17 2" xfId="3622" xr:uid="{ECB2C676-8871-467F-8817-B3D45D7C2AB3}"/>
    <cellStyle name="Normal 17 2 2" xfId="3675" xr:uid="{EFE42ABD-42AC-43B8-AC68-D8134EAFBBBF}"/>
    <cellStyle name="Normal 17 3" xfId="3731" xr:uid="{9B1181CE-97C3-4FCF-AF22-0CEF27120DEA}"/>
    <cellStyle name="Normal 17 3 2" xfId="3606" xr:uid="{42F426A1-F5AF-41A5-806F-6DACDECEB907}"/>
    <cellStyle name="Normal 17 4" xfId="3591" xr:uid="{0094CFF4-72EA-4F2F-BDA9-FFBB117B821A}"/>
    <cellStyle name="Normal 17 5" xfId="3741" xr:uid="{FFE2C4C3-7E97-4631-B959-49CEA06F1884}"/>
    <cellStyle name="Normal 170" xfId="942" xr:uid="{208B1C57-F877-4CAE-8082-2D8DB3893A18}"/>
    <cellStyle name="Normal 170 2" xfId="1398" xr:uid="{636ABBFF-2DF6-4267-A8B7-708E7053AD52}"/>
    <cellStyle name="Normal 170 2 2" xfId="3942" xr:uid="{05815858-1A96-4F89-AE23-B17E14A75090}"/>
    <cellStyle name="Normal 170 2 2 2" xfId="4127" xr:uid="{7F8875B6-EACD-41DA-A1D8-B51168A3C958}"/>
    <cellStyle name="Normal 170 2 3" xfId="3863" xr:uid="{82D8392C-B56B-45C3-8315-AAC500C220F2}"/>
    <cellStyle name="Normal 170 3" xfId="1321" xr:uid="{55DAAF76-6B68-4103-90DA-BCD9508E0BCB}"/>
    <cellStyle name="Normal 171" xfId="943" xr:uid="{163CC0B4-F460-47FE-99E8-F68EEDDD4195}"/>
    <cellStyle name="Normal 171 2" xfId="1399" xr:uid="{31B6CD42-DA97-4D85-8A25-4E99F68BA490}"/>
    <cellStyle name="Normal 171 2 2" xfId="3943" xr:uid="{A672174F-3424-4900-A335-592A9F9E6F16}"/>
    <cellStyle name="Normal 171 2 2 2" xfId="4128" xr:uid="{BA5E9A93-87B3-4697-8ACC-ECC4857FDAC6}"/>
    <cellStyle name="Normal 171 2 3" xfId="3864" xr:uid="{8D85A042-F9A9-49FC-8038-2B033672AFE1}"/>
    <cellStyle name="Normal 171 3" xfId="1322" xr:uid="{17DE582F-03E6-47EE-9892-7976059910E3}"/>
    <cellStyle name="Normal 172" xfId="944" xr:uid="{7592AC61-C4DF-4928-A3E9-BFD7474980D4}"/>
    <cellStyle name="Normal 172 2" xfId="1400" xr:uid="{F93B4440-A872-43FD-860C-D3EE2852A285}"/>
    <cellStyle name="Normal 172 2 2" xfId="3944" xr:uid="{7A3FA72C-8828-43BA-9916-CDEEB4F28F3A}"/>
    <cellStyle name="Normal 172 2 2 2" xfId="4129" xr:uid="{92745D71-E961-4B13-A3E6-3B81B5D4F810}"/>
    <cellStyle name="Normal 172 2 3" xfId="3865" xr:uid="{CA0CCCAC-D0A3-4857-AEC5-E196B6FA1AD6}"/>
    <cellStyle name="Normal 172 3" xfId="1323" xr:uid="{F6AA1786-DD63-468F-9E91-3361ECE589FB}"/>
    <cellStyle name="Normal 173" xfId="945" xr:uid="{1EA126F8-EB6A-45D9-8CAE-AD2120303CE7}"/>
    <cellStyle name="Normal 173 2" xfId="1401" xr:uid="{D830B40E-6CE8-4E85-937B-144CD4EA3BF0}"/>
    <cellStyle name="Normal 173 2 2" xfId="3945" xr:uid="{1E3CDF52-B926-4D34-8DE5-402625331C12}"/>
    <cellStyle name="Normal 173 2 2 2" xfId="4130" xr:uid="{CE6270B6-F0A4-4E66-9E15-D5A8F23B66A1}"/>
    <cellStyle name="Normal 173 2 3" xfId="3866" xr:uid="{40E0D36C-E1B4-4941-BF7A-9C6A1391388B}"/>
    <cellStyle name="Normal 173 3" xfId="1324" xr:uid="{5D80445D-EF9C-4755-B22C-33013BBCCD86}"/>
    <cellStyle name="Normal 174" xfId="946" xr:uid="{A1656D04-F141-46AC-A56F-8DFC8CD089C2}"/>
    <cellStyle name="Normal 174 2" xfId="1402" xr:uid="{F2A1F757-AEB5-4A1D-BC74-6DAE9F6FDDB1}"/>
    <cellStyle name="Normal 174 2 2" xfId="3946" xr:uid="{3D243127-5E93-45C7-83C6-61E05A49F7D5}"/>
    <cellStyle name="Normal 174 2 2 2" xfId="4131" xr:uid="{B78F1C78-BF47-48F9-B897-8381BE39A4F4}"/>
    <cellStyle name="Normal 174 2 3" xfId="3867" xr:uid="{331E6198-F5BA-4337-AFB6-1B67B07CA255}"/>
    <cellStyle name="Normal 174 3" xfId="1325" xr:uid="{5FCBA4A8-A0D7-4B7E-A3B2-A73A6EAFEF09}"/>
    <cellStyle name="Normal 175" xfId="947" xr:uid="{6DD839EC-6E90-48F9-99A8-B02444D9B114}"/>
    <cellStyle name="Normal 175 2" xfId="1403" xr:uid="{2879657F-4E95-4238-B1E2-FBBACFDF1003}"/>
    <cellStyle name="Normal 175 2 2" xfId="3947" xr:uid="{D18E8BF5-234D-4AC5-A349-22A4E78D0799}"/>
    <cellStyle name="Normal 175 2 2 2" xfId="4132" xr:uid="{1AF4ACC6-F875-475F-80C9-FAFC9D2FE611}"/>
    <cellStyle name="Normal 175 2 3" xfId="3868" xr:uid="{28774221-9A94-4B97-8FD7-03362BAB0387}"/>
    <cellStyle name="Normal 175 3" xfId="1326" xr:uid="{3FADA767-D7C4-49BC-8942-0C9A51E653E8}"/>
    <cellStyle name="Normal 176" xfId="948" xr:uid="{6E7F3977-E838-4BB3-A3BB-1595348AB115}"/>
    <cellStyle name="Normal 176 2" xfId="1404" xr:uid="{F756542A-AAA5-4619-9B9D-65AD5BA08BEF}"/>
    <cellStyle name="Normal 176 2 2" xfId="3948" xr:uid="{18F5FDC1-226C-4F9E-BD56-88E6F9DDBC32}"/>
    <cellStyle name="Normal 176 2 2 2" xfId="4133" xr:uid="{A139DA9C-6926-4431-BD49-D2344FFDFEE9}"/>
    <cellStyle name="Normal 176 2 3" xfId="3869" xr:uid="{E1B6EA98-D05E-4433-9B8F-669AD4AE0767}"/>
    <cellStyle name="Normal 176 3" xfId="1327" xr:uid="{65E2148D-C925-4AFB-902D-013813795089}"/>
    <cellStyle name="Normal 177" xfId="949" xr:uid="{97BE1834-64C3-4F06-8A7B-559F0ED83206}"/>
    <cellStyle name="Normal 177 2" xfId="1405" xr:uid="{6242525D-71EA-4026-8DC9-7E037BDCCE30}"/>
    <cellStyle name="Normal 177 2 2" xfId="3949" xr:uid="{45269F64-4FAD-44DE-9B7E-013E93173800}"/>
    <cellStyle name="Normal 177 2 2 2" xfId="4134" xr:uid="{D541D759-1FE9-4A01-9506-2516DB686449}"/>
    <cellStyle name="Normal 177 2 3" xfId="3870" xr:uid="{2DED7B9E-F4E5-41ED-BDDA-89023A184D35}"/>
    <cellStyle name="Normal 177 3" xfId="1328" xr:uid="{A643C8FA-6C69-4490-A0B1-106ED15175B9}"/>
    <cellStyle name="Normal 178" xfId="950" xr:uid="{FB7804F6-ED37-483E-A982-D5F6F485DF74}"/>
    <cellStyle name="Normal 178 2" xfId="1406" xr:uid="{1C2C4364-2E55-426D-9447-523631E946D6}"/>
    <cellStyle name="Normal 178 2 2" xfId="3950" xr:uid="{E7DA7431-5252-449B-869B-3D02A7E091BE}"/>
    <cellStyle name="Normal 178 2 2 2" xfId="4135" xr:uid="{EB0BE18C-A402-4F96-88D0-AF62AE367054}"/>
    <cellStyle name="Normal 178 2 3" xfId="3871" xr:uid="{F45FC13E-408B-4813-862C-F4067E806EC7}"/>
    <cellStyle name="Normal 178 3" xfId="1329" xr:uid="{ACD4DD3D-4933-4CCA-AD0E-A48DBF211525}"/>
    <cellStyle name="Normal 179" xfId="951" xr:uid="{DFEB9C90-EDB6-4749-B45C-DE8434B1A2E6}"/>
    <cellStyle name="Normal 179 2" xfId="1407" xr:uid="{342CE3F6-EEF9-4BB8-B8F5-1788DD8D47B8}"/>
    <cellStyle name="Normal 179 2 2" xfId="3951" xr:uid="{70670C42-35A0-4234-93BA-B743BECE9B08}"/>
    <cellStyle name="Normal 179 2 2 2" xfId="4136" xr:uid="{00F536E0-8D8C-480B-BDA8-5CD7BD96C119}"/>
    <cellStyle name="Normal 179 2 3" xfId="3872" xr:uid="{459870F1-D26C-4F70-8D62-C752F30B76B1}"/>
    <cellStyle name="Normal 179 3" xfId="1330" xr:uid="{FEFA7666-6CB8-49D9-8B62-215387E20592}"/>
    <cellStyle name="Normal 18" xfId="452" xr:uid="{E1D58B27-F8F2-45A3-9B56-4ACACA24527F}"/>
    <cellStyle name="Normal 18 2" xfId="3665" xr:uid="{7B26DA02-E045-4502-8257-4E996230F022}"/>
    <cellStyle name="Normal 18 2 2" xfId="3743" xr:uid="{8A578BA1-4FDA-4BF1-AC56-E9EE11FB3964}"/>
    <cellStyle name="Normal 18 3" xfId="3618" xr:uid="{0B26D6A0-41AD-43AB-8B53-8ACA5498D6D4}"/>
    <cellStyle name="Normal 18 3 2" xfId="3730" xr:uid="{B29746CB-3C8C-413F-8613-2DDA2AA7430E}"/>
    <cellStyle name="Normal 18 4" xfId="3587" xr:uid="{945A71AD-56D6-4D73-AB71-39668D6EAFFF}"/>
    <cellStyle name="Normal 18 5" xfId="3620" xr:uid="{E5295BB0-DD4D-46CD-815F-7533C04416BC}"/>
    <cellStyle name="Normal 180" xfId="952" xr:uid="{68FA1386-EC27-4D6C-83EF-F95609FE59EA}"/>
    <cellStyle name="Normal 180 2" xfId="1408" xr:uid="{335E9AA6-8DAB-474E-AE2B-3E8978042025}"/>
    <cellStyle name="Normal 180 2 2" xfId="3952" xr:uid="{0CB89276-7FAE-4F26-B1EC-0AD01F68FDC4}"/>
    <cellStyle name="Normal 180 2 2 2" xfId="4137" xr:uid="{835A5FE3-56B7-4863-82D8-64D46A467163}"/>
    <cellStyle name="Normal 180 2 3" xfId="3873" xr:uid="{44C6C427-DBAB-4BD1-B9DD-45839C26149B}"/>
    <cellStyle name="Normal 180 3" xfId="1331" xr:uid="{85C0D08A-5EA7-41B0-938D-56FF19676791}"/>
    <cellStyle name="Normal 181" xfId="953" xr:uid="{38FDD901-6CAD-488B-9D1B-3FF3713B7B94}"/>
    <cellStyle name="Normal 181 2" xfId="1409" xr:uid="{D666D168-7894-4555-AC8F-1F9B933DA1F4}"/>
    <cellStyle name="Normal 181 2 2" xfId="3953" xr:uid="{825220BD-BF82-4DDE-A499-199F5A1EF39B}"/>
    <cellStyle name="Normal 181 2 2 2" xfId="4138" xr:uid="{43C8AAA6-35C8-448C-9DE2-B4FDFFE1C311}"/>
    <cellStyle name="Normal 181 2 3" xfId="3874" xr:uid="{B5C4C009-4783-424F-8983-B01669B6FB7F}"/>
    <cellStyle name="Normal 181 3" xfId="1332" xr:uid="{ABF1DB76-598D-4485-913D-ADE345C0D44E}"/>
    <cellStyle name="Normal 182" xfId="954" xr:uid="{18A09F66-1EDD-4329-9987-2CE312751D5D}"/>
    <cellStyle name="Normal 182 2" xfId="1410" xr:uid="{0489D290-1DE3-4E2B-9936-A1E541BC0805}"/>
    <cellStyle name="Normal 182 2 2" xfId="3954" xr:uid="{362F0A59-9998-4359-BB57-64D6D7DE389C}"/>
    <cellStyle name="Normal 182 2 2 2" xfId="4139" xr:uid="{2748902C-831A-4921-982E-4BFB284BA0A0}"/>
    <cellStyle name="Normal 182 2 3" xfId="3875" xr:uid="{025B2C4D-0388-4159-BF9B-C78FDBA7F57A}"/>
    <cellStyle name="Normal 182 3" xfId="1333" xr:uid="{464D71C8-4F6F-4E1B-98C1-FD26C42D402C}"/>
    <cellStyle name="Normal 183" xfId="955" xr:uid="{A69A2183-0797-4134-9018-5FB266D50B2F}"/>
    <cellStyle name="Normal 183 2" xfId="1411" xr:uid="{08DF4936-6533-4DB0-A3DB-7AAC8D86D9FF}"/>
    <cellStyle name="Normal 183 2 2" xfId="3955" xr:uid="{616458BB-2721-4975-BC51-75065F4B83CD}"/>
    <cellStyle name="Normal 183 2 2 2" xfId="4140" xr:uid="{D8DA14E2-FE20-45C6-8882-9416CD769FDC}"/>
    <cellStyle name="Normal 183 2 3" xfId="3876" xr:uid="{FF441452-501D-4157-AE13-D272E1FA22F1}"/>
    <cellStyle name="Normal 183 3" xfId="1334" xr:uid="{24E5B90F-B2C3-4632-B3B1-1325B756F7D6}"/>
    <cellStyle name="Normal 184" xfId="956" xr:uid="{1CC87501-1F54-41DC-B868-0219D92C7566}"/>
    <cellStyle name="Normal 184 2" xfId="1412" xr:uid="{ABBF3F95-B6D9-473E-A907-66D882AA0F89}"/>
    <cellStyle name="Normal 184 2 2" xfId="3956" xr:uid="{A30D5053-0DA5-4FAE-938A-CC2FF4A21278}"/>
    <cellStyle name="Normal 184 2 2 2" xfId="4141" xr:uid="{7A9DA9C7-5ECC-4C2F-9A16-F3C7E615A12D}"/>
    <cellStyle name="Normal 184 2 3" xfId="3877" xr:uid="{57E1D2C5-66AA-4B08-AC25-BA6199E00C2B}"/>
    <cellStyle name="Normal 184 3" xfId="1335" xr:uid="{E556AC33-0B77-4CA6-9A8F-0AF0C2F43E72}"/>
    <cellStyle name="Normal 185" xfId="957" xr:uid="{0F6927C9-BD28-4349-955A-88DA9F247A2E}"/>
    <cellStyle name="Normal 185 2" xfId="1413" xr:uid="{3F310F3B-D98B-41E6-9F70-67C2A91E118F}"/>
    <cellStyle name="Normal 185 2 2" xfId="3957" xr:uid="{5EC4B570-C88B-4820-BE00-D6A390E343A9}"/>
    <cellStyle name="Normal 185 2 2 2" xfId="4142" xr:uid="{8D07747C-D886-4D2B-B272-C122A36CE512}"/>
    <cellStyle name="Normal 185 2 3" xfId="3878" xr:uid="{1E02A8BE-3C31-47A3-AD50-DB242487978E}"/>
    <cellStyle name="Normal 185 3" xfId="1336" xr:uid="{F5133442-DBCB-49A2-8EE4-9A9DBA10F0DC}"/>
    <cellStyle name="Normal 186" xfId="958" xr:uid="{3EF01836-E926-4824-84A7-66903B82C8C9}"/>
    <cellStyle name="Normal 186 2" xfId="1414" xr:uid="{BB799CE1-1C62-449F-90CB-2D9388EB9B02}"/>
    <cellStyle name="Normal 186 2 2" xfId="3958" xr:uid="{DE5AD597-0428-4552-B8EF-54A263E8BAAE}"/>
    <cellStyle name="Normal 186 2 2 2" xfId="4143" xr:uid="{A4D4E23A-0E8C-4AFE-8993-B1FDFAF70077}"/>
    <cellStyle name="Normal 186 2 3" xfId="3879" xr:uid="{7BCD68AC-2474-4CD4-8309-629980B6B5B9}"/>
    <cellStyle name="Normal 186 3" xfId="1337" xr:uid="{C4E2E23D-8FA0-46FB-919A-856F589FD167}"/>
    <cellStyle name="Normal 187" xfId="959" xr:uid="{6CE693DA-8E1C-4167-B3A7-1E83F069B5E3}"/>
    <cellStyle name="Normal 187 2" xfId="1415" xr:uid="{4B1A3CEE-2FD7-486C-A709-19C164186F7F}"/>
    <cellStyle name="Normal 187 2 2" xfId="3959" xr:uid="{CA671AB6-70A7-4791-93C2-A765D486E61C}"/>
    <cellStyle name="Normal 187 2 2 2" xfId="4144" xr:uid="{A8781914-0213-4E86-8D9F-0D64C8E214D4}"/>
    <cellStyle name="Normal 187 2 3" xfId="3880" xr:uid="{2CC2A647-0E46-469F-A1F0-2844AF240F30}"/>
    <cellStyle name="Normal 187 3" xfId="1338" xr:uid="{ED4C77C3-102C-4285-8C01-FB7B9AB7B2A1}"/>
    <cellStyle name="Normal 188" xfId="960" xr:uid="{BFAF0A49-5C1C-40A6-B79E-2B022B61AC2D}"/>
    <cellStyle name="Normal 188 2" xfId="1416" xr:uid="{A70FD2D4-C871-4013-98A4-2D934A0E334D}"/>
    <cellStyle name="Normal 188 2 2" xfId="3960" xr:uid="{E10E93B1-4266-4468-B404-63270D2022A8}"/>
    <cellStyle name="Normal 188 2 2 2" xfId="4145" xr:uid="{A9E1C79C-5C05-48D6-B8A0-76341A6A52E1}"/>
    <cellStyle name="Normal 188 2 3" xfId="3881" xr:uid="{BDC6E3AD-54B4-434F-8FF2-0820FFB30F19}"/>
    <cellStyle name="Normal 188 3" xfId="1339" xr:uid="{439FF655-0259-4F69-9448-05865907F6C4}"/>
    <cellStyle name="Normal 189" xfId="961" xr:uid="{96151AE7-B952-4D3E-8903-0B1540D4E084}"/>
    <cellStyle name="Normal 189 2" xfId="1417" xr:uid="{8C835B2A-B2EF-447B-8814-CCB2B51FE9DF}"/>
    <cellStyle name="Normal 189 2 2" xfId="3961" xr:uid="{5F0C325A-1E62-4A5B-BD6E-E868B3F7DE15}"/>
    <cellStyle name="Normal 189 2 2 2" xfId="4146" xr:uid="{253BB15C-4DF7-4925-876A-2754F0C043E0}"/>
    <cellStyle name="Normal 189 2 3" xfId="3882" xr:uid="{B248B37D-BEA1-42F2-845D-2D6424AA34CB}"/>
    <cellStyle name="Normal 189 3" xfId="1340" xr:uid="{64095A64-D6DA-4177-9997-C0A33202DD6D}"/>
    <cellStyle name="Normal 19" xfId="453" xr:uid="{86A0A84E-6D46-40BC-AD8D-5C571CE6456C}"/>
    <cellStyle name="Normal 19 2" xfId="1276" xr:uid="{65C65C2A-E2DF-44BA-A280-6C1B835CCDF2}"/>
    <cellStyle name="Normal 19 2 2" xfId="3991" xr:uid="{26694241-302B-47AF-A9C3-8EFA585AE6EF}"/>
    <cellStyle name="Normal 19 3" xfId="3655" xr:uid="{E69C410F-6F5B-4BFC-B4BD-2E3C4FE32C88}"/>
    <cellStyle name="Normal 19 3 2" xfId="3610" xr:uid="{436FD8A9-B237-4242-8FB1-D6677FD7E0BF}"/>
    <cellStyle name="Normal 19 4" xfId="3583" xr:uid="{AA2470BE-10D3-46AC-9109-1808FC2F6DED}"/>
    <cellStyle name="Normal 19 5" xfId="3602" xr:uid="{C8E24120-3F28-4760-8B6F-07E2C816D37E}"/>
    <cellStyle name="Normal 190" xfId="962" xr:uid="{391B8DD1-5F6F-4FE3-8FA2-4A1BB29BB038}"/>
    <cellStyle name="Normal 190 2" xfId="1418" xr:uid="{790D9833-361F-420F-8CDB-162AF54E463B}"/>
    <cellStyle name="Normal 190 2 2" xfId="3962" xr:uid="{F950F3C1-A1C8-49F5-AF4B-5B9A898982BC}"/>
    <cellStyle name="Normal 190 2 2 2" xfId="4147" xr:uid="{58AABD87-BE04-4E11-94E1-93158FE53F87}"/>
    <cellStyle name="Normal 190 2 3" xfId="3883" xr:uid="{B1FD7A36-B086-49AF-8F86-5AB98FC30157}"/>
    <cellStyle name="Normal 190 3" xfId="1341" xr:uid="{E84AE5B0-A2A8-4D5C-9ED8-1B43DF25E38A}"/>
    <cellStyle name="Normal 191" xfId="963" xr:uid="{63A42463-0DFE-44EB-A49E-A5C9DBEB3E5F}"/>
    <cellStyle name="Normal 191 2" xfId="1419" xr:uid="{F5734A37-52D9-4646-8AB1-F33C48C5BB04}"/>
    <cellStyle name="Normal 191 2 2" xfId="3963" xr:uid="{5FDDEEBD-349F-4048-AE7D-8EDDFFC924BF}"/>
    <cellStyle name="Normal 191 2 2 2" xfId="4148" xr:uid="{CAC47846-AC88-4B3A-839F-D465C248F326}"/>
    <cellStyle name="Normal 191 2 3" xfId="3884" xr:uid="{DBB64391-9CF2-4733-B8AA-226399089D23}"/>
    <cellStyle name="Normal 191 3" xfId="1342" xr:uid="{CD5D7FA3-8406-48E7-8580-DC4C72D3A54D}"/>
    <cellStyle name="Normal 192" xfId="964" xr:uid="{BDF277C5-1A57-4C6D-A039-46EF47C65951}"/>
    <cellStyle name="Normal 192 2" xfId="1420" xr:uid="{68FF8594-3CBE-4310-AA95-9255A5B48064}"/>
    <cellStyle name="Normal 192 2 2" xfId="3964" xr:uid="{3D7E0F59-C725-46AE-BBBA-EF0C49FD9C11}"/>
    <cellStyle name="Normal 192 2 2 2" xfId="4149" xr:uid="{27B3F4F9-8068-47D0-9E74-659C3D824151}"/>
    <cellStyle name="Normal 192 2 3" xfId="3885" xr:uid="{FAA91AD8-B28B-42D8-A110-6C475685D9A2}"/>
    <cellStyle name="Normal 192 3" xfId="1343" xr:uid="{E909C818-6707-4834-9CAD-22EA08FB108B}"/>
    <cellStyle name="Normal 193" xfId="965" xr:uid="{936D691F-2244-47EA-AB37-0B3CC4A1AEF6}"/>
    <cellStyle name="Normal 193 2" xfId="1421" xr:uid="{B4A0D4ED-F756-442B-A435-E4A0FACA0216}"/>
    <cellStyle name="Normal 193 2 2" xfId="3965" xr:uid="{7C435FA2-C264-4479-A14B-5EE845296CEF}"/>
    <cellStyle name="Normal 193 2 2 2" xfId="4150" xr:uid="{ABDF0B44-9C60-4A09-AED2-71C0326E774A}"/>
    <cellStyle name="Normal 193 2 3" xfId="3886" xr:uid="{7F46A6FC-E867-46A3-AC2F-DFDE1F4818B6}"/>
    <cellStyle name="Normal 193 3" xfId="1344" xr:uid="{83DBB11A-945A-456D-9B13-ECF3398B861C}"/>
    <cellStyle name="Normal 194" xfId="966" xr:uid="{F7F1025A-33CA-4EA4-9077-E98F19EA0146}"/>
    <cellStyle name="Normal 194 2" xfId="1422" xr:uid="{DC0D7C15-6C5D-41E1-BDD3-A1C31867AEB7}"/>
    <cellStyle name="Normal 194 2 2" xfId="3966" xr:uid="{49F8B6DD-9E8A-4595-A92C-705E8E2A3A51}"/>
    <cellStyle name="Normal 194 2 2 2" xfId="4151" xr:uid="{3D1C0452-05ED-41CA-B462-45E936693E9B}"/>
    <cellStyle name="Normal 194 2 3" xfId="3887" xr:uid="{0696AD9B-2B68-46F8-B8D4-671AE09D8C73}"/>
    <cellStyle name="Normal 194 3" xfId="1345" xr:uid="{9344A1F3-D3D7-4545-9497-64C4970E805A}"/>
    <cellStyle name="Normal 195" xfId="967" xr:uid="{255BED20-9FF9-43C2-9A9C-09143FA72D00}"/>
    <cellStyle name="Normal 195 2" xfId="1423" xr:uid="{11D7134F-99F6-467C-9AE0-28929DF46EAD}"/>
    <cellStyle name="Normal 195 2 2" xfId="3967" xr:uid="{A323FF97-A8A9-4571-9C27-012FAA9408F2}"/>
    <cellStyle name="Normal 195 2 2 2" xfId="4152" xr:uid="{04CD4544-4A52-4B39-9202-A6E4E757A9C2}"/>
    <cellStyle name="Normal 195 2 3" xfId="3888" xr:uid="{6B9EC4E8-7EDE-4521-8323-F520DD86A026}"/>
    <cellStyle name="Normal 195 3" xfId="1346" xr:uid="{37C9C3AD-4274-4A9D-96EF-3215F4E1D5EB}"/>
    <cellStyle name="Normal 196" xfId="968" xr:uid="{11BF37B2-5580-4448-8F75-11B47208B506}"/>
    <cellStyle name="Normal 196 2" xfId="1424" xr:uid="{BE6C232C-F3C6-4C28-8EDD-3A8557AF4858}"/>
    <cellStyle name="Normal 196 2 2" xfId="3968" xr:uid="{F8BB9555-71BA-4B74-8AC5-2508E8A48096}"/>
    <cellStyle name="Normal 196 2 2 2" xfId="4153" xr:uid="{C83A99FF-72D5-4BBC-9DAA-BB13C0382AF3}"/>
    <cellStyle name="Normal 196 2 3" xfId="3889" xr:uid="{C285F464-AD39-429A-86AB-E2907A5377FB}"/>
    <cellStyle name="Normal 196 3" xfId="1347" xr:uid="{B67C9A43-9444-4D86-862F-95DF0BB1C01C}"/>
    <cellStyle name="Normal 197" xfId="969" xr:uid="{D5DD102D-E102-4AB8-995C-1383709B6A0C}"/>
    <cellStyle name="Normal 197 2" xfId="1425" xr:uid="{89E875E3-ADFC-4C2A-BD96-389F6CA9268C}"/>
    <cellStyle name="Normal 197 2 2" xfId="3969" xr:uid="{570C8E32-5DEB-433A-B78E-810DB3B113B3}"/>
    <cellStyle name="Normal 197 2 2 2" xfId="4154" xr:uid="{90F80399-D0FB-4F31-A71C-CC67C6E738D4}"/>
    <cellStyle name="Normal 197 2 3" xfId="3890" xr:uid="{AA3DFA5B-532B-432C-A4FA-AC27E2487094}"/>
    <cellStyle name="Normal 197 3" xfId="1348" xr:uid="{0D1770FA-F925-430E-A51E-25C472F46341}"/>
    <cellStyle name="Normal 198" xfId="970" xr:uid="{63CCEDAF-4477-4030-8C93-D0EAB858C939}"/>
    <cellStyle name="Normal 198 2" xfId="1426" xr:uid="{BD03C32B-84B3-4E12-ABFD-6EC92E0850EC}"/>
    <cellStyle name="Normal 198 2 2" xfId="3970" xr:uid="{9AA273D0-9AC5-4855-B988-06FD4E3E9643}"/>
    <cellStyle name="Normal 198 2 2 2" xfId="4155" xr:uid="{1C3E6E4A-DD78-4F61-A59F-428A861183DD}"/>
    <cellStyle name="Normal 198 2 3" xfId="3891" xr:uid="{66A965F9-E949-4A3A-8D3D-CD1193867EBA}"/>
    <cellStyle name="Normal 198 3" xfId="1349" xr:uid="{59639F88-08CC-40B2-92A0-BF1DEAC9843B}"/>
    <cellStyle name="Normal 199" xfId="971" xr:uid="{27F6C4E3-2D2D-446D-9A2C-DB2B07FAFC43}"/>
    <cellStyle name="Normal 199 2" xfId="1427" xr:uid="{58591C03-2AA5-4C11-A127-A0093E66C309}"/>
    <cellStyle name="Normal 199 2 2" xfId="3971" xr:uid="{2924BBA9-852C-4BFC-8257-384EBEB76772}"/>
    <cellStyle name="Normal 199 2 2 2" xfId="4156" xr:uid="{96EF3F2A-7B54-472E-962F-5B13E4919891}"/>
    <cellStyle name="Normal 199 2 3" xfId="3892" xr:uid="{4F31197E-027B-42F6-89BC-6BB7FDCBD90B}"/>
    <cellStyle name="Normal 199 3" xfId="1350" xr:uid="{EE374EF1-89DF-468B-93C6-5D6EA4FCD843}"/>
    <cellStyle name="Normal 2" xfId="87" xr:uid="{99410784-B5E2-4D86-A2C5-0FF4C5822BD3}"/>
    <cellStyle name="Normal 2 10" xfId="650" xr:uid="{4254DE99-0FA2-4506-BC5C-3C53E29E74D9}"/>
    <cellStyle name="Normal 2 10 2" xfId="3912" xr:uid="{AD924C50-0AE2-44E3-8B00-2427CD366E5D}"/>
    <cellStyle name="Normal 2 10 3" xfId="1700" xr:uid="{DD3A7EB0-2C3B-4A02-B4A0-004F043B3875}"/>
    <cellStyle name="Normal 2 11" xfId="1230" xr:uid="{626B57E4-F126-4364-A4BB-A607B95C0A15}"/>
    <cellStyle name="Normal 2 12" xfId="3596" xr:uid="{D8A25408-4496-4A03-81E3-4E07B957A3AD}"/>
    <cellStyle name="Normal 2 13" xfId="1207" xr:uid="{8875FCD4-E904-4758-9B7E-CF98D93B4537}"/>
    <cellStyle name="Normal 2 14" xfId="3629" xr:uid="{1FAFCE67-BC2D-4E89-9A1D-8CB963EB31F3}"/>
    <cellStyle name="Normal 2 15" xfId="673" xr:uid="{91295BA9-DB09-4BF3-8361-52E29433942F}"/>
    <cellStyle name="Normal 2 2" xfId="166" xr:uid="{C663C335-0F73-45F1-BA7B-BB74BBD148AF}"/>
    <cellStyle name="Normal 2 2 10" xfId="3604" xr:uid="{EB09B9BC-F9D4-4EE2-8D71-F0CC95235666}"/>
    <cellStyle name="Normal 2 2 11" xfId="684" xr:uid="{D8D1ECA0-3B4E-4E20-B2A4-F90C8E1394D9}"/>
    <cellStyle name="Normal 2 2 2" xfId="454" xr:uid="{597D7663-056C-4C0A-B412-B612023B3243}"/>
    <cellStyle name="Normal 2 2 2 2" xfId="1078" xr:uid="{E10B28FB-4C11-4A93-B78A-D17AD6BA760B}"/>
    <cellStyle name="Normal 2 2 2 2 2" xfId="1067" xr:uid="{221F753A-3C1E-42E8-8368-B779565F9A4A}"/>
    <cellStyle name="Normal 2 2 2 2 2 2" xfId="1654" xr:uid="{1FB0A568-0CA4-44FB-BBC4-1FD30334BF33}"/>
    <cellStyle name="Normal 2 2 2 2 2 2 2" xfId="2301" xr:uid="{C5CF98F7-A4C9-4D5E-BFB1-0D9B954575FA}"/>
    <cellStyle name="Normal 2 2 2 2 2 2 2 2" xfId="3527" xr:uid="{FB694E73-B023-47BE-9FDC-79EE6F24C1C5}"/>
    <cellStyle name="Normal 2 2 2 2 2 2 3" xfId="2923" xr:uid="{CC1B0DD0-6036-416E-83E3-7D72DE1B261C}"/>
    <cellStyle name="Normal 2 2 2 2 2 3" xfId="2016" xr:uid="{A639B972-E067-4CF1-BF10-266FCA7150DD}"/>
    <cellStyle name="Normal 2 2 2 2 2 3 2" xfId="3223" xr:uid="{CDD84321-A4E1-4B38-BFF6-912F4DF6E0ED}"/>
    <cellStyle name="Normal 2 2 2 2 2 4" xfId="2587" xr:uid="{47508F9A-6D87-41C6-895B-C3FC852E6543}"/>
    <cellStyle name="Normal 2 2 2 2 3" xfId="1653" xr:uid="{601A94E8-E3D1-4AED-A284-0530D7D5177F}"/>
    <cellStyle name="Normal 2 2 2 2 3 2" xfId="2300" xr:uid="{48711D37-F840-4B23-A430-281D77C3DDC7}"/>
    <cellStyle name="Normal 2 2 2 2 3 2 2" xfId="3526" xr:uid="{3D727E08-4CFB-47A5-9DD3-46C555F91CCE}"/>
    <cellStyle name="Normal 2 2 2 2 3 3" xfId="2922" xr:uid="{13E07C4F-7D46-4350-92ED-8D815C393D95}"/>
    <cellStyle name="Normal 2 2 2 2 4" xfId="2015" xr:uid="{420818C5-A3E4-4C46-9D82-D113D8E337C5}"/>
    <cellStyle name="Normal 2 2 2 2 4 2" xfId="3222" xr:uid="{0C8E576D-580A-4FC7-B432-6BA0F07E7832}"/>
    <cellStyle name="Normal 2 2 2 2 5" xfId="2470" xr:uid="{808D18AA-DFA4-4AE8-8B0A-A269A7949DD0}"/>
    <cellStyle name="Normal 2 2 2 2 6" xfId="3640" xr:uid="{C7A392C8-1C60-4FB6-8C28-A682B87B48D9}"/>
    <cellStyle name="Normal 2 2 2 2 7" xfId="1109" xr:uid="{1785793E-AAC3-408B-9A51-5A6EEAEC142B}"/>
    <cellStyle name="Normal 2 2 2 3" xfId="1030" xr:uid="{03BF0E43-081C-401B-8D0C-A0DE207CB09C}"/>
    <cellStyle name="Normal 2 2 2 3 2" xfId="1655" xr:uid="{4BC1632D-2250-4AE7-A65C-74AD75E70B0A}"/>
    <cellStyle name="Normal 2 2 2 3 2 2" xfId="2302" xr:uid="{479E5C39-019F-469D-A123-9286F9DDD4E7}"/>
    <cellStyle name="Normal 2 2 2 3 2 2 2" xfId="3528" xr:uid="{F33FB08A-DCC3-403F-8F20-40FBE10646CC}"/>
    <cellStyle name="Normal 2 2 2 3 2 3" xfId="2924" xr:uid="{B9A5FFC4-4440-4F05-A9B4-D23B2FD4BA7E}"/>
    <cellStyle name="Normal 2 2 2 3 3" xfId="2017" xr:uid="{B92E5899-0E61-4012-AFAE-A504547A5CD4}"/>
    <cellStyle name="Normal 2 2 2 3 3 2" xfId="3224" xr:uid="{0DF58883-1A91-437B-B1DB-6227A3790C5E}"/>
    <cellStyle name="Normal 2 2 2 3 4" xfId="2535" xr:uid="{75228C2C-1685-47E2-97AA-3186515A300C}"/>
    <cellStyle name="Normal 2 2 2 4" xfId="1155" xr:uid="{0E11AC7A-B7A8-4A99-8F4D-B67ED9FE150E}"/>
    <cellStyle name="Normal 2 2 2 4 2" xfId="1652" xr:uid="{D0CFE4F1-E2C4-4A16-AFE2-939D27F759C2}"/>
    <cellStyle name="Normal 2 2 2 4 2 2" xfId="2299" xr:uid="{C6B91815-485E-44FA-9794-B9243DFC7D10}"/>
    <cellStyle name="Normal 2 2 2 4 2 2 2" xfId="3525" xr:uid="{E3D9763E-F836-4F96-9763-0BDA9EA655BC}"/>
    <cellStyle name="Normal 2 2 2 4 2 3" xfId="2925" xr:uid="{FEBBAB66-E13A-45DE-8848-7AA31BE15ED4}"/>
    <cellStyle name="Normal 2 2 2 4 3" xfId="2014" xr:uid="{644C9AF8-BCFC-4D37-9F08-8D559AD7E931}"/>
    <cellStyle name="Normal 2 2 2 4 3 2" xfId="3221" xr:uid="{7BA00792-6D36-46C7-9760-D78C59EB12A6}"/>
    <cellStyle name="Normal 2 2 2 4 4" xfId="2608" xr:uid="{EDAFAEDF-8F74-4FB7-9E81-6728865411FB}"/>
    <cellStyle name="Normal 2 2 2 5" xfId="1470" xr:uid="{576DDD54-A0B9-4961-81D8-637281E2DF4B}"/>
    <cellStyle name="Normal 2 2 2 5 2" xfId="2091" xr:uid="{42BBC828-DD19-426B-B0DF-8589133723E4}"/>
    <cellStyle name="Normal 2 2 2 5 2 2" xfId="3315" xr:uid="{CB1508C5-CB22-41E8-A481-381D92DA8D5D}"/>
    <cellStyle name="Normal 2 2 2 5 3" xfId="2921" xr:uid="{FA4464BD-DD0F-4737-AB14-38EAA37DC722}"/>
    <cellStyle name="Normal 2 2 2 6" xfId="1806" xr:uid="{71FD1238-0B18-46C2-9836-8A06BA65DE49}"/>
    <cellStyle name="Normal 2 2 2 6 2" xfId="3011" xr:uid="{73F7BA58-483F-4F17-A9D4-3FB41B7605D0}"/>
    <cellStyle name="Normal 2 2 2 7" xfId="2416" xr:uid="{2B3FA87B-3140-4B26-8056-CE1111CCEAB8}"/>
    <cellStyle name="Normal 2 2 3" xfId="505" xr:uid="{5519341E-4FB3-4A34-9F77-AD7F9CC1CBAA}"/>
    <cellStyle name="Normal 2 2 3 2" xfId="999" xr:uid="{6A3552D1-7BE9-459F-B952-E6D37605E6DE}"/>
    <cellStyle name="Normal 2 2 3 2 2" xfId="1657" xr:uid="{2192D60F-D984-40C0-9553-CBE844A5850B}"/>
    <cellStyle name="Normal 2 2 3 2 2 2" xfId="2304" xr:uid="{380C0707-A4FD-4AE7-AB5C-602C9745B1C1}"/>
    <cellStyle name="Normal 2 2 3 2 2 2 2" xfId="3530" xr:uid="{274FD337-748F-4E51-B56F-E8E1150C8CC1}"/>
    <cellStyle name="Normal 2 2 3 2 2 3" xfId="2927" xr:uid="{978C593E-F185-463A-8B60-F18A85908DEE}"/>
    <cellStyle name="Normal 2 2 3 2 3" xfId="2019" xr:uid="{4EC987FF-2108-4589-8945-BDF033E6758D}"/>
    <cellStyle name="Normal 2 2 3 2 3 2" xfId="3226" xr:uid="{EFB1F9EB-1000-4AF0-8102-69931BF720D1}"/>
    <cellStyle name="Normal 2 2 3 2 4" xfId="2586" xr:uid="{8A2006B9-E16D-44DC-83C2-6FB358CB2747}"/>
    <cellStyle name="Normal 2 2 3 3" xfId="1656" xr:uid="{08743AD5-663F-4AB7-BC9D-508CEC3CA7B8}"/>
    <cellStyle name="Normal 2 2 3 3 2" xfId="2303" xr:uid="{F2D4A9D0-DB3A-4A0F-AE8A-08288BBCFE44}"/>
    <cellStyle name="Normal 2 2 3 3 2 2" xfId="3529" xr:uid="{6AF4D78F-33F1-4FE9-A6F8-CD17BD0CAA76}"/>
    <cellStyle name="Normal 2 2 3 3 3" xfId="2926" xr:uid="{2CCFCC66-3561-4BBC-AAEB-3C65637A37E8}"/>
    <cellStyle name="Normal 2 2 3 4" xfId="2018" xr:uid="{0175BAAE-F735-49DB-B43E-F1BC705FAD87}"/>
    <cellStyle name="Normal 2 2 3 4 2" xfId="3225" xr:uid="{8A1FDDAD-17EE-43FF-9C1A-76B2FD0A8F9F}"/>
    <cellStyle name="Normal 2 2 3 5" xfId="2469" xr:uid="{C5FD6334-87C1-4FA7-87E2-0AE3819D03C6}"/>
    <cellStyle name="Normal 2 2 3 6" xfId="3654" xr:uid="{B30A7875-1B95-42AC-B85D-AC991BCF3A57}"/>
    <cellStyle name="Normal 2 2 3 7" xfId="1252" xr:uid="{CD88FC46-D623-485C-8065-103347C6E222}"/>
    <cellStyle name="Normal 2 2 3 8" xfId="727" xr:uid="{E9D3BE68-8E6E-4283-8D1B-E3E2286CEA1C}"/>
    <cellStyle name="Normal 2 2 4" xfId="611" xr:uid="{F0D8C86F-0FDA-47C5-92AB-5B4EEC269DBE}"/>
    <cellStyle name="Normal 2 2 4 2" xfId="1210" xr:uid="{B30D6E38-80B8-4065-A3CD-E4805B653869}"/>
    <cellStyle name="Normal 2 2 4 2 2" xfId="1659" xr:uid="{C3D7F7CC-85AC-4258-9802-A8D90A22E7F5}"/>
    <cellStyle name="Normal 2 2 4 2 2 2" xfId="2306" xr:uid="{9019C043-73DE-458F-8155-44B415EBCE34}"/>
    <cellStyle name="Normal 2 2 4 2 2 2 2" xfId="3532" xr:uid="{B8129CAC-DC3C-4E6A-9BB2-5525733C7384}"/>
    <cellStyle name="Normal 2 2 4 2 2 3" xfId="2929" xr:uid="{77E77B3D-963E-47F9-85B2-67A602BA2E95}"/>
    <cellStyle name="Normal 2 2 4 2 3" xfId="2021" xr:uid="{5717A4D0-6B38-42D3-93DD-1605F8CE08EE}"/>
    <cellStyle name="Normal 2 2 4 2 3 2" xfId="3228" xr:uid="{C1780276-8B41-4878-B36D-A4D1C1ED224F}"/>
    <cellStyle name="Normal 2 2 4 2 4" xfId="2603" xr:uid="{CA88C235-A2AA-4986-857D-002F266703F2}"/>
    <cellStyle name="Normal 2 2 4 3" xfId="1658" xr:uid="{59FF6A15-0662-461C-B1FA-215ADA0AB8B5}"/>
    <cellStyle name="Normal 2 2 4 3 2" xfId="2305" xr:uid="{8EF0F317-0FE9-4B64-AEEF-DE6A8BB15C9F}"/>
    <cellStyle name="Normal 2 2 4 3 2 2" xfId="3531" xr:uid="{B6400A3B-D691-478D-B516-29FC4DB61AA6}"/>
    <cellStyle name="Normal 2 2 4 3 3" xfId="2928" xr:uid="{7039327B-ED22-4975-89D2-E70871610B59}"/>
    <cellStyle name="Normal 2 2 4 4" xfId="2020" xr:uid="{53DA05F1-C768-43BF-B9EB-E82C76B14368}"/>
    <cellStyle name="Normal 2 2 4 4 2" xfId="3227" xr:uid="{8DAB0286-5AE7-45B2-A91E-B46677EBA9FE}"/>
    <cellStyle name="Normal 2 2 4 5" xfId="2505" xr:uid="{553E7222-90BA-4709-8FC4-EB8622B6D8AE}"/>
    <cellStyle name="Normal 2 2 4 6" xfId="3680" xr:uid="{E834ECB8-18DD-47C8-8D26-5246A4FCAA5D}"/>
    <cellStyle name="Normal 2 2 4 7" xfId="1213" xr:uid="{B8A86ED5-2463-4BDE-86EC-B6F3EA083287}"/>
    <cellStyle name="Normal 2 2 4 8" xfId="746" xr:uid="{E2DD58FA-2384-4B32-B1AF-84CF6C38EF14}"/>
    <cellStyle name="Normal 2 2 5" xfId="715" xr:uid="{743B5F6B-D941-42BF-8D8A-C13CB55D07B0}"/>
    <cellStyle name="Normal 2 2 5 2" xfId="1660" xr:uid="{F3BE226C-F217-416F-B9B3-1D8E3D0256EB}"/>
    <cellStyle name="Normal 2 2 5 2 2" xfId="2307" xr:uid="{14EBCD68-ACEA-41C3-9092-E51F37295301}"/>
    <cellStyle name="Normal 2 2 5 2 2 2" xfId="3533" xr:uid="{952BF405-2908-445E-BB11-3D7838E184DF}"/>
    <cellStyle name="Normal 2 2 5 2 3" xfId="2930" xr:uid="{E68448DF-2BE9-4EB3-85CF-DD29064BB664}"/>
    <cellStyle name="Normal 2 2 5 3" xfId="2022" xr:uid="{CACEB7AD-937E-49C8-88F4-AE0C9539D740}"/>
    <cellStyle name="Normal 2 2 5 3 2" xfId="3229" xr:uid="{F048D00B-3BCE-491B-8689-70DB832975AE}"/>
    <cellStyle name="Normal 2 2 5 4" xfId="2607" xr:uid="{4284E18B-6C4C-43C4-A0CB-3479D73B416B}"/>
    <cellStyle name="Normal 2 2 5 5" xfId="3631" xr:uid="{9FAE0F73-2466-4B48-8315-CE3787CF7265}"/>
    <cellStyle name="Normal 2 2 5 6" xfId="1114" xr:uid="{9BE798F3-09C7-4259-AA9E-A1C2F0DB1A0E}"/>
    <cellStyle name="Normal 2 2 6" xfId="1054" xr:uid="{B6ED17CF-F8F4-401F-9909-D1D397AD4AE7}"/>
    <cellStyle name="Normal 2 2 6 2" xfId="1651" xr:uid="{2CC18A12-0A8F-47FE-B273-0CEA35D8E64B}"/>
    <cellStyle name="Normal 2 2 6 2 2" xfId="2298" xr:uid="{7363E5A7-D983-4B20-B4CF-1BC6512A9299}"/>
    <cellStyle name="Normal 2 2 6 2 2 2" xfId="3524" xr:uid="{634D6B9B-F6DB-4D56-9EF9-F28E1FF9FFA8}"/>
    <cellStyle name="Normal 2 2 6 2 3" xfId="2931" xr:uid="{B9706EB5-D6EB-42A3-8DA7-B7D9E6C663A9}"/>
    <cellStyle name="Normal 2 2 6 3" xfId="2013" xr:uid="{3853A121-44B0-424E-BAA8-3F6181EF2A06}"/>
    <cellStyle name="Normal 2 2 6 3 2" xfId="3220" xr:uid="{5D6626F0-57A6-48E7-879C-7CD0B539864C}"/>
    <cellStyle name="Normal 2 2 6 4" xfId="2617" xr:uid="{3E925880-ABC7-4FA0-9D48-E8E0DD74D5DE}"/>
    <cellStyle name="Normal 2 2 6 5" xfId="3621" xr:uid="{44520A8B-A7AD-4E2C-A298-B72A8E8D48FD}"/>
    <cellStyle name="Normal 2 2 6 6" xfId="1124" xr:uid="{3624E71B-2FFE-4F2D-90FC-C64B8B00DA40}"/>
    <cellStyle name="Normal 2 2 7" xfId="1009" xr:uid="{3DA92B38-BCB1-4CD2-B6B3-FA5D4EFE843A}"/>
    <cellStyle name="Normal 2 2 7 2" xfId="2063" xr:uid="{7A946879-9707-4065-8DBC-F2100C30B52E}"/>
    <cellStyle name="Normal 2 2 7 2 2" xfId="3285" xr:uid="{D469E012-09C7-446E-B0E2-4EB79875C9D8}"/>
    <cellStyle name="Normal 2 2 7 3" xfId="2920" xr:uid="{60E5FF98-A425-4543-AB36-C750C12BFB8D}"/>
    <cellStyle name="Normal 2 2 7 4" xfId="3989" xr:uid="{41F23967-8C0E-404D-BC3E-40954C11CEC5}"/>
    <cellStyle name="Normal 2 2 7 5" xfId="671" xr:uid="{B541F7E2-1E74-4DE1-85DB-4975317CD71A}"/>
    <cellStyle name="Normal 2 2 8" xfId="1777" xr:uid="{5C286363-5B54-4FB0-A0B5-C27353344AD8}"/>
    <cellStyle name="Normal 2 2 8 2" xfId="2981" xr:uid="{2DB2058D-4F4F-43C8-8889-C948CBD3A8B0}"/>
    <cellStyle name="Normal 2 2 9" xfId="2387" xr:uid="{7DF2A92F-76DB-49F8-805D-BF9377D16E7F}"/>
    <cellStyle name="Normal 2 3" xfId="212" xr:uid="{96A79F2A-904B-4906-919A-46401381A5BE}"/>
    <cellStyle name="Normal 2 3 2" xfId="626" xr:uid="{14B62043-BE7C-4CF2-A2D4-4A6AD74DD590}"/>
    <cellStyle name="Normal 2 3 2 2" xfId="800" xr:uid="{8C50AB8A-F283-4462-A78D-CFA4F1B6DDC9}"/>
    <cellStyle name="Normal 2 3 2 2 2" xfId="1663" xr:uid="{8F58F6D7-5032-4376-AE5C-CA5B649354CC}"/>
    <cellStyle name="Normal 2 3 2 2 2 2" xfId="2310" xr:uid="{B291F1C8-AEDC-4334-AB2B-2B0A5B0324BB}"/>
    <cellStyle name="Normal 2 3 2 2 2 2 2" xfId="3536" xr:uid="{F76425FE-C92C-4820-BC7B-243B7847A7F1}"/>
    <cellStyle name="Normal 2 3 2 2 2 3" xfId="2934" xr:uid="{667A7999-2B7E-4F44-BC5B-60C678723810}"/>
    <cellStyle name="Normal 2 3 2 2 3" xfId="2025" xr:uid="{1B817238-210A-47DA-A44E-09E2B792C919}"/>
    <cellStyle name="Normal 2 3 2 2 3 2" xfId="3232" xr:uid="{B9F72A94-ED53-440D-B15A-FC16192DDA73}"/>
    <cellStyle name="Normal 2 3 2 2 4" xfId="2588" xr:uid="{4E573817-07A9-4FD1-BBDF-9D3C2E0B31F6}"/>
    <cellStyle name="Normal 2 3 2 2 5" xfId="3729" xr:uid="{EFC9B0C9-CAD9-4A63-A261-799242E34794}"/>
    <cellStyle name="Normal 2 3 2 2 6" xfId="1108" xr:uid="{2298C592-0805-442C-B624-865C158B16B6}"/>
    <cellStyle name="Normal 2 3 2 3" xfId="1662" xr:uid="{B12F3685-A0DC-4ED7-99C1-AF896DA37BB6}"/>
    <cellStyle name="Normal 2 3 2 3 2" xfId="2309" xr:uid="{673F0F06-D603-453F-A1A0-57051A9F3AD7}"/>
    <cellStyle name="Normal 2 3 2 3 2 2" xfId="3535" xr:uid="{21DBE301-CCBF-4C53-B2D3-D38468CB3069}"/>
    <cellStyle name="Normal 2 3 2 3 3" xfId="2933" xr:uid="{153034E3-83B2-4233-BD03-D6CBA5E87DED}"/>
    <cellStyle name="Normal 2 3 2 4" xfId="2024" xr:uid="{265621C9-E65D-4A95-9AC6-A4DA16D2DBCB}"/>
    <cellStyle name="Normal 2 3 2 4 2" xfId="3231" xr:uid="{7BA27BD7-6CEE-4A35-9507-171BCE811F42}"/>
    <cellStyle name="Normal 2 3 2 5" xfId="2471" xr:uid="{2C319531-8F74-4FC1-8F93-ED14424ACC6B}"/>
    <cellStyle name="Normal 2 3 2 6" xfId="3624" xr:uid="{C127D533-FB34-410A-97EE-1B0E1B07C859}"/>
    <cellStyle name="Normal 2 3 2 7" xfId="1194" xr:uid="{B1561C4D-5298-4D59-803C-2FFC25077361}"/>
    <cellStyle name="Normal 2 3 2 8" xfId="688" xr:uid="{21777B3C-2A82-47F3-A1FA-A35706DC7271}"/>
    <cellStyle name="Normal 2 3 3" xfId="747" xr:uid="{570965AC-9C68-40A0-8EF6-6969AEBFB6D5}"/>
    <cellStyle name="Normal 2 3 3 2" xfId="1664" xr:uid="{EA2735F0-E36F-4EFD-A8FF-2D98D1C46E13}"/>
    <cellStyle name="Normal 2 3 3 2 2" xfId="2311" xr:uid="{12816482-965D-418A-85FC-BE0E78E0C1F3}"/>
    <cellStyle name="Normal 2 3 3 2 2 2" xfId="3537" xr:uid="{D11F02CC-C788-4F3B-B41A-5FFC18C25296}"/>
    <cellStyle name="Normal 2 3 3 2 3" xfId="2935" xr:uid="{CD3BE80D-EC76-4217-89C5-06E2AD5FEC80}"/>
    <cellStyle name="Normal 2 3 3 3" xfId="2026" xr:uid="{2547A7EC-0B15-4624-8D59-29601D5E1C45}"/>
    <cellStyle name="Normal 2 3 3 3 2" xfId="3233" xr:uid="{0A441743-8E98-4FBB-A8A7-343DCC2382FF}"/>
    <cellStyle name="Normal 2 3 3 4" xfId="2521" xr:uid="{32C900BB-5C5D-48DD-9444-711A3A2688EF}"/>
    <cellStyle name="Normal 2 3 3 5" xfId="3681" xr:uid="{E81926EB-D3B0-4DC4-ACFF-EF8B5E557D01}"/>
    <cellStyle name="Normal 2 3 3 6" xfId="1064" xr:uid="{F294525C-D0EC-4E74-B2A0-E25320261831}"/>
    <cellStyle name="Normal 2 3 4" xfId="716" xr:uid="{C82F22C5-CEC7-4665-AF71-6E0C3DEC9D56}"/>
    <cellStyle name="Normal 2 3 4 2" xfId="1661" xr:uid="{B59E857C-5402-4115-8F70-8DFAE6C5FD10}"/>
    <cellStyle name="Normal 2 3 4 2 2" xfId="2308" xr:uid="{7CAED4AB-0C77-4E7D-9B2A-D9FC352A9D84}"/>
    <cellStyle name="Normal 2 3 4 2 2 2" xfId="3534" xr:uid="{18516F0E-0CF9-4BBF-8403-64B5272B9F58}"/>
    <cellStyle name="Normal 2 3 4 2 3" xfId="2936" xr:uid="{591B92BA-FE6E-41AB-AF74-8D0499EBC1B4}"/>
    <cellStyle name="Normal 2 3 4 3" xfId="2023" xr:uid="{B0463F8A-D8B3-4EE1-A372-BC6FC90563C3}"/>
    <cellStyle name="Normal 2 3 4 3 2" xfId="3230" xr:uid="{2E1799F4-CD58-418C-96BF-C47BB404BCFB}"/>
    <cellStyle name="Normal 2 3 4 4" xfId="2594" xr:uid="{3BD74E13-8C8E-436D-824E-FA5738CDC52A}"/>
    <cellStyle name="Normal 2 3 4 5" xfId="3632" xr:uid="{A325FC5A-5DC9-4E19-A31F-56F14F16C9F8}"/>
    <cellStyle name="Normal 2 3 4 6" xfId="1040" xr:uid="{63BE4741-837B-4563-B689-7DC18075033C}"/>
    <cellStyle name="Normal 2 3 5" xfId="852" xr:uid="{96869A78-5652-4053-9879-ED806A701506}"/>
    <cellStyle name="Normal 2 3 5 2" xfId="1375" xr:uid="{98B8E9BA-1711-4F13-AB47-87D9D2DC6D38}"/>
    <cellStyle name="Normal 2 3 5 2 2" xfId="3301" xr:uid="{24B14A75-5666-415C-AE78-A3C773E2F5A1}"/>
    <cellStyle name="Normal 2 3 5 2 3" xfId="3841" xr:uid="{2D22D140-86E1-426F-ACEF-D7B48693C2CB}"/>
    <cellStyle name="Normal 2 3 5 2 4" xfId="3919" xr:uid="{54228BA5-A072-468F-8440-72A2550F096B}"/>
    <cellStyle name="Normal 2 3 5 2 4 2" xfId="4104" xr:uid="{B99AD4AA-0317-4586-AD32-5B0D1C60512F}"/>
    <cellStyle name="Normal 2 3 5 2 5" xfId="2077" xr:uid="{4CA9689B-2B9A-4840-A3AB-C494B0EAFF02}"/>
    <cellStyle name="Normal 2 3 5 3" xfId="1263" xr:uid="{E0BA499C-4B0C-4A2B-9CF3-9DC313484033}"/>
    <cellStyle name="Normal 2 3 5 3 2" xfId="3993" xr:uid="{44D9BD4B-7E80-4CAB-96E9-42AE59C6F459}"/>
    <cellStyle name="Normal 2 3 5 3 3" xfId="2932" xr:uid="{127B14CB-AB36-4FB1-8127-B8666EE28D0E}"/>
    <cellStyle name="Normal 2 3 5 4" xfId="3747" xr:uid="{E77A83C4-C382-43FD-942C-F1B2355F8941}"/>
    <cellStyle name="Normal 2 3 5 5" xfId="1456" xr:uid="{A7169CCC-6F38-414D-A01A-A888815A847F}"/>
    <cellStyle name="Normal 2 3 6" xfId="1046" xr:uid="{C89DBF85-D349-42FB-B049-A31494CD9E30}"/>
    <cellStyle name="Normal 2 3 6 2" xfId="2997" xr:uid="{E989AA42-E13D-4CBA-B36C-607822B0B566}"/>
    <cellStyle name="Normal 2 3 6 3" xfId="3616" xr:uid="{B760B581-CC3E-4219-B723-354E59D7F58E}"/>
    <cellStyle name="Normal 2 3 6 4" xfId="1792" xr:uid="{B5CA30C5-3FFF-4F50-9DBF-EC528720A0B6}"/>
    <cellStyle name="Normal 2 3 7" xfId="1034" xr:uid="{7F0B344C-1FDC-4388-B36F-7AD74753A874}"/>
    <cellStyle name="Normal 2 3 8" xfId="685" xr:uid="{82FF06EE-4C81-4F06-A350-11833EC795DF}"/>
    <cellStyle name="Normal 2 3 9" xfId="442" xr:uid="{65B17B5D-D727-4103-9031-F9BEE5715D7A}"/>
    <cellStyle name="Normal 2 4" xfId="164" xr:uid="{35637074-B156-40DD-BCA8-566354ABA0A2}"/>
    <cellStyle name="Normal 2 4 2" xfId="631" xr:uid="{32AED7DC-AFA4-4F03-A594-DD6AA0BFEE64}"/>
    <cellStyle name="Normal 2 4 2 2" xfId="1666" xr:uid="{A32157A1-4B40-4ADC-97E0-0547800D906B}"/>
    <cellStyle name="Normal 2 4 2 2 2" xfId="2313" xr:uid="{93C4D9C0-8B0C-475A-9382-3B6283DCFF44}"/>
    <cellStyle name="Normal 2 4 2 2 2 2" xfId="3539" xr:uid="{BCD876CC-3C76-44EE-8F7E-F449D3E31CCD}"/>
    <cellStyle name="Normal 2 4 2 2 3" xfId="2589" xr:uid="{2E7C106C-B5D1-467C-986D-F06D3325BDC4}"/>
    <cellStyle name="Normal 2 4 2 3" xfId="2028" xr:uid="{6E52AF0B-BAB7-46D9-BA1D-3370FCE3A3D3}"/>
    <cellStyle name="Normal 2 4 2 3 2" xfId="3235" xr:uid="{BFA24F4C-41B1-4A92-BD2F-8723B7535FD8}"/>
    <cellStyle name="Normal 2 4 2 4" xfId="2472" xr:uid="{D0FADD3C-21B2-435F-AC0C-010C6B29900D}"/>
    <cellStyle name="Normal 2 4 2 5" xfId="3679" xr:uid="{E1E4B250-FC78-4B49-9BE7-770A6B5FF027}"/>
    <cellStyle name="Normal 2 4 2 6" xfId="1118" xr:uid="{86BA78E1-103D-465E-B19A-B73152A773BF}"/>
    <cellStyle name="Normal 2 4 2 7" xfId="1166" xr:uid="{E219CE62-838F-4FDC-8238-C806FC1C21C8}"/>
    <cellStyle name="Normal 2 4 3" xfId="1006" xr:uid="{B89C8817-737E-4686-A8DA-E506DD6A1D26}"/>
    <cellStyle name="Normal 2 4 3 2" xfId="1665" xr:uid="{26B12FA7-C6B5-4778-98AE-08BA1AE69CCE}"/>
    <cellStyle name="Normal 2 4 3 2 2" xfId="2312" xr:uid="{4C24C283-C9AA-47DB-A48B-E12645E08471}"/>
    <cellStyle name="Normal 2 4 3 2 2 2" xfId="3538" xr:uid="{90D3F8BD-6EB9-473A-B0CD-05C3C047B32F}"/>
    <cellStyle name="Normal 2 4 3 2 3" xfId="2938" xr:uid="{229C5DD7-8DF1-4F47-BB6F-C9404ED0D454}"/>
    <cellStyle name="Normal 2 4 3 3" xfId="2027" xr:uid="{BEEB20E5-2916-4A4B-9CE3-1BBA7A6850E3}"/>
    <cellStyle name="Normal 2 4 3 3 2" xfId="3234" xr:uid="{2EE47B0B-F908-400A-B190-B0677BD67094}"/>
    <cellStyle name="Normal 2 4 3 4" xfId="2491" xr:uid="{9E8D6CC4-50A8-487E-8F53-8E769472B48F}"/>
    <cellStyle name="Normal 2 4 4" xfId="665" xr:uid="{229466E7-BF3F-496C-8BA5-6D3A2FDF5CAF}"/>
    <cellStyle name="Normal 2 4 4 2" xfId="2049" xr:uid="{C3F23D42-3A79-4074-B387-399D5901E30A}"/>
    <cellStyle name="Normal 2 4 4 2 2" xfId="3271" xr:uid="{7469DDE3-77F1-4036-89F2-0C60B6B854B9}"/>
    <cellStyle name="Normal 2 4 4 3" xfId="2937" xr:uid="{8F1EB9B0-0B0C-4348-966E-5661D06BDAF0}"/>
    <cellStyle name="Normal 2 4 5" xfId="1763" xr:uid="{62698A2E-F700-4094-8A0B-50DE37944EE8}"/>
    <cellStyle name="Normal 2 4 5 2" xfId="2967" xr:uid="{7BEC58D4-A00A-4C3A-9DF9-D9E6C5D6AB2B}"/>
    <cellStyle name="Normal 2 4 6" xfId="2373" xr:uid="{03FEE9D6-9461-4E7D-9D7E-E391B91136A4}"/>
    <cellStyle name="Normal 2 4 7" xfId="745" xr:uid="{78CDF878-C919-46E8-9EFF-D0F1BCF53F8C}"/>
    <cellStyle name="Normal 2 4 8" xfId="623" xr:uid="{04B2575E-4799-4CE4-AFF6-7F4A6C492C3B}"/>
    <cellStyle name="Normal 2 5" xfId="786" xr:uid="{1048DA1A-6764-4C72-95A1-05BFAB19C1A7}"/>
    <cellStyle name="Normal 2 5 2" xfId="1105" xr:uid="{0AA1F30A-7E35-4506-896B-13F03FB6DD09}"/>
    <cellStyle name="Normal 2 5 2 2" xfId="1668" xr:uid="{EDC2F390-8AA8-4A29-BD6E-3B442CE50050}"/>
    <cellStyle name="Normal 2 5 2 2 2" xfId="2315" xr:uid="{09B5197D-D0BB-4F74-8877-2BA56524249A}"/>
    <cellStyle name="Normal 2 5 2 2 2 2" xfId="3541" xr:uid="{63F259C4-AE49-45DD-937E-9BE3A6F41D6F}"/>
    <cellStyle name="Normal 2 5 2 2 3" xfId="2940" xr:uid="{580E2290-DA1B-400A-B6A4-4F507B1E60C9}"/>
    <cellStyle name="Normal 2 5 2 3" xfId="2030" xr:uid="{EE0A30BA-32EF-4CAF-BBE1-E7F15158AA1E}"/>
    <cellStyle name="Normal 2 5 2 3 2" xfId="3237" xr:uid="{FD5BC6B7-2BFA-4331-A15D-D7AB00E7318D}"/>
    <cellStyle name="Normal 2 5 2 4" xfId="2585" xr:uid="{BF2F6EE0-5E68-479C-A96B-127283007DF3}"/>
    <cellStyle name="Normal 2 5 3" xfId="1667" xr:uid="{822680D2-3918-4930-80CD-AAB3CB0D9125}"/>
    <cellStyle name="Normal 2 5 3 2" xfId="2314" xr:uid="{CBD07DA6-E422-4246-8F5C-5613AF560980}"/>
    <cellStyle name="Normal 2 5 3 2 2" xfId="3540" xr:uid="{1FB66EDA-A887-4724-8C4B-8BAC9F44E3AA}"/>
    <cellStyle name="Normal 2 5 3 3" xfId="2939" xr:uid="{D9AF4F81-700E-48D4-87A2-7BA0BC459348}"/>
    <cellStyle name="Normal 2 5 4" xfId="2029" xr:uid="{3CF542B3-1724-438B-A38F-6CDBDD49EF97}"/>
    <cellStyle name="Normal 2 5 4 2" xfId="3236" xr:uid="{C0139A52-6999-4720-A1E9-20D267AF7623}"/>
    <cellStyle name="Normal 2 5 5" xfId="2468" xr:uid="{23FD8F26-F977-4379-A56A-7335D411DB4F}"/>
    <cellStyle name="Normal 2 6" xfId="713" xr:uid="{E1FC3C84-7A20-4755-9898-06E6B483185C}"/>
    <cellStyle name="Normal 2 6 2" xfId="1193" xr:uid="{87B0D662-3669-43F3-B142-863724706948}"/>
    <cellStyle name="Normal 2 6 2 2" xfId="1670" xr:uid="{370D39B3-6FAA-47C7-A04A-D9887DE2301C}"/>
    <cellStyle name="Normal 2 6 2 2 2" xfId="2317" xr:uid="{F3B3405A-36B0-4B13-980F-8540510C92FD}"/>
    <cellStyle name="Normal 2 6 2 2 2 2" xfId="3543" xr:uid="{A8ECF87C-368F-4C12-B65B-24120FF870AC}"/>
    <cellStyle name="Normal 2 6 2 2 3" xfId="2942" xr:uid="{D3E9580F-CFF6-4686-8B6A-67559EEE1C43}"/>
    <cellStyle name="Normal 2 6 2 3" xfId="2032" xr:uid="{52600FDA-E8FA-4187-A944-614900D9181F}"/>
    <cellStyle name="Normal 2 6 2 3 2" xfId="3239" xr:uid="{7876BC25-A4AF-4C47-B107-E0C59558457B}"/>
    <cellStyle name="Normal 2 6 2 4" xfId="2648" xr:uid="{4C2EB542-A1F2-4D11-89E4-444830FED553}"/>
    <cellStyle name="Normal 2 6 3" xfId="1669" xr:uid="{7D7774BE-F499-4838-9638-CD35C11664F9}"/>
    <cellStyle name="Normal 2 6 3 2" xfId="2316" xr:uid="{FB2B9700-150E-4D6F-9E2C-4074AF73E672}"/>
    <cellStyle name="Normal 2 6 3 2 2" xfId="3542" xr:uid="{2C8A7702-EAAD-446B-A392-BB74C9E722AD}"/>
    <cellStyle name="Normal 2 6 3 3" xfId="2941" xr:uid="{16A7C60B-98B6-48D8-A5FE-4DE3E25A0E82}"/>
    <cellStyle name="Normal 2 6 4" xfId="2031" xr:uid="{C5E7D121-46EE-4BF4-AD0D-5AB29429227B}"/>
    <cellStyle name="Normal 2 6 4 2" xfId="3238" xr:uid="{C900F7DA-16A0-4864-A404-A7EF6C633ADE}"/>
    <cellStyle name="Normal 2 6 5" xfId="2338" xr:uid="{00A28EDB-BD10-4E27-B2E4-DEB6A6692C54}"/>
    <cellStyle name="Normal 2 6 6" xfId="2622" xr:uid="{2D8EBEE9-D1AB-4942-B993-55E6C550AA1E}"/>
    <cellStyle name="Normal 2 6 7" xfId="1069" xr:uid="{25330134-7943-4E39-A928-FDA28011785B}"/>
    <cellStyle name="Normal 2 7" xfId="683" xr:uid="{1C2989C6-FBBB-4108-A283-F37BA524F26F}"/>
    <cellStyle name="Normal 2 7 2" xfId="866" xr:uid="{6A733187-6C5D-4C7C-B4CE-A57AC90F3F0E}"/>
    <cellStyle name="Normal 2 8" xfId="996" xr:uid="{CD6AF818-694B-44A3-B150-57CEF0ADA84C}"/>
    <cellStyle name="Normal 2 8 2" xfId="3599" xr:uid="{6AA06AB2-75F0-4B89-AFFD-FBA5ABFA734D}"/>
    <cellStyle name="Normal 2 8 3" xfId="2361" xr:uid="{8B3CED33-0095-48BF-9F3B-BDCD9D373165}"/>
    <cellStyle name="Normal 2 9" xfId="993" xr:uid="{E7179957-FADA-4E6E-A21F-EC9C5B5A6691}"/>
    <cellStyle name="Normal 2 9 2" xfId="3597" xr:uid="{D07F5CDF-59BA-4D92-A424-FF23C3310FC8}"/>
    <cellStyle name="Normal 2 9 3" xfId="3911" xr:uid="{818B63A7-E2A1-4830-9E6C-FB51F1F426A6}"/>
    <cellStyle name="Normal 2 9 3 2" xfId="4097" xr:uid="{85AE8D04-120C-44CD-A49C-7D9F7332B14B}"/>
    <cellStyle name="Normal 2 9 4" xfId="1706" xr:uid="{6CC8FB56-BA28-49EE-BA1D-04340DE6C488}"/>
    <cellStyle name="Normal 20" xfId="455" xr:uid="{DE7EEB2F-B00E-4EB2-9915-6E38DFF699CB}"/>
    <cellStyle name="Normal 20 2" xfId="3598" xr:uid="{3ADD93B5-4CB9-4605-B3CF-ED846E6156D0}"/>
    <cellStyle name="Normal 20 2 2" xfId="3742" xr:uid="{485A963C-22C5-4AE4-AA20-4AC0A32629FF}"/>
    <cellStyle name="Normal 20 3" xfId="3612" xr:uid="{8B908343-4ABE-46DA-B618-C4D719237C21}"/>
    <cellStyle name="Normal 20 3 2" xfId="3685" xr:uid="{97B704C4-322F-496B-A202-E6F8E82E286C}"/>
    <cellStyle name="Normal 20 4" xfId="3576" xr:uid="{790DC5CC-FE41-45E7-AE42-B19AD39D71C5}"/>
    <cellStyle name="Normal 20 5" xfId="3992" xr:uid="{29D71A19-B801-4384-8E28-6794567F4D49}"/>
    <cellStyle name="Normal 200" xfId="972" xr:uid="{E27B0BD2-0E14-43B0-9D97-107C12697F82}"/>
    <cellStyle name="Normal 200 2" xfId="1428" xr:uid="{51535AA1-4C64-463E-B6A4-7CD3D3E89702}"/>
    <cellStyle name="Normal 200 2 2" xfId="3972" xr:uid="{3DCD83B4-695C-4B7C-9A5A-B4C95FF7BDC7}"/>
    <cellStyle name="Normal 200 2 2 2" xfId="4157" xr:uid="{466C7864-D6C2-4517-AFEC-DD75A6658D6B}"/>
    <cellStyle name="Normal 200 2 3" xfId="3893" xr:uid="{8348BB90-48DC-48BB-9B49-1C76AF7BCE01}"/>
    <cellStyle name="Normal 200 3" xfId="1351" xr:uid="{ED1C57B1-7586-4A89-94D3-80666AD48AB7}"/>
    <cellStyle name="Normal 201" xfId="973" xr:uid="{428F2B7B-6FCF-4E3D-8785-7187BCADC6EF}"/>
    <cellStyle name="Normal 201 2" xfId="1429" xr:uid="{69EE0080-4CE8-456F-AD69-D28E4F02EAFB}"/>
    <cellStyle name="Normal 201 2 2" xfId="3973" xr:uid="{9658641E-1C33-46B3-84B8-607D6233E4DF}"/>
    <cellStyle name="Normal 201 2 2 2" xfId="4158" xr:uid="{1EF8816C-BA72-42E3-BBD0-0BE4FD9EF7BA}"/>
    <cellStyle name="Normal 201 2 3" xfId="3894" xr:uid="{7C2A2ACF-883F-45A4-AD90-BBB2B885CA7D}"/>
    <cellStyle name="Normal 201 3" xfId="1352" xr:uid="{8C4FCAA2-CE23-4F71-8845-BBC789F9B2D3}"/>
    <cellStyle name="Normal 202" xfId="974" xr:uid="{168EB41A-8D90-4C27-A293-3638D0826E7C}"/>
    <cellStyle name="Normal 202 2" xfId="1430" xr:uid="{64A4440C-C1D7-44F4-9379-D756858F6A3F}"/>
    <cellStyle name="Normal 202 2 2" xfId="3974" xr:uid="{8DE9D9B0-1D78-4579-BCBF-086594B206B5}"/>
    <cellStyle name="Normal 202 2 2 2" xfId="4159" xr:uid="{41FC7FC9-D64E-4D87-B629-E051B4EEB89A}"/>
    <cellStyle name="Normal 202 2 3" xfId="3895" xr:uid="{F36A40C3-EF05-402F-9D5C-9090D2B3812C}"/>
    <cellStyle name="Normal 202 3" xfId="1353" xr:uid="{A30E13E1-1AB3-471C-8421-3FC4B33A6D61}"/>
    <cellStyle name="Normal 203" xfId="975" xr:uid="{C57FD839-959F-402C-820E-A1CE35C6CD3C}"/>
    <cellStyle name="Normal 203 2" xfId="1431" xr:uid="{6CD40796-BEAB-4EB8-A5AD-47BB55D4E5F3}"/>
    <cellStyle name="Normal 203 2 2" xfId="3975" xr:uid="{39EB485A-5813-49ED-BFC4-72955F17224F}"/>
    <cellStyle name="Normal 203 2 2 2" xfId="4160" xr:uid="{B3579B3B-1249-4337-97B6-AF510516980C}"/>
    <cellStyle name="Normal 203 2 3" xfId="3896" xr:uid="{3EC55E28-1460-4089-AFF1-DE83EBB886D7}"/>
    <cellStyle name="Normal 203 3" xfId="1354" xr:uid="{501B38E5-D118-4B6F-813E-9ECE35EBA80F}"/>
    <cellStyle name="Normal 204" xfId="976" xr:uid="{96BA771F-113C-4F43-91AE-D914156AD4A4}"/>
    <cellStyle name="Normal 204 2" xfId="1432" xr:uid="{91B08E35-C482-4DC7-A50D-E59D7C2ED0F8}"/>
    <cellStyle name="Normal 204 2 2" xfId="3976" xr:uid="{94375D85-EB3D-4903-BD23-B9A9D4F60FD2}"/>
    <cellStyle name="Normal 204 2 2 2" xfId="4161" xr:uid="{CD4EE07C-CD7D-4994-BC01-406340C2050A}"/>
    <cellStyle name="Normal 204 2 3" xfId="3897" xr:uid="{FD34F997-4825-4357-B2A4-49D30BB42C43}"/>
    <cellStyle name="Normal 204 3" xfId="1355" xr:uid="{4E1104DB-6D9B-43A7-AA74-35CF7FDCC6E3}"/>
    <cellStyle name="Normal 205" xfId="977" xr:uid="{FB6E3D59-2CF5-4497-A665-4909B64145AE}"/>
    <cellStyle name="Normal 205 2" xfId="1433" xr:uid="{3229EFA8-8367-428A-97A5-3D10B04891C3}"/>
    <cellStyle name="Normal 205 2 2" xfId="3977" xr:uid="{AA3C0C3E-3B70-4B60-AA4B-3DD724C0B771}"/>
    <cellStyle name="Normal 205 2 2 2" xfId="4162" xr:uid="{FCB49BAB-B734-4620-9523-CF7650BB8915}"/>
    <cellStyle name="Normal 205 2 3" xfId="3898" xr:uid="{B5D1C22F-92C6-4B4A-ADB1-8570C296E378}"/>
    <cellStyle name="Normal 205 3" xfId="1356" xr:uid="{B878051A-37B6-477C-BE3E-6A3931F8550E}"/>
    <cellStyle name="Normal 206" xfId="978" xr:uid="{DD463CFA-1BCF-44EE-AB18-0210D3D5D40E}"/>
    <cellStyle name="Normal 206 2" xfId="1434" xr:uid="{F3F920A0-7B4B-4F10-A2A2-9AAC10F767FE}"/>
    <cellStyle name="Normal 206 2 2" xfId="3978" xr:uid="{050130E8-AE48-45A6-8153-8AAF0FBBDF12}"/>
    <cellStyle name="Normal 206 2 2 2" xfId="4163" xr:uid="{9DF53850-39BA-4FC0-BB86-F7DE5309B090}"/>
    <cellStyle name="Normal 206 2 3" xfId="3899" xr:uid="{7F23810C-3FD1-43A3-BD83-4BD7637FD2AA}"/>
    <cellStyle name="Normal 206 3" xfId="1357" xr:uid="{DE954917-FFCB-4B82-9C3C-8A3456567D0F}"/>
    <cellStyle name="Normal 207" xfId="979" xr:uid="{12B704A2-BC87-4070-BCA3-CE7AA81795DB}"/>
    <cellStyle name="Normal 207 2" xfId="1435" xr:uid="{033893BE-8B48-42CD-9B4B-78836FE57092}"/>
    <cellStyle name="Normal 207 2 2" xfId="3979" xr:uid="{66BD553A-E0C8-41AF-BED7-3C10E60CA12F}"/>
    <cellStyle name="Normal 207 2 2 2" xfId="4164" xr:uid="{836E4C84-2ED4-48EA-8969-9F874C1B0A37}"/>
    <cellStyle name="Normal 207 2 3" xfId="3900" xr:uid="{FDCF4CE5-5BE6-4CE0-AC63-A5023E3C7615}"/>
    <cellStyle name="Normal 207 3" xfId="1358" xr:uid="{7D2FA2AE-F719-471C-A012-BE93BF98A930}"/>
    <cellStyle name="Normal 208" xfId="980" xr:uid="{D1C8066C-9F16-4407-8FA7-6E596EC2DA5F}"/>
    <cellStyle name="Normal 208 2" xfId="1436" xr:uid="{D59F1ED1-1A23-4584-B2AB-44E4CC5EC383}"/>
    <cellStyle name="Normal 208 2 2" xfId="3980" xr:uid="{33381A22-F47E-44B2-9915-198CD3134DE2}"/>
    <cellStyle name="Normal 208 2 2 2" xfId="4165" xr:uid="{C24AD28F-A2C5-4D0D-AE75-ED6CDCBDCBB8}"/>
    <cellStyle name="Normal 208 2 3" xfId="3901" xr:uid="{910FC35F-2853-42B6-B3C4-8795DDC80DF0}"/>
    <cellStyle name="Normal 208 3" xfId="1359" xr:uid="{39E7E491-983F-44EB-AFF5-D1211516AA1E}"/>
    <cellStyle name="Normal 209" xfId="981" xr:uid="{384E94DF-33E7-4D4E-A2D8-2D5EC2A048A7}"/>
    <cellStyle name="Normal 209 2" xfId="1437" xr:uid="{0D1308E0-F9D9-45BD-A775-E85E1C781836}"/>
    <cellStyle name="Normal 209 2 2" xfId="3981" xr:uid="{899F958F-B519-49E7-BC58-1886BEFD3200}"/>
    <cellStyle name="Normal 209 2 2 2" xfId="4166" xr:uid="{4C3934C7-0920-440B-B0DA-8F10F3DF1C1F}"/>
    <cellStyle name="Normal 209 2 3" xfId="3902" xr:uid="{6085496B-132B-4C7A-9471-7E9828185CF6}"/>
    <cellStyle name="Normal 209 3" xfId="1360" xr:uid="{D893B32E-D9C8-493B-9266-4ADD62799A12}"/>
    <cellStyle name="Normal 21" xfId="456" xr:uid="{1E2974AB-E76D-44F2-BE7E-3B6162E9995D}"/>
    <cellStyle name="Normal 21 2" xfId="3649" xr:uid="{85D3E711-AF01-4D90-9738-663C6EFC2F2D}"/>
    <cellStyle name="Normal 21 2 2" xfId="3648" xr:uid="{E04F4BB0-09D7-4E5C-997B-CC3B2ECC00E0}"/>
    <cellStyle name="Normal 21 3" xfId="3647" xr:uid="{CB9734F8-7CB5-4E49-9287-6768E5F98CE8}"/>
    <cellStyle name="Normal 21 3 2" xfId="3646" xr:uid="{2CBC1428-C7DF-42BA-8B92-38A26603BADC}"/>
    <cellStyle name="Normal 21 4" xfId="1057" xr:uid="{DF29232E-27E4-4DC7-955B-6F7196CE613F}"/>
    <cellStyle name="Normal 21 5" xfId="3650" xr:uid="{AF341D63-6286-450D-96F7-91EEC8FC515D}"/>
    <cellStyle name="Normal 210" xfId="982" xr:uid="{BBE679A3-4E4C-40B0-A058-B66AD217E59C}"/>
    <cellStyle name="Normal 210 2" xfId="1438" xr:uid="{A06E3594-4196-4487-BB96-034C82A007E0}"/>
    <cellStyle name="Normal 210 2 2" xfId="3982" xr:uid="{C76757E0-5C99-477B-892F-A7BC9517652D}"/>
    <cellStyle name="Normal 210 2 2 2" xfId="4167" xr:uid="{325183D0-17A2-4F55-83E2-C78B9698AD3A}"/>
    <cellStyle name="Normal 210 2 3" xfId="3903" xr:uid="{88295191-A991-4541-A931-2907955BE9C9}"/>
    <cellStyle name="Normal 210 3" xfId="1361" xr:uid="{9CAA894C-B134-4DD4-95EC-5035952E6D0A}"/>
    <cellStyle name="Normal 211" xfId="983" xr:uid="{CB0980BE-E75F-485C-B655-5596243D78A5}"/>
    <cellStyle name="Normal 211 2" xfId="1439" xr:uid="{E95F229F-28D1-4C4D-86EE-C5BDF6EF359B}"/>
    <cellStyle name="Normal 211 2 2" xfId="3983" xr:uid="{B95902B2-B71D-46F6-9038-6CB852C4BBE1}"/>
    <cellStyle name="Normal 211 2 2 2" xfId="4168" xr:uid="{A5043230-0A0B-459D-9320-46C7556F3994}"/>
    <cellStyle name="Normal 211 2 3" xfId="3904" xr:uid="{97E2D8A4-76F0-402B-BFE2-F6183A922816}"/>
    <cellStyle name="Normal 211 3" xfId="1362" xr:uid="{BA3934BE-5A29-4606-81B6-8AC2F9190409}"/>
    <cellStyle name="Normal 212" xfId="984" xr:uid="{172C36FA-8D5B-42F6-ABB3-4E66E3EE2578}"/>
    <cellStyle name="Normal 212 2" xfId="1440" xr:uid="{95FA4310-EE1C-4239-9F97-772753C21293}"/>
    <cellStyle name="Normal 212 2 2" xfId="3984" xr:uid="{957EF5AC-A2C4-476B-BC52-6DE53E5C89F1}"/>
    <cellStyle name="Normal 212 2 2 2" xfId="4169" xr:uid="{6BA640B7-2200-454B-92BE-30D090F1B3B3}"/>
    <cellStyle name="Normal 212 2 3" xfId="3905" xr:uid="{36DF4054-154E-496B-9FAF-84E8A4D47C86}"/>
    <cellStyle name="Normal 212 3" xfId="1363" xr:uid="{6AD5D26F-0028-453F-8DAB-F830B6F5B967}"/>
    <cellStyle name="Normal 213" xfId="985" xr:uid="{900EC72B-F993-49CA-B9B1-FF46D6FA04AF}"/>
    <cellStyle name="Normal 213 2" xfId="1441" xr:uid="{E5679F82-2677-491D-A66D-C8204111FC0A}"/>
    <cellStyle name="Normal 213 2 2" xfId="3985" xr:uid="{B96B3F98-D42C-433B-BA56-A55C0DD54E3F}"/>
    <cellStyle name="Normal 213 2 2 2" xfId="4170" xr:uid="{39CA4E3F-964D-4D99-97C3-3DBEB7BB39B8}"/>
    <cellStyle name="Normal 213 2 3" xfId="3906" xr:uid="{7D579435-3F9D-4919-A0A2-B34E7533BBCD}"/>
    <cellStyle name="Normal 213 3" xfId="1364" xr:uid="{62ADEE0A-95A9-4672-B273-23ED861E0BDA}"/>
    <cellStyle name="Normal 214" xfId="986" xr:uid="{AD6461D3-40A8-4B2D-A981-3C9EC18963EE}"/>
    <cellStyle name="Normal 214 2" xfId="1442" xr:uid="{84A23135-34E8-4598-BE1A-4A47C74835D9}"/>
    <cellStyle name="Normal 214 2 2" xfId="3986" xr:uid="{6D9DF36B-9204-487F-945A-CBF6697B1DD1}"/>
    <cellStyle name="Normal 214 2 2 2" xfId="4171" xr:uid="{2555465B-F9A7-48C4-83EF-4F1BCB6ADC86}"/>
    <cellStyle name="Normal 214 2 3" xfId="3907" xr:uid="{33B019F1-2367-407E-8DF9-95E95A61D931}"/>
    <cellStyle name="Normal 214 3" xfId="1365" xr:uid="{F486ABAF-DB71-4B10-A303-D54CB7FBF6D9}"/>
    <cellStyle name="Normal 215" xfId="987" xr:uid="{D14639FA-D362-4A96-BB09-8EDFCD4E2CD9}"/>
    <cellStyle name="Normal 215 2" xfId="1443" xr:uid="{E8E72857-4910-4748-A183-F85835F431EB}"/>
    <cellStyle name="Normal 215 2 2" xfId="3987" xr:uid="{7CDE55DF-FB8F-4A33-9A6E-17D0E234E8DC}"/>
    <cellStyle name="Normal 215 2 2 2" xfId="4172" xr:uid="{4E5A787B-01F8-4389-AAF6-CDBD1738137F}"/>
    <cellStyle name="Normal 215 2 3" xfId="3908" xr:uid="{D0416934-6285-4168-93C5-5E572991A0A3}"/>
    <cellStyle name="Normal 215 3" xfId="1366" xr:uid="{074B6CCA-CACC-4740-8B5B-7B962F356196}"/>
    <cellStyle name="Normal 216" xfId="988" xr:uid="{910D21B4-659D-4488-AA67-DA8C7979E980}"/>
    <cellStyle name="Normal 217" xfId="989" xr:uid="{7E821C23-BE5F-4004-8717-7D77C06A88CA}"/>
    <cellStyle name="Normal 218" xfId="4175" xr:uid="{F37C698D-7AC2-4E2A-865C-92425EF77081}"/>
    <cellStyle name="Normal 219" xfId="4176" xr:uid="{7F32E981-2E9C-4533-A59A-D45938B5CF30}"/>
    <cellStyle name="Normal 22" xfId="457" xr:uid="{E934C9A1-1DA9-428E-B1BF-2837CBD14240}"/>
    <cellStyle name="Normal 22 2" xfId="3644" xr:uid="{6419BFD0-8A95-498E-8E3C-36391E18213D}"/>
    <cellStyle name="Normal 22 2 2" xfId="3643" xr:uid="{87B041FA-E6B4-43E3-A0B1-67270471365D}"/>
    <cellStyle name="Normal 22 3" xfId="3834" xr:uid="{3E5B8528-4627-48AF-BEC8-534C1AD1945F}"/>
    <cellStyle name="Normal 22 3 2" xfId="3833" xr:uid="{2A959804-5218-41DF-8258-25F7A70E1506}"/>
    <cellStyle name="Normal 22 4" xfId="1130" xr:uid="{413EEFB6-771D-43B0-8636-CD8064D75BCA}"/>
    <cellStyle name="Normal 22 5" xfId="3645" xr:uid="{D7822ECB-6183-436D-8B9C-291C7E314E06}"/>
    <cellStyle name="Normal 220" xfId="4177" xr:uid="{69F7F5FE-AA4D-47B0-B0B2-A2EE8E2E4D90}"/>
    <cellStyle name="Normal 221" xfId="4178" xr:uid="{6DDA677F-2B90-4306-8955-162DA24A18FB}"/>
    <cellStyle name="Normal 222" xfId="4179" xr:uid="{81B0FCE0-E542-42A2-9AE0-D06C5E415082}"/>
    <cellStyle name="Normal 223" xfId="4180" xr:uid="{9E15911B-C4A8-4A64-A8F0-7A99449D6594}"/>
    <cellStyle name="Normal 224" xfId="4181" xr:uid="{A285FFD8-8AE7-4318-8D61-E3F18781E576}"/>
    <cellStyle name="Normal 225" xfId="4182" xr:uid="{9FC7B3CC-183F-43BE-84AC-1F2B80093D13}"/>
    <cellStyle name="Normal 226" xfId="4183" xr:uid="{31AF3A60-B010-404F-A283-28D4F19B5481}"/>
    <cellStyle name="Normal 227" xfId="4184" xr:uid="{C5695E9D-3BAE-4EEC-A851-749A13487F89}"/>
    <cellStyle name="Normal 228" xfId="4185" xr:uid="{53772D4D-C7B0-4835-8349-0C9B54AE469E}"/>
    <cellStyle name="Normal 229" xfId="4186" xr:uid="{9FE8FFF7-BB86-4C32-8123-7882E31C1CC5}"/>
    <cellStyle name="Normal 23" xfId="458" xr:uid="{56E79D5A-D62F-451D-AEA1-1E5FCCD2EAC0}"/>
    <cellStyle name="Normal 23 2" xfId="3832" xr:uid="{1AA64F4A-5F2D-43E6-9AC8-04254CB91AD5}"/>
    <cellStyle name="Normal 23 2 2" xfId="4057" xr:uid="{5C739F79-D1D6-4CBB-A120-D28BF9760369}"/>
    <cellStyle name="Normal 23 3" xfId="3831" xr:uid="{6F77C0A5-0B6E-4416-91D6-A8D764F0E7EB}"/>
    <cellStyle name="Normal 23 3 2" xfId="4056" xr:uid="{E25299D7-70D0-46F3-A166-D8E3E3D99F3C}"/>
    <cellStyle name="Normal 23 4" xfId="669" xr:uid="{19E4B296-0537-4EDF-9F7A-F619116175EA}"/>
    <cellStyle name="Normal 23 5" xfId="4058" xr:uid="{1F8DE62E-B794-4208-8D34-7EC36825D5BB}"/>
    <cellStyle name="Normal 230" xfId="4187" xr:uid="{50A4FB10-000B-4544-BC6A-D8614D1E580D}"/>
    <cellStyle name="Normal 231" xfId="4188" xr:uid="{0AF1E7D2-1E81-4051-B53B-7651FA08A0D4}"/>
    <cellStyle name="Normal 232" xfId="4189" xr:uid="{DC3D8BAD-14F6-4563-BCA6-CD52C00608E6}"/>
    <cellStyle name="Normal 233" xfId="4190" xr:uid="{17243195-AA75-419B-9CEB-C0AC111A55DF}"/>
    <cellStyle name="Normal 234" xfId="4191" xr:uid="{E73FA20C-F1EA-4171-902E-31106762109A}"/>
    <cellStyle name="Normal 235" xfId="4192" xr:uid="{5E31569F-866F-4D70-912C-7379766EF047}"/>
    <cellStyle name="Normal 236" xfId="4193" xr:uid="{A4D080F3-9183-4058-A5E0-832D2057CCB3}"/>
    <cellStyle name="Normal 237" xfId="4194" xr:uid="{AEE40087-A073-4E6D-8C52-14EC222CD6EB}"/>
    <cellStyle name="Normal 238" xfId="4195" xr:uid="{A88B2B13-7316-47AE-B3F9-65FE2563CE9B}"/>
    <cellStyle name="Normal 239" xfId="4196" xr:uid="{4B01E3BE-1A26-4C0C-9B4E-9177EC558BF4}"/>
    <cellStyle name="Normal 24" xfId="459" xr:uid="{87C62BAE-5C35-4FD0-98F7-83CAA8235ABA}"/>
    <cellStyle name="Normal 24 2" xfId="4055" xr:uid="{8615F27B-80D5-4C8E-B079-5038A9653E01}"/>
    <cellStyle name="Normal 24 2 2" xfId="3829" xr:uid="{73A9D7EC-4477-4480-B41B-C3510EF6D80A}"/>
    <cellStyle name="Normal 24 3" xfId="4054" xr:uid="{CAD0D4D4-25CF-4E34-947B-FCCB6871DD2A}"/>
    <cellStyle name="Normal 24 3 2" xfId="3828" xr:uid="{51E7CC56-4E45-428A-B1E7-C48FAD80D039}"/>
    <cellStyle name="Normal 24 4" xfId="3594" xr:uid="{81198A20-9D42-4445-9CEF-11EB614AF887}"/>
    <cellStyle name="Normal 24 5" xfId="3830" xr:uid="{1A1E2C23-2AFD-4F08-ABDF-C60776282DEE}"/>
    <cellStyle name="Normal 240" xfId="4197" xr:uid="{20B45A53-C95B-432A-8624-B9504D777872}"/>
    <cellStyle name="Normal 241" xfId="4198" xr:uid="{DEA26542-092F-469F-9934-B7B1A1AABB44}"/>
    <cellStyle name="Normal 242" xfId="4199" xr:uid="{BFC15D80-1982-4879-ADE7-66F272316ADE}"/>
    <cellStyle name="Normal 243" xfId="4200" xr:uid="{1C3C1A67-E554-4EA4-864B-E57F0F7C744C}"/>
    <cellStyle name="Normal 244" xfId="4201" xr:uid="{DE40C9F9-6DD7-4128-BAA2-457EF1CD28F8}"/>
    <cellStyle name="Normal 245" xfId="4202" xr:uid="{A96CC7E0-8879-4C43-8ED1-E3CC83985D5E}"/>
    <cellStyle name="Normal 246" xfId="4203" xr:uid="{51C24E15-C865-4DD7-9188-C8232F69370D}"/>
    <cellStyle name="Normal 247" xfId="4204" xr:uid="{AEB46780-3037-415A-85D7-80B0DB9F6F05}"/>
    <cellStyle name="Normal 248" xfId="4205" xr:uid="{7A9DD77E-3CF4-41F2-ACF4-01E6A60A290F}"/>
    <cellStyle name="Normal 249" xfId="4206" xr:uid="{DAD52F9A-9F13-46A2-9DA5-503EFD5472FD}"/>
    <cellStyle name="Normal 25" xfId="460" xr:uid="{491A503C-1961-47DE-8872-4BB35DAB5850}"/>
    <cellStyle name="Normal 25 2" xfId="3827" xr:uid="{7B080A49-5493-4F7F-9E22-21819CFF3CD2}"/>
    <cellStyle name="Normal 25 2 2" xfId="3642" xr:uid="{D6F067C1-CFBB-4247-B3CD-24E897DE5BB1}"/>
    <cellStyle name="Normal 25 3" xfId="4052" xr:uid="{DC618F75-16D2-4AF8-A3B2-FD63C3FA47F0}"/>
    <cellStyle name="Normal 25 3 2" xfId="3826" xr:uid="{27BF4657-3CC7-4CED-89A1-38E9F637CB4B}"/>
    <cellStyle name="Normal 25 4" xfId="994" xr:uid="{E8B89B01-4B9C-43A7-82BF-F040AEBB2387}"/>
    <cellStyle name="Normal 25 5" xfId="4053" xr:uid="{513B06EA-298B-4721-8093-E3059BD07678}"/>
    <cellStyle name="Normal 250" xfId="4207" xr:uid="{78EA1CC4-DD7F-426C-8A9B-8549A249C5B5}"/>
    <cellStyle name="Normal 251" xfId="4208" xr:uid="{E3C8312A-E7C5-4104-ABC7-A475183119B5}"/>
    <cellStyle name="Normal 252" xfId="4209" xr:uid="{1A960F1A-C9E2-4160-A8DC-631CA0EC8C39}"/>
    <cellStyle name="Normal 253" xfId="4210" xr:uid="{7120B9C7-FCCF-450F-BEDE-E9B773BF2B11}"/>
    <cellStyle name="Normal 254" xfId="4211" xr:uid="{31310C9E-1C42-4EF8-9F65-EB0343954B71}"/>
    <cellStyle name="Normal 255" xfId="4212" xr:uid="{D4267364-5D6D-4A86-BA0F-2FA33AADD50A}"/>
    <cellStyle name="Normal 256" xfId="4213" xr:uid="{8EC0B4C8-068E-47C1-88E4-208D4B7FDAE0}"/>
    <cellStyle name="Normal 257" xfId="4214" xr:uid="{D5ED6FA1-163B-410D-B67F-F9F80E21F785}"/>
    <cellStyle name="Normal 258" xfId="4215" xr:uid="{75F5CFE9-B986-4275-8DCC-98020F289918}"/>
    <cellStyle name="Normal 259" xfId="4216" xr:uid="{A4C8CEAA-D486-4C80-A0E7-4E07AA1DABF8}"/>
    <cellStyle name="Normal 26" xfId="461" xr:uid="{D0C99AF2-99DE-4324-948B-B8BAFEFF31F8}"/>
    <cellStyle name="Normal 26 2" xfId="3825" xr:uid="{5FBF9E9D-8C53-4446-A65E-56402AF9E362}"/>
    <cellStyle name="Normal 26 2 2" xfId="4050" xr:uid="{0C60566A-4EB8-4429-AF9C-A32334FE209F}"/>
    <cellStyle name="Normal 26 3" xfId="3824" xr:uid="{35C0D0CB-6C56-497C-A2B0-39D9631A65DB}"/>
    <cellStyle name="Normal 26 3 2" xfId="4049" xr:uid="{8E770677-771F-40FF-8B7F-601CA64C3E8F}"/>
    <cellStyle name="Normal 26 4" xfId="1111" xr:uid="{DEA3D34B-2E76-4672-89E9-A52CCB553537}"/>
    <cellStyle name="Normal 26 5" xfId="4051" xr:uid="{ADB5E466-DE13-463F-9D60-8A510EC6FD60}"/>
    <cellStyle name="Normal 260" xfId="4217" xr:uid="{133D488D-AEB6-4456-A538-FC84BA4356CE}"/>
    <cellStyle name="Normal 261" xfId="4218" xr:uid="{BCD2F6CF-0CE9-4F7A-AD7F-6211B8C747BA}"/>
    <cellStyle name="Normal 262" xfId="4219" xr:uid="{4DF778A2-D731-40B4-A3A2-F05C1835BABB}"/>
    <cellStyle name="Normal 263" xfId="4220" xr:uid="{B4E75BD0-0E1D-44E9-A07E-307927CF47E2}"/>
    <cellStyle name="Normal 264" xfId="4221" xr:uid="{2FAEEBFC-00BF-4788-9799-3B65C3EFB53A}"/>
    <cellStyle name="Normal 265" xfId="4222" xr:uid="{54249F5F-9B4D-4213-9857-1E09ECAB2CD3}"/>
    <cellStyle name="Normal 266" xfId="4223" xr:uid="{720F934B-0499-4C00-ACB0-F19509BEDBF7}"/>
    <cellStyle name="Normal 267" xfId="4224" xr:uid="{F7F222C2-97DE-45C8-A69C-2246BC8316A5}"/>
    <cellStyle name="Normal 268" xfId="4225" xr:uid="{37442655-44D0-4025-8D11-7E9F11EA1DB0}"/>
    <cellStyle name="Normal 269" xfId="4226" xr:uid="{78867F18-C376-4B3E-A073-CFC59AAFF192}"/>
    <cellStyle name="Normal 27" xfId="462" xr:uid="{989A32B2-71BF-4FCC-9764-B7506E67A099}"/>
    <cellStyle name="Normal 27 2" xfId="4048" xr:uid="{F4699C25-D885-4E26-92B9-BE9B3237CFB2}"/>
    <cellStyle name="Normal 27 2 2" xfId="3822" xr:uid="{5D85BDC6-1C9B-4F63-AB0A-37A828A429D6}"/>
    <cellStyle name="Normal 27 3" xfId="4047" xr:uid="{8F8ABB77-A557-46B0-BBC8-C3BA32FCEFE8}"/>
    <cellStyle name="Normal 27 3 2" xfId="3821" xr:uid="{180FED40-3037-462B-BF73-A6F471F9455B}"/>
    <cellStyle name="Normal 27 4" xfId="1017" xr:uid="{B98B81AD-559F-4044-B770-4EA80DC30E93}"/>
    <cellStyle name="Normal 27 5" xfId="3823" xr:uid="{97109448-1E8F-4104-9268-5D54BCB0BC79}"/>
    <cellStyle name="Normal 270" xfId="4227" xr:uid="{A5028F18-B54B-4FBA-B0BB-68BD9F7FBFA6}"/>
    <cellStyle name="Normal 271" xfId="4228" xr:uid="{03F014BF-1CED-439F-8947-75A4B3CDC1F5}"/>
    <cellStyle name="Normal 272" xfId="4229" xr:uid="{1150D318-751D-494C-83EB-A6CB65FBE924}"/>
    <cellStyle name="Normal 273" xfId="4230" xr:uid="{000D158C-C0A4-402D-9EA0-272C4402E8A7}"/>
    <cellStyle name="Normal 274" xfId="4231" xr:uid="{F8E62206-83DD-48D9-9954-EC659F2633D3}"/>
    <cellStyle name="Normal 275" xfId="4232" xr:uid="{921314AC-C25A-4173-8F7C-5FB2CBB1883E}"/>
    <cellStyle name="Normal 276" xfId="4233" xr:uid="{DE669797-F47E-4389-A2E9-04AF7678C32C}"/>
    <cellStyle name="Normal 277" xfId="4234" xr:uid="{B5BCEF32-92C8-4FD8-A9CE-10F7FEEBC948}"/>
    <cellStyle name="Normal 278" xfId="4235" xr:uid="{EA61B9FA-D470-40F2-9924-1F17B440C88B}"/>
    <cellStyle name="Normal 279" xfId="4236" xr:uid="{F09682F7-931D-4BDD-A4BD-1C4168C151F3}"/>
    <cellStyle name="Normal 28" xfId="463" xr:uid="{6A1E7B32-D195-4DDE-B416-458A5929CC5F}"/>
    <cellStyle name="Normal 28 2" xfId="3820" xr:uid="{F2B9A980-DB48-40CC-B7FD-49E67215E5A0}"/>
    <cellStyle name="Normal 28 2 2" xfId="4045" xr:uid="{BF9D86C8-DC1E-4047-9268-D8912BCB9E70}"/>
    <cellStyle name="Normal 28 3" xfId="3819" xr:uid="{8F1929CD-04FC-49A6-91FA-2F2EEA6FC1E3}"/>
    <cellStyle name="Normal 28 3 2" xfId="4044" xr:uid="{4DB2E657-7F2D-4B44-AFA0-EA44902F9E62}"/>
    <cellStyle name="Normal 28 4" xfId="3590" xr:uid="{1231F2D8-EA86-4640-9EA5-C14FFDF67854}"/>
    <cellStyle name="Normal 28 5" xfId="4046" xr:uid="{918A496E-72D5-48E7-91D7-BAC65869B57E}"/>
    <cellStyle name="Normal 280" xfId="4237" xr:uid="{410B4576-AB9D-4169-BCEB-C9A2FAF5929D}"/>
    <cellStyle name="Normal 281" xfId="4238" xr:uid="{8FAC7F1D-6C4B-499E-A149-29F11325E843}"/>
    <cellStyle name="Normal 282" xfId="4239" xr:uid="{92BE40F7-762A-4C2C-9470-914DA2DD5CBF}"/>
    <cellStyle name="Normal 283" xfId="4240" xr:uid="{9A60B395-AF29-4260-8B53-FA257E54BB82}"/>
    <cellStyle name="Normal 284" xfId="4241" xr:uid="{BED24CFA-1839-4970-BCF6-487AD6FB1A72}"/>
    <cellStyle name="Normal 285" xfId="4242" xr:uid="{93F12B7B-EE8D-4D83-98A1-857E1EB53A00}"/>
    <cellStyle name="Normal 286" xfId="4243" xr:uid="{C895F535-EE83-424D-BBAF-972FAF00234E}"/>
    <cellStyle name="Normal 287" xfId="4244" xr:uid="{60EA44AF-C73B-431F-847A-F373CC78F83C}"/>
    <cellStyle name="Normal 288" xfId="4245" xr:uid="{B462641C-AE04-45B5-ABC5-066BF4D21908}"/>
    <cellStyle name="Normal 289" xfId="4246" xr:uid="{EF6DF3BF-9A2D-4493-9ADD-ABE0DC0EBCD9}"/>
    <cellStyle name="Normal 29" xfId="464" xr:uid="{ACF8877B-D99D-47D2-9103-FCCEBE0644C1}"/>
    <cellStyle name="Normal 29 2" xfId="4043" xr:uid="{DBF5ABA0-3C43-4D67-861C-EB6F8117E206}"/>
    <cellStyle name="Normal 29 2 2" xfId="3817" xr:uid="{1376ABBF-A2B7-478D-8D92-2F5CC6F42F87}"/>
    <cellStyle name="Normal 29 3" xfId="3641" xr:uid="{2A01A839-C032-4BFC-BC84-F1810861D78E}"/>
    <cellStyle name="Normal 29 3 2" xfId="3749" xr:uid="{985A4FAC-9799-423F-9285-9FCDEED57835}"/>
    <cellStyle name="Normal 29 4" xfId="1245" xr:uid="{1DFD232E-0E56-4E37-9DE8-7EBD1C4A5E1E}"/>
    <cellStyle name="Normal 29 5" xfId="3818" xr:uid="{01CEAA55-B0C3-46DA-85E2-7FF8D973113A}"/>
    <cellStyle name="Normal 290" xfId="4247" xr:uid="{5DBB4F0F-7F9A-4309-8C5D-00FA0174BC1A}"/>
    <cellStyle name="Normal 291" xfId="4248" xr:uid="{2E85F07B-EFE6-4426-A0A3-2E7E2B730640}"/>
    <cellStyle name="Normal 292" xfId="4249" xr:uid="{C459E7BA-0F6A-455D-BACA-F06E9340DE77}"/>
    <cellStyle name="Normal 293" xfId="4250" xr:uid="{447BB522-1B0B-44EA-AF8B-4005CFA3C9A7}"/>
    <cellStyle name="Normal 294" xfId="4251" xr:uid="{A838DFE5-66AC-4A24-A715-CB1AC4A7C163}"/>
    <cellStyle name="Normal 295" xfId="4252" xr:uid="{F6A61ADA-F22B-4307-B0F0-1019E583584F}"/>
    <cellStyle name="Normal 296" xfId="4253" xr:uid="{928E49D7-61AF-4563-A845-B0DDC06462B3}"/>
    <cellStyle name="Normal 297" xfId="4254" xr:uid="{CA5249EF-C187-4F25-B770-E6CD563DB213}"/>
    <cellStyle name="Normal 298" xfId="4255" xr:uid="{AAEF32BE-1887-4224-BE86-5F5D6F64B2D6}"/>
    <cellStyle name="Normal 299" xfId="4256" xr:uid="{1E56C946-D710-45DC-9BFF-2337F8F18367}"/>
    <cellStyle name="Normal 3" xfId="90" xr:uid="{3CC322A7-D637-49FA-95F0-4239E8C22D04}"/>
    <cellStyle name="Normal 3 10" xfId="306" xr:uid="{0EA45173-8027-404D-A383-E975D025CB27}"/>
    <cellStyle name="Normal 3 10 2" xfId="4420" xr:uid="{6A27031B-E752-4FB1-BCE4-C06FE460E654}"/>
    <cellStyle name="Normal 3 11" xfId="4286" xr:uid="{0F882F8D-D32F-416C-9067-62035B5BD3D5}"/>
    <cellStyle name="Normal 3 2" xfId="91" xr:uid="{9ED080DF-0D74-45F2-A300-310A44A5E4D6}"/>
    <cellStyle name="Normal 3 2 2" xfId="694" xr:uid="{F0A88929-D54A-46FB-835F-94A72E51DF71}"/>
    <cellStyle name="Normal 3 2 2 2" xfId="753" xr:uid="{2DD469F8-0621-40CB-943F-2D9FE650D75B}"/>
    <cellStyle name="Normal 3 2 2 3" xfId="3613" xr:uid="{D00C0E9C-12EF-4737-9B6D-DE4D1EF27D7F}"/>
    <cellStyle name="Normal 3 2 2 4" xfId="2335" xr:uid="{66BD3C38-D185-4031-8D2E-B8ACD33AE73F}"/>
    <cellStyle name="Normal 3 2 3" xfId="701" xr:uid="{5EA42916-863F-47A4-A337-58B045F41A24}"/>
    <cellStyle name="Normal 3 2 3 2" xfId="829" xr:uid="{EAC485DB-6FC4-4036-8A8E-57EC952343BE}"/>
    <cellStyle name="Normal 3 2 3 3" xfId="995" xr:uid="{453D936F-7681-4831-BA62-89D16E564799}"/>
    <cellStyle name="Normal 3 2 3 4" xfId="1037" xr:uid="{7668995C-1857-4195-8CE8-F847043211AE}"/>
    <cellStyle name="Normal 3 2 4" xfId="728" xr:uid="{8346DADA-2BEA-45C3-8C83-859FEB288D68}"/>
    <cellStyle name="Normal 3 2 4 2" xfId="1104" xr:uid="{8D48B295-5D5C-4FDB-81A0-7390E340B974}"/>
    <cellStyle name="Normal 3 2 4 3" xfId="1036" xr:uid="{A9BDA54F-036C-4E6F-B7D4-EB74482FCAD7}"/>
    <cellStyle name="Normal 3 2 5" xfId="1070" xr:uid="{21C2C4A3-E635-4B84-A693-3AA0C69401F8}"/>
    <cellStyle name="Normal 3 2 6" xfId="690" xr:uid="{9D6C02CB-DF16-48DD-B306-F771D20A37F0}"/>
    <cellStyle name="Normal 3 2 7" xfId="506" xr:uid="{EB1E2A14-DF8D-43D3-A795-269788E54AF4}"/>
    <cellStyle name="Normal 3 3" xfId="167" xr:uid="{A84C2E17-5762-43E3-A6F1-D850F18D0969}"/>
    <cellStyle name="Normal 3 3 2" xfId="175" xr:uid="{D907914C-F3C4-40D9-94D0-1865DDB3E076}"/>
    <cellStyle name="Normal 3 3 2 2" xfId="801" xr:uid="{25CAD19A-8481-4738-9C2B-1F381B0487C0}"/>
    <cellStyle name="Normal 3 3 2 3" xfId="695" xr:uid="{7BF9461C-5E1B-4C65-B0E3-A368B90FF49D}"/>
    <cellStyle name="Normal 3 3 3" xfId="241" xr:uid="{238DC23C-56F8-4D5F-99DD-B01EE5504938}"/>
    <cellStyle name="Normal 3 3 3 2" xfId="378" xr:uid="{7C304519-A67B-4A03-823C-E59DAF5D5784}"/>
    <cellStyle name="Normal 3 3 3 2 2" xfId="4492" xr:uid="{4ACD0851-7A85-4E30-90F6-C38E5C99C12A}"/>
    <cellStyle name="Normal 3 3 3 3" xfId="4358" xr:uid="{4621E914-BF90-43CE-91DC-2985F7AB5223}"/>
    <cellStyle name="Normal 3 3 4" xfId="311" xr:uid="{B7D96604-C06C-4563-BF85-D3BDB725A83D}"/>
    <cellStyle name="Normal 3 3 4 2" xfId="737" xr:uid="{497310B1-EB9C-441A-ADA2-133BED561944}"/>
    <cellStyle name="Normal 3 3 4 3" xfId="4425" xr:uid="{7AE47EA8-6E4A-4066-AC31-916B30434069}"/>
    <cellStyle name="Normal 3 3 5" xfId="1051" xr:uid="{B63BFA1F-746E-4AD3-9B0B-916F7D8E479F}"/>
    <cellStyle name="Normal 3 3 6" xfId="691" xr:uid="{214717EF-C7D3-446D-BE5F-4F735926D1DE}"/>
    <cellStyle name="Normal 3 3 7" xfId="4291" xr:uid="{6C7BD352-4D67-4B7D-AAB4-6681A4753863}"/>
    <cellStyle name="Normal 3 4" xfId="191" xr:uid="{E438534B-864B-4186-B61C-A1A2713D720F}"/>
    <cellStyle name="Normal 3 4 2" xfId="260" xr:uid="{03F20EC6-0047-4C76-85CC-635C46A93F5B}"/>
    <cellStyle name="Normal 3 4 2 2" xfId="397" xr:uid="{FFF4B806-90C6-44B1-9BDB-7B91505FDC11}"/>
    <cellStyle name="Normal 3 4 2 2 2" xfId="4511" xr:uid="{4753212E-821F-4EB0-9ABC-CCBCD395261F}"/>
    <cellStyle name="Normal 3 4 2 3" xfId="4377" xr:uid="{7E48801F-79FE-41E4-AE09-488717A15573}"/>
    <cellStyle name="Normal 3 4 3" xfId="330" xr:uid="{B9C6B136-3F9A-4B4F-85F7-AEDBC054DCCA}"/>
    <cellStyle name="Normal 3 4 3 2" xfId="740" xr:uid="{899A3B38-E918-4279-AC12-912DFE4AAFD6}"/>
    <cellStyle name="Normal 3 4 3 3" xfId="4444" xr:uid="{6DCB9515-BC74-43A1-B4A7-912A21F50234}"/>
    <cellStyle name="Normal 3 4 4" xfId="693" xr:uid="{DAC89E64-472C-49B3-8F06-D69EACDBD4A2}"/>
    <cellStyle name="Normal 3 4 5" xfId="570" xr:uid="{91DB52EC-378A-46C4-A31A-CD70347825C7}"/>
    <cellStyle name="Normal 3 4 6" xfId="4310" xr:uid="{E08E7A25-266B-4BF0-B27C-F1F1958A2F51}"/>
    <cellStyle name="Normal 3 5" xfId="211" xr:uid="{F21457C2-8745-42F2-BA09-144A1184AF31}"/>
    <cellStyle name="Normal 3 5 2" xfId="279" xr:uid="{BFE11C2F-F35A-477F-A09D-BB62599AED5F}"/>
    <cellStyle name="Normal 3 5 2 2" xfId="416" xr:uid="{AAC27332-E2FA-4847-BC7A-5A34973EF387}"/>
    <cellStyle name="Normal 3 5 2 2 2" xfId="4530" xr:uid="{A2F2DE96-F7C3-4EE7-85C7-2E83B85B283C}"/>
    <cellStyle name="Normal 3 5 2 3" xfId="4396" xr:uid="{AF30C91D-5F80-4866-A362-D8AE0F6A6B69}"/>
    <cellStyle name="Normal 3 5 3" xfId="349" xr:uid="{DC0FBCFD-2EA0-494C-BE0F-23BDF050217C}"/>
    <cellStyle name="Normal 3 5 3 2" xfId="787" xr:uid="{A5CE2A11-4765-4F2E-892D-A9583CAEC10D}"/>
    <cellStyle name="Normal 3 5 3 3" xfId="4463" xr:uid="{B1BD2373-3A6B-4765-803F-66E95997ACA5}"/>
    <cellStyle name="Normal 3 5 4" xfId="4329" xr:uid="{9C6E5D00-E57C-491E-8DD6-52D56E260125}"/>
    <cellStyle name="Normal 3 6" xfId="204" xr:uid="{CAE7951D-D53A-4911-9125-F1DF1A22C2BB}"/>
    <cellStyle name="Normal 3 6 2" xfId="720" xr:uid="{22B41020-5548-45BC-BEBC-701E26561006}"/>
    <cellStyle name="Normal 3 7" xfId="286" xr:uid="{0907495A-CF4C-41B6-B40A-AE168D8974C5}"/>
    <cellStyle name="Normal 3 7 2" xfId="423" xr:uid="{5468DFE3-A092-4F76-BBFD-903C8989A7DC}"/>
    <cellStyle name="Normal 3 7 2 2" xfId="4086" xr:uid="{56C24B9F-742F-4EE7-98E9-93CD614CDEDB}"/>
    <cellStyle name="Normal 3 7 2 3" xfId="4537" xr:uid="{ECE46A66-C6B0-49E8-9703-17991357EAA3}"/>
    <cellStyle name="Normal 3 7 3" xfId="1005" xr:uid="{F6AF64BB-E699-4B22-8351-286A0D1DF526}"/>
    <cellStyle name="Normal 3 7 4" xfId="4403" xr:uid="{78334C29-E6B8-48D1-8919-F8B9844ECDDD}"/>
    <cellStyle name="Normal 3 8" xfId="236" xr:uid="{CC78386F-3259-4D0D-9C37-46F94BA4E40A}"/>
    <cellStyle name="Normal 3 8 2" xfId="373" xr:uid="{0927743E-C3B6-4F1A-971F-FE9123A497C7}"/>
    <cellStyle name="Normal 3 8 2 2" xfId="4487" xr:uid="{1FB993D5-92E0-4028-BE27-E8108F5B5BF2}"/>
    <cellStyle name="Normal 3 8 3" xfId="1220" xr:uid="{CD30FB68-D0A8-468A-A16C-8794401C124C}"/>
    <cellStyle name="Normal 3 8 4" xfId="4353" xr:uid="{C32432C5-3FAD-40D9-A3F1-79A5D6E5C8D9}"/>
    <cellStyle name="Normal 3 9" xfId="219" xr:uid="{F71CFAE2-21B2-443D-91E2-A23ACBEBE681}"/>
    <cellStyle name="Normal 3 9 2" xfId="356" xr:uid="{AADE9EAA-9C22-4416-9CFB-D25DFBC25292}"/>
    <cellStyle name="Normal 3 9 2 2" xfId="4470" xr:uid="{9AF90DB2-18B0-47B8-8E12-14577DE455DC}"/>
    <cellStyle name="Normal 3 9 3" xfId="4336" xr:uid="{FCFDD06B-47E5-4F6D-A265-81A74962181F}"/>
    <cellStyle name="Normal 30" xfId="465" xr:uid="{72A8CD47-FDFB-4E87-B3E7-64584ACC0CBE}"/>
    <cellStyle name="Normal 30 2" xfId="1106" xr:uid="{F51CA557-BD77-46F6-A924-1887F469708C}"/>
    <cellStyle name="Normal 30 2 2" xfId="1171" xr:uid="{E47EEF02-543C-49D5-A0A7-31DDD5940982}"/>
    <cellStyle name="Normal 30 3" xfId="1142" xr:uid="{63C731CC-82C0-413A-9258-01CF1EBCBB00}"/>
    <cellStyle name="Normal 30 3 2" xfId="2402" xr:uid="{F17DAA8A-D321-47CF-AEC8-D616A02649B4}"/>
    <cellStyle name="Normal 30 4" xfId="1135" xr:uid="{F483560D-B77D-4D65-A8F8-2FB033DEF341}"/>
    <cellStyle name="Normal 30 5" xfId="1724" xr:uid="{5FA06930-0BA0-4438-9EE9-F248A67DBAC5}"/>
    <cellStyle name="Normal 300" xfId="4257" xr:uid="{31CC5848-271D-4DF8-8169-7D53A52F2697}"/>
    <cellStyle name="Normal 301" xfId="4258" xr:uid="{A3B316DF-22CD-4F46-96F6-06C6E4A1D354}"/>
    <cellStyle name="Normal 302" xfId="4259" xr:uid="{9168F387-EB67-4F5B-83EA-1C78E40D8E46}"/>
    <cellStyle name="Normal 303" xfId="4260" xr:uid="{92379B04-214F-4100-8038-75DBE9719C53}"/>
    <cellStyle name="Normal 304" xfId="4261" xr:uid="{05600CAD-88EB-4A31-875B-3B9F557DC35B}"/>
    <cellStyle name="Normal 305" xfId="4262" xr:uid="{AEF4200E-47B5-421B-9B9C-64AB9FC45A0C}"/>
    <cellStyle name="Normal 305 2" xfId="4271" xr:uid="{85979380-17BF-42C9-9995-76F6AB24A15A}"/>
    <cellStyle name="Normal 305 3" xfId="4273" xr:uid="{190EB0BA-FE49-4213-A57D-4DBC257B4411}"/>
    <cellStyle name="Normal 306" xfId="4263" xr:uid="{78D962B0-254A-458B-9ACD-A162CCBC5BCE}"/>
    <cellStyle name="Normal 307" xfId="4264" xr:uid="{ECAE06DF-F265-4A70-AF32-6CA065480505}"/>
    <cellStyle name="Normal 308" xfId="4265" xr:uid="{E1391287-3B7B-4546-B9B5-F4094885343A}"/>
    <cellStyle name="Normal 309" xfId="4266" xr:uid="{9BC828E1-86FF-46E0-B9CF-66B7BC118545}"/>
    <cellStyle name="Normal 31" xfId="466" xr:uid="{654030BD-CF85-49B5-B8EA-28D7A1DDB073}"/>
    <cellStyle name="Normal 31 2" xfId="1048" xr:uid="{0786C172-8395-4F0E-89DB-D371737E2275}"/>
    <cellStyle name="Normal 31 2 2" xfId="1097" xr:uid="{724265E9-0F12-4842-8D23-B96C481C2738}"/>
    <cellStyle name="Normal 31 3" xfId="1275" xr:uid="{DBD31303-D011-41AD-B910-B20611782A2C}"/>
    <cellStyle name="Normal 31 3 2" xfId="4042" xr:uid="{C9611285-8C3F-466C-B000-2C934A1694F8}"/>
    <cellStyle name="Normal 31 4" xfId="3586" xr:uid="{096A2F46-3C3B-420C-A01E-8B4E8F4EF6DD}"/>
    <cellStyle name="Normal 31 5" xfId="1236" xr:uid="{2096895D-3A59-4F50-9D3F-88847519571A}"/>
    <cellStyle name="Normal 310" xfId="4267" xr:uid="{885B82EE-EA49-4CA4-95F4-5B6D73499A54}"/>
    <cellStyle name="Normal 32" xfId="467" xr:uid="{49D772E7-7536-4A05-A797-945C01C4E5A8}"/>
    <cellStyle name="Normal 32 2" xfId="4041" xr:uid="{AF43EB0B-F72A-49AB-A720-5156DDB0B593}"/>
    <cellStyle name="Normal 32 2 2" xfId="3815" xr:uid="{0358F68B-3F87-4A8C-AD09-3B5FF8A33D87}"/>
    <cellStyle name="Normal 32 3" xfId="4040" xr:uid="{F400E026-66B3-4633-895F-C4B68C379D38}"/>
    <cellStyle name="Normal 32 3 2" xfId="3814" xr:uid="{6720ECAD-CC4E-40AF-9588-5943ABEAC42C}"/>
    <cellStyle name="Normal 32 4" xfId="998" xr:uid="{D97B75A0-9989-49D2-BCD6-A75C11B4E0F9}"/>
    <cellStyle name="Normal 32 5" xfId="3816" xr:uid="{D3A60F80-1445-41C5-B119-19EC0F5489FC}"/>
    <cellStyle name="Normal 33" xfId="468" xr:uid="{CB1FF349-038D-4DCA-BFCB-D80502DA0BA0}"/>
    <cellStyle name="Normal 33 2" xfId="3813" xr:uid="{2EF4B03F-0AFA-49BC-844E-8C64188B24A8}"/>
    <cellStyle name="Normal 33 2 2" xfId="4038" xr:uid="{B802E1D1-EDE6-4F11-93D1-017806802F81}"/>
    <cellStyle name="Normal 33 3" xfId="3812" xr:uid="{85CA2857-7C46-43EA-8CAD-4EE01EE3AFDB}"/>
    <cellStyle name="Normal 33 3 2" xfId="4037" xr:uid="{528FA40A-D398-43DD-8999-C30A9C7247BF}"/>
    <cellStyle name="Normal 33 4" xfId="1284" xr:uid="{424F6C6E-CCBA-4ABA-8AE3-6DFA360D206E}"/>
    <cellStyle name="Normal 33 5" xfId="4039" xr:uid="{0DF813BF-8731-4FDA-B926-FA46B392B4FB}"/>
    <cellStyle name="Normal 34" xfId="469" xr:uid="{91918241-526A-45DB-AF27-8C9F32863B2B}"/>
    <cellStyle name="Normal 34 2" xfId="4036" xr:uid="{710D7618-E40C-4E8A-B3C2-428E6AFD57D9}"/>
    <cellStyle name="Normal 34 2 2" xfId="3810" xr:uid="{B995B377-9FCB-42C5-8495-7CDE6EE6D8B4}"/>
    <cellStyle name="Normal 34 3" xfId="4035" xr:uid="{1A755AC4-DA5E-4D9B-B408-B7A768344960}"/>
    <cellStyle name="Normal 34 3 2" xfId="3809" xr:uid="{2A6A6F25-AFA8-4BC3-A5F4-D5344DA9C4DF}"/>
    <cellStyle name="Normal 34 4" xfId="1136" xr:uid="{2B9F72CF-4533-48AE-A179-33CC55C29327}"/>
    <cellStyle name="Normal 34 5" xfId="3811" xr:uid="{B9562F7C-8D95-471F-B890-21EA7DBBC708}"/>
    <cellStyle name="Normal 35" xfId="470" xr:uid="{028DEC4D-3600-4B8B-8679-E904D850B9A3}"/>
    <cellStyle name="Normal 35 2" xfId="3808" xr:uid="{2931167D-5FCE-4296-A08D-E9585CDCA11F}"/>
    <cellStyle name="Normal 35 2 2" xfId="4033" xr:uid="{1B54B22B-D5A2-46E3-BA4C-BB3291D8963F}"/>
    <cellStyle name="Normal 35 3" xfId="3807" xr:uid="{B71862FD-EBDC-4A6B-8680-CB68DE7F3252}"/>
    <cellStyle name="Normal 35 3 2" xfId="3639" xr:uid="{5FF9915C-BBEC-4033-9217-D7DCC70CD3EC}"/>
    <cellStyle name="Normal 35 4" xfId="3582" xr:uid="{4A2B27E4-4CE4-4EEB-A6A9-4EF6DFA8453D}"/>
    <cellStyle name="Normal 35 5" xfId="4034" xr:uid="{6C7C7043-E06A-4C96-8E90-60D6E9FA0AF8}"/>
    <cellStyle name="Normal 36" xfId="471" xr:uid="{AD51D08B-1914-4B42-8D20-57C510BB90B8}"/>
    <cellStyle name="Normal 36 2" xfId="3806" xr:uid="{5713D3B8-1ECD-46CC-BEA7-8497337A6DAD}"/>
    <cellStyle name="Normal 36 2 2" xfId="4031" xr:uid="{E7606A14-1627-44D6-9E40-74F0CEE81072}"/>
    <cellStyle name="Normal 36 3" xfId="3805" xr:uid="{0C5FCA44-CF46-4ED3-9950-45E1F349C1AE}"/>
    <cellStyle name="Normal 36 3 2" xfId="4030" xr:uid="{E0F3C757-D827-47D4-8BEC-0C9BEA205826}"/>
    <cellStyle name="Normal 36 4" xfId="1150" xr:uid="{0A5434FF-0446-4649-B339-7DAE45DD4394}"/>
    <cellStyle name="Normal 36 5" xfId="4032" xr:uid="{353DAC00-6D89-4B8B-87C7-72BABB39605A}"/>
    <cellStyle name="Normal 37" xfId="472" xr:uid="{73E48A7B-5E34-4C4D-B87A-CBB02A8FA309}"/>
    <cellStyle name="Normal 37 2" xfId="4029" xr:uid="{9FB02796-121B-480C-81C7-EFE9AE415BCC}"/>
    <cellStyle name="Normal 37 2 2" xfId="3803" xr:uid="{A649519E-38B1-480E-8152-8A5F50543344}"/>
    <cellStyle name="Normal 37 3" xfId="4028" xr:uid="{EE461965-E956-4F64-AB56-A677216336C2}"/>
    <cellStyle name="Normal 37 3 2" xfId="3802" xr:uid="{48BA0584-D165-40C9-92A9-2140FB68FA99}"/>
    <cellStyle name="Normal 37 4" xfId="1137" xr:uid="{A9FD931A-2C00-451A-8BFE-97363850EEFF}"/>
    <cellStyle name="Normal 37 5" xfId="3804" xr:uid="{8DCE4CE0-26D9-46B6-93F5-60F5BCD7D5DB}"/>
    <cellStyle name="Normal 38" xfId="473" xr:uid="{F6C89318-68C9-47DB-B878-622DB3BC25C0}"/>
    <cellStyle name="Normal 38 2" xfId="3801" xr:uid="{A4D05ECA-8266-4E85-89D1-85058E732F19}"/>
    <cellStyle name="Normal 38 2 2" xfId="4026" xr:uid="{832E98DF-BCE4-4508-8635-14BD04639AE2}"/>
    <cellStyle name="Normal 38 3" xfId="3800" xr:uid="{8F9E7E70-5F6C-461C-B557-C162E16F0E6F}"/>
    <cellStyle name="Normal 38 3 2" xfId="4025" xr:uid="{5079F7E8-FE3A-4351-8A1B-7F7AFB22DFEE}"/>
    <cellStyle name="Normal 38 4" xfId="3579" xr:uid="{91BAE14A-C367-4940-BAB0-6AB275068B86}"/>
    <cellStyle name="Normal 38 5" xfId="4027" xr:uid="{4362BF71-4097-4912-92F2-FFC5E6DF2490}"/>
    <cellStyle name="Normal 39" xfId="474" xr:uid="{AD1BB985-1A0C-43BC-86B7-7B6F02BDA04A}"/>
    <cellStyle name="Normal 39 2" xfId="4024" xr:uid="{3C3FF245-1A87-4E65-A432-33E7E0CA340F}"/>
    <cellStyle name="Normal 39 2 2" xfId="3798" xr:uid="{0980F959-4901-42FE-86CF-C019F61BEAAC}"/>
    <cellStyle name="Normal 39 3" xfId="4023" xr:uid="{45FC6DC3-FA5B-4BA2-B963-EABD2B6C110C}"/>
    <cellStyle name="Normal 39 3 2" xfId="3797" xr:uid="{0B97126B-A307-4820-9535-2CDD2E910A19}"/>
    <cellStyle name="Normal 39 4" xfId="1268" xr:uid="{384C84FF-4737-4126-B3CE-EFFD5A31663E}"/>
    <cellStyle name="Normal 39 5" xfId="3799" xr:uid="{BD717F97-153A-4194-81D6-B98045831F56}"/>
    <cellStyle name="Normal 4" xfId="149" xr:uid="{D021A4D2-BD2B-4F59-9AE4-C91EA6EB140C}"/>
    <cellStyle name="Normal 4 2" xfId="193" xr:uid="{F1E4BBDF-902A-4113-AB83-902F66E7BFF8}"/>
    <cellStyle name="Normal 4 2 2" xfId="262" xr:uid="{3F251702-2451-415A-A95F-C3DFE3925B0D}"/>
    <cellStyle name="Normal 4 2 2 2" xfId="399" xr:uid="{64A0F5A1-A479-454B-9FA8-FBC90F0513DE}"/>
    <cellStyle name="Normal 4 2 2 2 2" xfId="4513" xr:uid="{81409C5A-08CC-4252-A935-7B0A481DE509}"/>
    <cellStyle name="Normal 4 2 2 3" xfId="1038" xr:uid="{D951A23D-7253-43C9-ADF6-3FEB1BA4B0E7}"/>
    <cellStyle name="Normal 4 2 2 4" xfId="4379" xr:uid="{862177C6-A0C1-4495-AF44-FF3101C3B62A}"/>
    <cellStyle name="Normal 4 2 3" xfId="332" xr:uid="{F9CED78F-D2D4-478A-80E0-AA5B449E2998}"/>
    <cellStyle name="Normal 4 2 3 2" xfId="3611" xr:uid="{4D24FE96-3C31-4206-928A-E8B961EAC952}"/>
    <cellStyle name="Normal 4 2 3 3" xfId="1740" xr:uid="{CDED82C7-FB89-4984-9DF3-D2A1BA7AE4D7}"/>
    <cellStyle name="Normal 4 2 3 4" xfId="4446" xr:uid="{BD57BD62-1ABB-45B4-B97E-042728A047FF}"/>
    <cellStyle name="Normal 4 2 4" xfId="511" xr:uid="{5C9530DD-C2FC-439E-B56B-A1B3C8C67BA3}"/>
    <cellStyle name="Normal 4 2 5" xfId="4312" xr:uid="{5131A383-7CAC-4E28-8074-F221874E2D87}"/>
    <cellStyle name="Normal 4 3" xfId="214" xr:uid="{17D37684-4A05-4267-9CEB-E7D17E236392}"/>
    <cellStyle name="Normal 4 3 2" xfId="281" xr:uid="{9189252D-4EF6-41FD-99BA-29CA465473C3}"/>
    <cellStyle name="Normal 4 3 2 2" xfId="418" xr:uid="{D672198A-E172-47A3-BCF2-B3DA7EB32CE6}"/>
    <cellStyle name="Normal 4 3 2 2 2" xfId="4532" xr:uid="{4FBE75B1-1546-45DC-B7E2-9D35F7D11DE5}"/>
    <cellStyle name="Normal 4 3 2 3" xfId="1158" xr:uid="{5FFE41D6-B34E-4FF5-9CFD-560C0E8BCDA8}"/>
    <cellStyle name="Normal 4 3 2 4" xfId="4398" xr:uid="{1035030B-0F35-4EAD-A747-559B6D52BE8D}"/>
    <cellStyle name="Normal 4 3 3" xfId="351" xr:uid="{73592524-E261-4ED4-AAD4-6AEB49236D67}"/>
    <cellStyle name="Normal 4 3 3 2" xfId="4465" xr:uid="{C4583AF9-F179-473A-84A2-5C838533B2F1}"/>
    <cellStyle name="Normal 4 3 4" xfId="1061" xr:uid="{65B90DB0-5A74-4780-842D-0BF33D9CD316}"/>
    <cellStyle name="Normal 4 3 5" xfId="569" xr:uid="{EF46A3FC-6B07-445C-89D1-DAC748705C43}"/>
    <cellStyle name="Normal 4 3 6" xfId="4331" xr:uid="{89861F91-4D2E-4C11-B6E3-94156BA2085D}"/>
    <cellStyle name="Normal 4 4" xfId="169" xr:uid="{D260E9D7-F799-4E25-BC53-0854299D7897}"/>
    <cellStyle name="Normal 4 4 2" xfId="243" xr:uid="{43A13811-72C1-41C8-9C44-F707F1C05100}"/>
    <cellStyle name="Normal 4 4 2 2" xfId="380" xr:uid="{A8F6F949-8C2B-4D33-A1D3-B2D39CF340AC}"/>
    <cellStyle name="Normal 4 4 2 2 2" xfId="4494" xr:uid="{67D0E992-037B-41F7-B868-C02AFB91FC66}"/>
    <cellStyle name="Normal 4 4 2 3" xfId="1143" xr:uid="{C925765B-21B6-4838-A2D0-C44862BCD4B2}"/>
    <cellStyle name="Normal 4 4 2 4" xfId="4360" xr:uid="{D80B1493-E57E-4D73-9C9E-BB49BF673C0C}"/>
    <cellStyle name="Normal 4 4 3" xfId="313" xr:uid="{CC8B39C7-932A-45BC-A869-5625ABF74C39}"/>
    <cellStyle name="Normal 4 4 3 2" xfId="2982" xr:uid="{90C75BB9-C2B1-4CF5-A549-F0E1663D3F56}"/>
    <cellStyle name="Normal 4 4 3 3" xfId="2345" xr:uid="{06D2E23F-8614-4399-B306-4FE0E904DEB2}"/>
    <cellStyle name="Normal 4 4 3 3 2" xfId="3568" xr:uid="{4E44093F-63D3-4D13-97B3-45F99D5FC713}"/>
    <cellStyle name="Normal 4 4 3 4" xfId="1686" xr:uid="{0160139F-5447-44EF-A1F1-B4863E9CA1BA}"/>
    <cellStyle name="Normal 4 4 3 5" xfId="4427" xr:uid="{8579353C-42DD-4B1F-9BBC-A1CD89FA7518}"/>
    <cellStyle name="Normal 4 4 4" xfId="1695" xr:uid="{EFE1920B-DC4B-443A-90CF-F7E5E7AEB9D8}"/>
    <cellStyle name="Normal 4 4 5" xfId="3720" xr:uid="{6736BA96-6CCB-4286-A296-B456AB34FFC5}"/>
    <cellStyle name="Normal 4 4 6" xfId="1273" xr:uid="{A176A7B8-8347-4EF1-A54A-8AEC20CEC59E}"/>
    <cellStyle name="Normal 4 4 7" xfId="788" xr:uid="{42C334D1-69A5-4503-BD31-684A9429AA9D}"/>
    <cellStyle name="Normal 4 4 8" xfId="4293" xr:uid="{4D08988C-BA11-435D-B882-753EF59747C8}"/>
    <cellStyle name="Normal 4 5" xfId="288" xr:uid="{EEA89EE5-428C-4FCD-BE06-3207607B1119}"/>
    <cellStyle name="Normal 4 5 2" xfId="425" xr:uid="{4B9E57FF-9D34-4F2F-A66D-5A77EB603AFA}"/>
    <cellStyle name="Normal 4 5 2 2" xfId="2337" xr:uid="{60FC4EA5-E653-478A-A8D3-FC08AE70981E}"/>
    <cellStyle name="Normal 4 5 2 3" xfId="4539" xr:uid="{79F2C78E-8BB5-4B06-A477-D9FA01BA5836}"/>
    <cellStyle name="Normal 4 5 3" xfId="3653" xr:uid="{50F8A260-3BC6-4939-814B-BDAE95890A4E}"/>
    <cellStyle name="Normal 4 5 4" xfId="1728" xr:uid="{8D548A48-554A-4925-A214-9340630F3D93}"/>
    <cellStyle name="Normal 4 5 5" xfId="4405" xr:uid="{7AA78249-39F6-4A36-B664-F88564EA188B}"/>
    <cellStyle name="Normal 4 6" xfId="238" xr:uid="{7C71CEC3-A8DF-4F3D-ACA9-689A6BC38EAD}"/>
    <cellStyle name="Normal 4 6 2" xfId="375" xr:uid="{92E50763-FF68-4AAA-A7B8-27F0A6C13585}"/>
    <cellStyle name="Normal 4 6 2 2" xfId="3565" xr:uid="{1D2A79A2-3563-49A0-9298-44276A1C998A}"/>
    <cellStyle name="Normal 4 6 2 3" xfId="4489" xr:uid="{C307400F-5883-4A30-82AD-A59CFBA99586}"/>
    <cellStyle name="Normal 4 6 3" xfId="2342" xr:uid="{6076796D-F8DD-4D1A-B832-9C71B93F2D3D}"/>
    <cellStyle name="Normal 4 6 4" xfId="4355" xr:uid="{C323F5F1-B902-4917-87A6-4517A432E3F0}"/>
    <cellStyle name="Normal 4 7" xfId="221" xr:uid="{4DD01B14-72E8-4189-B4A0-3058CC8A8D61}"/>
    <cellStyle name="Normal 4 7 2" xfId="358" xr:uid="{EDBD4543-A755-463E-B78D-41B58A78305B}"/>
    <cellStyle name="Normal 4 7 2 2" xfId="4472" xr:uid="{C13FEDC7-3A6F-461F-8733-EEA1D1ED35AD}"/>
    <cellStyle name="Normal 4 7 3" xfId="1145" xr:uid="{B4A07914-299D-461E-BA90-6A0CD34F454A}"/>
    <cellStyle name="Normal 4 7 4" xfId="4338" xr:uid="{C47CA32D-20D1-42A3-9101-3D3CDEBFF6F2}"/>
    <cellStyle name="Normal 4 8" xfId="308" xr:uid="{DAB20D6B-1683-4DED-A9A4-362618CDF343}"/>
    <cellStyle name="Normal 4 8 2" xfId="4422" xr:uid="{FEFB3551-4EF3-471E-9899-4AF54864E9C3}"/>
    <cellStyle name="Normal 4 9" xfId="4288" xr:uid="{D734C603-F7E0-48D4-AF40-29D6D53B5C8C}"/>
    <cellStyle name="Normal 40" xfId="475" xr:uid="{69AD6157-BF2A-4E08-9C2B-48723B5CA465}"/>
    <cellStyle name="Normal 40 2" xfId="4022" xr:uid="{F56C6886-F01C-4F58-B7BA-173DD98F7033}"/>
    <cellStyle name="Normal 40 2 2" xfId="3796" xr:uid="{072B980E-BE8B-458F-B743-2D87607DE03F}"/>
    <cellStyle name="Normal 40 3" xfId="4021" xr:uid="{C88DBB17-B7C3-4F85-BCFE-42296CDF2ACD}"/>
    <cellStyle name="Normal 40 3 2" xfId="3795" xr:uid="{F53886B2-1F53-4181-AD0A-6B2539A4AB5E}"/>
    <cellStyle name="Normal 40 4" xfId="1138" xr:uid="{0E023930-C3CC-46CB-850B-DCF1FB9719CA}"/>
    <cellStyle name="Normal 40 5" xfId="3638" xr:uid="{B1963CAE-9AE2-40DB-B7F7-5BF1C48E0C5B}"/>
    <cellStyle name="Normal 41" xfId="476" xr:uid="{98F6B5EE-53C8-4F0C-BC4B-7296BFF9D4BE}"/>
    <cellStyle name="Normal 41 2" xfId="3794" xr:uid="{5FFC035A-0842-4BF8-84FC-1A457FF7B967}"/>
    <cellStyle name="Normal 41 2 2" xfId="4019" xr:uid="{341CC35E-489C-4DEA-8E64-A51DB3A44A5F}"/>
    <cellStyle name="Normal 41 3" xfId="3793" xr:uid="{E449388F-AB18-4DC3-A95A-421244C21367}"/>
    <cellStyle name="Normal 41 3 2" xfId="4018" xr:uid="{17F7E98B-F6A5-4007-8A79-2530E3BDBC23}"/>
    <cellStyle name="Normal 41 4" xfId="3575" xr:uid="{D4A5E3D3-B907-4A14-800F-AF57E20F41EC}"/>
    <cellStyle name="Normal 41 5" xfId="4020" xr:uid="{5C706F68-7F5E-4120-927D-5212AEC7516F}"/>
    <cellStyle name="Normal 42" xfId="477" xr:uid="{8E3EEB02-9B91-4E83-991C-3733452ACF7B}"/>
    <cellStyle name="Normal 42 2" xfId="4017" xr:uid="{AE95A4F0-E5E2-47F1-976E-21AE3476491A}"/>
    <cellStyle name="Normal 42 2 2" xfId="3791" xr:uid="{19BCA76C-F3E8-47E4-9086-F41218DE043E}"/>
    <cellStyle name="Normal 42 3" xfId="4016" xr:uid="{C624B7CC-FB15-4B91-899D-F5EEC23893DE}"/>
    <cellStyle name="Normal 42 3 2" xfId="3790" xr:uid="{2C4BA915-B9EA-463F-BFE5-2316A29DB035}"/>
    <cellStyle name="Normal 42 4" xfId="1251" xr:uid="{F658D440-96D5-404E-9082-46CF692C65B2}"/>
    <cellStyle name="Normal 42 5" xfId="3792" xr:uid="{459D08BD-F849-4CDC-8701-10F7820331A2}"/>
    <cellStyle name="Normal 43" xfId="478" xr:uid="{D6601E43-566E-4E82-BFBB-0DE7F76EC176}"/>
    <cellStyle name="Normal 43 2" xfId="3789" xr:uid="{01331620-48A5-49E4-BE19-06497D9BDFBC}"/>
    <cellStyle name="Normal 43 2 2" xfId="4014" xr:uid="{5C0147DA-05BB-4AA9-9331-C366098CA2D9}"/>
    <cellStyle name="Normal 43 3" xfId="3788" xr:uid="{304334E4-1D1B-4FDD-92E4-2EC5326678D4}"/>
    <cellStyle name="Normal 43 3 2" xfId="4013" xr:uid="{A353150B-66E6-4DB9-BAC0-950EEB929E02}"/>
    <cellStyle name="Normal 43 4" xfId="1077" xr:uid="{FB66A214-B2AC-4CA7-AAD4-D8548EDA4319}"/>
    <cellStyle name="Normal 43 5" xfId="4015" xr:uid="{48A66240-16EC-4989-ADE1-98318B349FB2}"/>
    <cellStyle name="Normal 44" xfId="479" xr:uid="{AABAD0CA-63E3-49BD-841E-DA24BEFC2DCD}"/>
    <cellStyle name="Normal 44 2" xfId="3637" xr:uid="{39020D53-34A2-410B-88E6-FFAE5A107A3C}"/>
    <cellStyle name="Normal 44 2 2" xfId="4012" xr:uid="{83F43ECB-6A07-4249-96A6-2FC1A035C9BF}"/>
    <cellStyle name="Normal 44 3" xfId="3786" xr:uid="{452D35A2-7364-4A4E-90AE-26DD605359CC}"/>
    <cellStyle name="Normal 44 3 2" xfId="4011" xr:uid="{C09B1DBB-3BE6-4ADE-8F4F-9E02EA7FBD3E}"/>
    <cellStyle name="Normal 44 4" xfId="653" xr:uid="{AFB4C858-855F-4CD4-A78D-1A6582BDF8AB}"/>
    <cellStyle name="Normal 44 5" xfId="3787" xr:uid="{19C06941-08CE-4DE3-A9C9-AA4D778C09E9}"/>
    <cellStyle name="Normal 45" xfId="480" xr:uid="{72ABFC88-AE66-4F89-AB10-BA515E6C9796}"/>
    <cellStyle name="Normal 45 2" xfId="4010" xr:uid="{A41D0A5F-CA65-4252-93CF-5C3EE01159AE}"/>
    <cellStyle name="Normal 45 2 2" xfId="3784" xr:uid="{94C183F7-74D5-494E-A40D-33266C4F8EA9}"/>
    <cellStyle name="Normal 45 3" xfId="4009" xr:uid="{3CD96D04-59E5-497A-A81E-493B535453DC}"/>
    <cellStyle name="Normal 45 3 2" xfId="3783" xr:uid="{B2FA787E-D19B-4603-90BD-9C96038F51EB}"/>
    <cellStyle name="Normal 45 4" xfId="3593" xr:uid="{5FFEEE2E-EAA8-4452-922F-7B86434F9CA2}"/>
    <cellStyle name="Normal 45 5" xfId="3785" xr:uid="{3E01C4A2-0D63-4333-9F6D-7D1D928778EB}"/>
    <cellStyle name="Normal 46" xfId="481" xr:uid="{68292292-4864-4F43-B4EC-7CF11DFCE733}"/>
    <cellStyle name="Normal 46 2" xfId="3782" xr:uid="{BE485E87-A48A-45B7-8F19-6741A37418B5}"/>
    <cellStyle name="Normal 46 2 2" xfId="4007" xr:uid="{D9F0F3F9-2042-452A-9CF6-A804EFDDAA98}"/>
    <cellStyle name="Normal 46 3" xfId="3781" xr:uid="{BC209C51-D948-4784-B948-3CDFD10AC779}"/>
    <cellStyle name="Normal 46 3 2" xfId="4006" xr:uid="{05265156-8F61-4280-9582-EC85792EFFEE}"/>
    <cellStyle name="Normal 46 4" xfId="1247" xr:uid="{CC5EC1E7-82E3-4F8D-8710-D14D292EDB20}"/>
    <cellStyle name="Normal 46 5" xfId="4008" xr:uid="{2EC06776-9A5C-40BF-A1B2-D044F7F63D82}"/>
    <cellStyle name="Normal 47" xfId="482" xr:uid="{8CB2FA60-8F7D-4D47-A1D5-85D0FC5B59D9}"/>
    <cellStyle name="Normal 47 2" xfId="4005" xr:uid="{8E158F2E-0524-47D0-B04C-53DB6098E0C5}"/>
    <cellStyle name="Normal 47 2 2" xfId="3779" xr:uid="{50BB0CEF-6195-48E3-90FB-4E5CE42F261D}"/>
    <cellStyle name="Normal 47 3" xfId="4004" xr:uid="{250992B2-732C-4068-9C4E-F31A90E51F7A}"/>
    <cellStyle name="Normal 47 3 2" xfId="3778" xr:uid="{7ACBA780-405F-4022-BA90-38477B0CA7B4}"/>
    <cellStyle name="Normal 47 4" xfId="1203" xr:uid="{76F85873-3C9C-4E77-8FB6-CECB382DB1B2}"/>
    <cellStyle name="Normal 47 5" xfId="3780" xr:uid="{DDAF4851-8966-4021-B0CA-30679248476C}"/>
    <cellStyle name="Normal 48" xfId="483" xr:uid="{46FFB648-CE09-4EC9-A495-467EDF701E5B}"/>
    <cellStyle name="Normal 48 2" xfId="3777" xr:uid="{393A0055-2B2D-4256-A67B-3809B12C6A45}"/>
    <cellStyle name="Normal 48 2 2" xfId="3636" xr:uid="{FDCDEC63-9BE6-4EF4-94BC-0E186FE45648}"/>
    <cellStyle name="Normal 48 3" xfId="4002" xr:uid="{870C9FCC-EA61-4D51-9227-B4750AF2D6D5}"/>
    <cellStyle name="Normal 48 3 2" xfId="3776" xr:uid="{1F8E4C50-7CC9-41A6-A235-1471BAFD73D9}"/>
    <cellStyle name="Normal 48 4" xfId="3589" xr:uid="{7066B66E-4D27-48AC-9CBD-091B733EED61}"/>
    <cellStyle name="Normal 48 5" xfId="4003" xr:uid="{9F3EB379-025B-4E98-9F01-2801463931D5}"/>
    <cellStyle name="Normal 49" xfId="484" xr:uid="{64339EC0-18BD-47A3-9B3C-2B3ADBB880AA}"/>
    <cellStyle name="Normal 49 2" xfId="3775" xr:uid="{8DE6E7F3-19FC-482B-9D23-F4B46B199B47}"/>
    <cellStyle name="Normal 49 2 2" xfId="4000" xr:uid="{FC7F23D0-2D22-4786-8C22-9C3ADB20CAE1}"/>
    <cellStyle name="Normal 49 3" xfId="3774" xr:uid="{9924023C-D7EF-4962-B656-F474D0B03C94}"/>
    <cellStyle name="Normal 49 3 2" xfId="3999" xr:uid="{592D47A9-AD57-45F5-8391-7FCC8B7A6D5C}"/>
    <cellStyle name="Normal 49 4" xfId="1059" xr:uid="{13BE817C-614B-4EC3-AAF9-E77A0A4ECDB4}"/>
    <cellStyle name="Normal 49 5" xfId="4001" xr:uid="{40C789CB-600B-481F-8785-DEBEB4859EE2}"/>
    <cellStyle name="Normal 5" xfId="162" xr:uid="{ECEF502F-41E8-43D3-B11C-CB373408ADEE}"/>
    <cellStyle name="Normal 5 10" xfId="681" xr:uid="{8D3FDE8F-E0CB-46FF-8B3E-92B5C23A4AE6}"/>
    <cellStyle name="Normal 5 2" xfId="177" xr:uid="{B5CFF4B0-F029-40AB-BE2A-A611121662AA}"/>
    <cellStyle name="Normal 5 2 2" xfId="196" xr:uid="{4ED931BE-7B93-4EB7-B579-0C22B98B9613}"/>
    <cellStyle name="Normal 5 2 2 2" xfId="265" xr:uid="{6E423399-4E00-40F3-8CBE-AB99A698E37B}"/>
    <cellStyle name="Normal 5 2 2 2 2" xfId="402" xr:uid="{21D3BFF8-D428-454B-B1E6-F4889AD50231}"/>
    <cellStyle name="Normal 5 2 2 2 2 2" xfId="4516" xr:uid="{9AFFDCF1-9DFA-4EA0-875C-C2F4509232FA}"/>
    <cellStyle name="Normal 5 2 2 2 3" xfId="4382" xr:uid="{4C2AA944-FED9-4218-A965-E566CE8B4AF8}"/>
    <cellStyle name="Normal 5 2 2 3" xfId="335" xr:uid="{1B6EA33F-43D5-4C23-968D-37CBFE50FF3D}"/>
    <cellStyle name="Normal 5 2 2 3 2" xfId="4449" xr:uid="{D656F3DD-CD9C-4E30-8F82-45470B2360DC}"/>
    <cellStyle name="Normal 5 2 2 4" xfId="826" xr:uid="{01418E5C-53CE-4458-B0C3-B7E18E640F26}"/>
    <cellStyle name="Normal 5 2 2 5" xfId="4315" xr:uid="{6F481798-3046-495D-8FC0-EB86ED67A286}"/>
    <cellStyle name="Normal 5 2 3" xfId="217" xr:uid="{8643A98B-FB88-4BA7-88CA-92BB976E78CD}"/>
    <cellStyle name="Normal 5 2 3 2" xfId="284" xr:uid="{BB996004-4F63-4D92-B39B-BFCDBEE237FE}"/>
    <cellStyle name="Normal 5 2 3 2 2" xfId="421" xr:uid="{FBE520FB-DF82-4290-9A5A-1D3E2D04410E}"/>
    <cellStyle name="Normal 5 2 3 2 2 2" xfId="4535" xr:uid="{5F1F4B3C-B374-48CA-9EEC-A961EFC3770E}"/>
    <cellStyle name="Normal 5 2 3 2 3" xfId="4401" xr:uid="{726F3983-D683-4387-AEE5-8A7F98BF5227}"/>
    <cellStyle name="Normal 5 2 3 3" xfId="354" xr:uid="{0C6BDE9F-F093-4C2F-8424-3A16B3F74211}"/>
    <cellStyle name="Normal 5 2 3 3 2" xfId="4468" xr:uid="{E82F3FAC-C5A5-4DDF-96BD-BCF13AEFE101}"/>
    <cellStyle name="Normal 5 2 3 4" xfId="736" xr:uid="{95C7F590-86A4-437D-9264-4A722D12A259}"/>
    <cellStyle name="Normal 5 2 3 5" xfId="4334" xr:uid="{AE5AC164-C03C-413C-88E0-6D54E4245CE8}"/>
    <cellStyle name="Normal 5 2 4" xfId="246" xr:uid="{83349FE6-433B-4564-A1C0-D369F8CBB04E}"/>
    <cellStyle name="Normal 5 2 4 2" xfId="383" xr:uid="{C054D99E-8D3F-47D1-9AA2-035CCBC2B945}"/>
    <cellStyle name="Normal 5 2 4 2 2" xfId="4497" xr:uid="{6422A62A-867B-457F-AE58-5C90D595FE54}"/>
    <cellStyle name="Normal 5 2 4 3" xfId="3623" xr:uid="{99148F96-4618-4EF6-A027-D2B4F26220A0}"/>
    <cellStyle name="Normal 5 2 4 4" xfId="4363" xr:uid="{44323C90-6800-477D-BCB3-1EE219A9DCD9}"/>
    <cellStyle name="Normal 5 2 5" xfId="316" xr:uid="{6668A595-B5B8-4048-820F-432AF7E0E1BE}"/>
    <cellStyle name="Normal 5 2 5 2" xfId="3626" xr:uid="{1529F01A-2502-43F5-B18A-4C06C289F9A5}"/>
    <cellStyle name="Normal 5 2 5 3" xfId="4430" xr:uid="{BA66C02A-C41D-43EF-833D-97DD8F22F361}"/>
    <cellStyle name="Normal 5 2 6" xfId="698" xr:uid="{122F2CAE-9CE3-4857-B8F4-3F5088E13459}"/>
    <cellStyle name="Normal 5 2 7" xfId="521" xr:uid="{3D0416E7-32FC-4F7C-A7CA-9DDAFD7BBB4A}"/>
    <cellStyle name="Normal 5 2 8" xfId="4296" xr:uid="{FA8FB514-E189-49E4-96A8-DC8477A43A3D}"/>
    <cellStyle name="Normal 5 3" xfId="743" xr:uid="{38A1100B-36D9-45CB-BE6E-300ECFF9302A}"/>
    <cellStyle name="Normal 5 4" xfId="795" xr:uid="{A86BC035-D9BF-4634-BE4F-C11058561A78}"/>
    <cellStyle name="Normal 5 4 2" xfId="3725" xr:uid="{73C9FB22-58D3-4ADE-979B-93A0DD0DE9FC}"/>
    <cellStyle name="Normal 5 4 3" xfId="1729" xr:uid="{7EF94A6F-A599-4BAE-852C-5376BE35A400}"/>
    <cellStyle name="Normal 5 5" xfId="721" xr:uid="{4646BA4E-43BA-4B6D-912D-31DE40A6528B}"/>
    <cellStyle name="Normal 5 6" xfId="850" xr:uid="{57AE85AB-BE19-4A68-B41B-85A99570B2FA}"/>
    <cellStyle name="Normal 5 6 2" xfId="1373" xr:uid="{65BFC302-F2C7-4D79-BD1E-2BA2D920AA6F}"/>
    <cellStyle name="Normal 5 6 2 2" xfId="3917" xr:uid="{E5889FB3-028E-40A1-87D7-6F742EC70DEC}"/>
    <cellStyle name="Normal 5 6 2 2 2" xfId="4102" xr:uid="{2A00FFDC-9481-4CAB-AADA-456DEB023D06}"/>
    <cellStyle name="Normal 5 6 2 3" xfId="3839" xr:uid="{A80F0D73-3EE3-4792-B2EB-2632010FC3E0}"/>
    <cellStyle name="Normal 5 6 3" xfId="1261" xr:uid="{2CE32385-A830-4333-9DA3-3545272C4C66}"/>
    <cellStyle name="Normal 5 7" xfId="1052" xr:uid="{CAB2858F-F0C3-40FB-A350-1D3E22BF4A36}"/>
    <cellStyle name="Normal 5 8" xfId="3609" xr:uid="{159FA85F-2C51-4710-A5F4-E4FF8320B0C1}"/>
    <cellStyle name="Normal 5 9" xfId="3627" xr:uid="{49B9980F-A6DB-48DF-87F7-7C4866515251}"/>
    <cellStyle name="Normal 50" xfId="485" xr:uid="{5368CF7E-79EF-4C33-8C28-D17F926E29FB}"/>
    <cellStyle name="Normal 50 2" xfId="3773" xr:uid="{EB3C2A5F-E30D-4DBC-A9AF-BA9BA080D9C8}"/>
    <cellStyle name="Normal 50 2 2" xfId="3997" xr:uid="{72085A07-99FE-4EC4-A829-56CE1B6DB152}"/>
    <cellStyle name="Normal 50 3" xfId="3772" xr:uid="{DB39F190-2C89-4DD2-999D-18B8712B8861}"/>
    <cellStyle name="Normal 50 3 2" xfId="3996" xr:uid="{5CCAA45A-BAA5-4BDC-BD0E-1B3BF03F4268}"/>
    <cellStyle name="Normal 50 4" xfId="1139" xr:uid="{2623CE11-44A6-4D1B-B32F-93FCB53C4E2A}"/>
    <cellStyle name="Normal 50 5" xfId="3998" xr:uid="{D7F4BF0D-932E-4A62-8121-818CE61E5F06}"/>
    <cellStyle name="Normal 51" xfId="486" xr:uid="{507B41B9-A84D-40F4-8528-467F10BE3D60}"/>
    <cellStyle name="Normal 51 2" xfId="3995" xr:uid="{B9904CA3-64D7-41DD-8865-24EA47E5E3A0}"/>
    <cellStyle name="Normal 51 2 2" xfId="3770" xr:uid="{11D10EC5-790A-4A9F-8F68-F407BA6D29C5}"/>
    <cellStyle name="Normal 51 3" xfId="3769" xr:uid="{8261BA2B-1167-4000-8461-8AEC7A3DF022}"/>
    <cellStyle name="Normal 51 3 2" xfId="3768" xr:uid="{FC0B6A20-7E18-4673-AD3C-35397A78E3B3}"/>
    <cellStyle name="Normal 51 4" xfId="3585" xr:uid="{A15DF701-4A4F-432B-B468-16BB8380558A}"/>
    <cellStyle name="Normal 51 5" xfId="3771" xr:uid="{85F51F0C-B275-4B24-84B8-76BADB0D4904}"/>
    <cellStyle name="Normal 52" xfId="487" xr:uid="{6DF51B8E-E531-4F7C-914A-46487AE16E8A}"/>
    <cellStyle name="Normal 52 2" xfId="1099" xr:uid="{E9DDCAEA-D822-46DD-9641-4892520C773C}"/>
    <cellStyle name="Normal 52 3" xfId="3676" xr:uid="{9EDBB5A2-1E5E-4CB6-BD88-C416D4049856}"/>
    <cellStyle name="Normal 53" xfId="488" xr:uid="{5407FF3F-2DF3-46A0-B33B-87572735FDDA}"/>
    <cellStyle name="Normal 53 2" xfId="1013" xr:uid="{C372E2DC-AC27-487E-B4AD-690DBB0B2553}"/>
    <cellStyle name="Normal 53 3" xfId="3672" xr:uid="{D0B8D151-E4E8-4537-A796-9D38722202D0}"/>
    <cellStyle name="Normal 54" xfId="489" xr:uid="{2B9994E1-713D-4B36-9895-A0392C16D41A}"/>
    <cellStyle name="Normal 54 2" xfId="857" xr:uid="{6DF2271E-7B37-4D12-A13F-EA85EFC73580}"/>
    <cellStyle name="Normal 54 3" xfId="3767" xr:uid="{C7EBE5DC-4F3E-49DF-8202-C33918DEA126}"/>
    <cellStyle name="Normal 55" xfId="490" xr:uid="{41956310-CB45-4C5A-98F3-7549478227B0}"/>
    <cellStyle name="Normal 55 2" xfId="3581" xr:uid="{147FE457-9ECF-4712-A2D6-BCE4D771CAD9}"/>
    <cellStyle name="Normal 55 3" xfId="3766" xr:uid="{E7053853-E365-432B-A39A-D8D88AD83055}"/>
    <cellStyle name="Normal 557" xfId="6" xr:uid="{00000000-0005-0000-0000-00000F000000}"/>
    <cellStyle name="Normal 56" xfId="491" xr:uid="{128AAC8E-5675-42EF-80BB-9C0D789135B5}"/>
    <cellStyle name="Normal 56 2" xfId="1250" xr:uid="{AB827ABF-1225-420C-8FBD-6D22B9A91EF4}"/>
    <cellStyle name="Normal 56 3" xfId="3765" xr:uid="{F2D1C5F2-3C60-45EB-BE29-CAA9886933A8}"/>
    <cellStyle name="Normal 561" xfId="7" xr:uid="{00000000-0005-0000-0000-000010000000}"/>
    <cellStyle name="Normal 568" xfId="8" xr:uid="{00000000-0005-0000-0000-000011000000}"/>
    <cellStyle name="Normal 57" xfId="492" xr:uid="{9A2528DC-2824-4A6B-AF74-EEE3507306DE}"/>
    <cellStyle name="Normal 57 2" xfId="1113" xr:uid="{E1601E27-A8AB-45C4-B483-671D924068C4}"/>
    <cellStyle name="Normal 57 3" xfId="3764" xr:uid="{ABF4A489-FB33-4A02-A661-A06B82CDC63B}"/>
    <cellStyle name="Normal 576" xfId="10" xr:uid="{00000000-0005-0000-0000-000012000000}"/>
    <cellStyle name="Normal 58" xfId="493" xr:uid="{923AC3D4-CCB9-46D9-A5D0-14983C4173AA}"/>
    <cellStyle name="Normal 58 2" xfId="1140" xr:uid="{863FFAD8-655F-4382-A7F5-992949CE8834}"/>
    <cellStyle name="Normal 58 3" xfId="3763" xr:uid="{5458C83B-3259-4AAE-914F-9ECBDC9477C7}"/>
    <cellStyle name="Normal 59" xfId="494" xr:uid="{B7B8F52F-31A1-4FB4-A06A-0FB0679A9D5E}"/>
    <cellStyle name="Normal 59 2" xfId="3578" xr:uid="{FF873B07-B02F-403A-A807-3CF3E9D194C8}"/>
    <cellStyle name="Normal 59 3" xfId="3762" xr:uid="{DC09D714-541D-43CB-80CF-B43D72B32C33}"/>
    <cellStyle name="Normal 6" xfId="89" xr:uid="{496D207C-7A36-476F-A2D9-30DFE30615A7}"/>
    <cellStyle name="Normal 6 2" xfId="558" xr:uid="{22D1B6C9-47A8-45CE-A070-78202D25E88D}"/>
    <cellStyle name="Normal 6 2 2" xfId="3614" xr:uid="{661A0762-A9E2-4B4D-AC19-C18F9ED769A4}"/>
    <cellStyle name="Normal 6 2 3" xfId="1751" xr:uid="{CAFA54D7-ED1A-4A51-9283-42543D37F331}"/>
    <cellStyle name="Normal 6 3" xfId="798" xr:uid="{11D40B46-9690-4CD6-BBA5-9F964F793031}"/>
    <cellStyle name="Normal 6 3 2" xfId="3727" xr:uid="{3E99FBF5-E636-4931-8B06-CEF2BA632E5E}"/>
    <cellStyle name="Normal 6 3 3" xfId="1733" xr:uid="{1DF344C2-9418-4654-B037-2DF81E884F4B}"/>
    <cellStyle name="Normal 6 4" xfId="722" xr:uid="{3651C46D-DA00-4BCC-A54A-D11FCC64D79C}"/>
    <cellStyle name="Normal 6 5" xfId="1058" xr:uid="{48A0B5D2-2079-4AD3-859D-3E3065A35A5B}"/>
    <cellStyle name="Normal 6 6" xfId="1014" xr:uid="{1C66399B-B8CC-480B-A47B-7D2A23B5A4E8}"/>
    <cellStyle name="Normal 6 6 2" xfId="4087" xr:uid="{E081BBF2-C3E9-4A32-8E6B-2580A5DBF81F}"/>
    <cellStyle name="Normal 6 7" xfId="692" xr:uid="{805F3E06-1332-4372-B803-695444E3EA3D}"/>
    <cellStyle name="Normal 6 8" xfId="495" xr:uid="{B29AFCBE-80EA-41E6-B84F-6FCF8B5C51ED}"/>
    <cellStyle name="Normal 6_Balance Sheet Puget Sound" xfId="42" xr:uid="{00000000-0005-0000-0000-000013000000}"/>
    <cellStyle name="Normal 60" xfId="496" xr:uid="{F7D45FCF-AEE0-463B-AA39-4D5522E1A5C3}"/>
    <cellStyle name="Normal 60 2" xfId="1096" xr:uid="{63CE5CB5-7793-4394-A8A7-C20106208143}"/>
    <cellStyle name="Normal 60 3" xfId="3761" xr:uid="{13001117-36B2-4F0A-BF53-42A29CF8E4E0}"/>
    <cellStyle name="Normal 61" xfId="431" xr:uid="{56A592AF-6FBB-4C21-88DB-06860D3026AA}"/>
    <cellStyle name="Normal 61 2" xfId="3759" xr:uid="{A65E62F2-030A-4C40-B2BD-F2BF086449A1}"/>
    <cellStyle name="Normal 61 3" xfId="3617" xr:uid="{701BC8D4-C6FD-4F92-A119-62CB2CA2BD72}"/>
    <cellStyle name="Normal 61 4" xfId="3760" xr:uid="{DBC2E799-016F-4724-9C72-60B991FF5683}"/>
    <cellStyle name="Normal 62" xfId="502" xr:uid="{EB88F0A7-646A-4041-87C0-8516ACA03652}"/>
    <cellStyle name="Normal 62 2" xfId="4061" xr:uid="{9DD32E47-5783-4028-AA21-1263B2BF4DB3}"/>
    <cellStyle name="Normal 62 3" xfId="3661" xr:uid="{2C407B08-46B9-4B29-9B69-1463A86727F7}"/>
    <cellStyle name="Normal 63" xfId="523" xr:uid="{7991FA4E-5715-4F5B-88FC-75BE699D53B2}"/>
    <cellStyle name="Normal 64" xfId="571" xr:uid="{C0C1A76B-CEB8-47A7-9847-81A96D3D8C51}"/>
    <cellStyle name="Normal 65" xfId="572" xr:uid="{0094AD03-9149-4D1D-93E3-2ADADEF6864E}"/>
    <cellStyle name="Normal 66" xfId="574" xr:uid="{1AFA1EA7-27FD-4582-83B2-4BE5F45718D8}"/>
    <cellStyle name="Normal 66 2" xfId="741" xr:uid="{F0895163-03CC-4337-BFEE-A3AB13DA7105}"/>
    <cellStyle name="Normal 67" xfId="617" xr:uid="{4842696F-DE10-462C-B933-F44DAFED0490}"/>
    <cellStyle name="Normal 67 2" xfId="749" xr:uid="{66037EDE-38CD-4D77-9604-A624F648F07F}"/>
    <cellStyle name="Normal 68" xfId="618" xr:uid="{A8E1BDCE-15B6-4D4A-9C57-120F295BF641}"/>
    <cellStyle name="Normal 68 2" xfId="762" xr:uid="{2CF46566-26D3-42A5-A812-7EBB87252A3E}"/>
    <cellStyle name="Normal 69" xfId="11" xr:uid="{00000000-0005-0000-0000-000014000000}"/>
    <cellStyle name="Normal 69 2" xfId="794" xr:uid="{5822B171-07BB-49F5-A12F-5C47F6667BFA}"/>
    <cellStyle name="Normal 7" xfId="88" xr:uid="{7D2D1CAD-76F6-47B0-806B-1E2E1FD597A4}"/>
    <cellStyle name="Normal 7 10" xfId="497" xr:uid="{5CCF9BC5-5525-4B09-8FD9-24F0AFED6029}"/>
    <cellStyle name="Normal 7 2" xfId="559" xr:uid="{A0469401-EF60-4E8A-B937-A7DF0080227D}"/>
    <cellStyle name="Normal 7 2 2" xfId="1068" xr:uid="{D1CA5A08-B7B0-4D38-BE36-217A08AE8A90}"/>
    <cellStyle name="Normal 7 2 2 2" xfId="1673" xr:uid="{AE10FE6B-D90D-45E3-AC35-90258BDCE8E8}"/>
    <cellStyle name="Normal 7 2 2 2 2" xfId="2320" xr:uid="{6B21AEDD-43FC-4ED1-B8E4-025926C4B566}"/>
    <cellStyle name="Normal 7 2 2 2 2 2" xfId="3546" xr:uid="{E3B72D30-6B10-4ECB-B526-DF5CF74A3729}"/>
    <cellStyle name="Normal 7 2 2 2 3" xfId="2945" xr:uid="{2A4AF576-B8AF-401E-B9AA-8B3C5E342E4F}"/>
    <cellStyle name="Normal 7 2 2 3" xfId="2035" xr:uid="{5C6C9BA5-A47E-4586-9621-DFB1B5721676}"/>
    <cellStyle name="Normal 7 2 2 3 2" xfId="3242" xr:uid="{A56500FD-8023-42D5-842E-95F23A33051A}"/>
    <cellStyle name="Normal 7 2 2 4" xfId="2590" xr:uid="{AD4F1EDA-F47F-446E-9485-0C28B2885FAF}"/>
    <cellStyle name="Normal 7 2 3" xfId="1672" xr:uid="{CA5A0D86-87D8-44F3-9F6D-D2CDFECA1946}"/>
    <cellStyle name="Normal 7 2 3 2" xfId="2319" xr:uid="{46914606-3BEE-4A59-9800-BBD754DE261E}"/>
    <cellStyle name="Normal 7 2 3 2 2" xfId="3545" xr:uid="{AB51C035-1AA9-49D3-967E-FDC41EF7F57D}"/>
    <cellStyle name="Normal 7 2 3 3" xfId="2944" xr:uid="{43F28E0D-F5C5-451B-92BE-B7FE5EBAD608}"/>
    <cellStyle name="Normal 7 2 4" xfId="1746" xr:uid="{AF0431E7-F3CE-4924-A0FC-31DEC13BEC99}"/>
    <cellStyle name="Normal 7 2 5" xfId="2034" xr:uid="{804AC3E6-94A4-4B7B-AD29-EE1CC462B8B2}"/>
    <cellStyle name="Normal 7 2 5 2" xfId="3241" xr:uid="{6ACE5707-8DA6-440F-B4F2-5A33DF970C9F}"/>
    <cellStyle name="Normal 7 2 6" xfId="2473" xr:uid="{A2EB4C6A-9730-484F-90E4-5BDB04958436}"/>
    <cellStyle name="Normal 7 2 7" xfId="3666" xr:uid="{A92D8C1C-4811-4F93-AB65-A2A3B94B0962}"/>
    <cellStyle name="Normal 7 2 8" xfId="1101" xr:uid="{A2D3900D-9F76-4D6D-9927-4F09FABA51D5}"/>
    <cellStyle name="Normal 7 3" xfId="1248" xr:uid="{CEDB8950-672D-496E-BBDA-06962C884885}"/>
    <cellStyle name="Normal 7 3 2" xfId="1674" xr:uid="{6E141670-5C68-45D8-A3C1-E00512F719A6}"/>
    <cellStyle name="Normal 7 3 2 2" xfId="2321" xr:uid="{C1E56006-9F30-4A33-80DF-9D48F640A7BE}"/>
    <cellStyle name="Normal 7 3 2 2 2" xfId="3547" xr:uid="{548D5DFE-51D5-4C1C-A80E-2282351E6AF3}"/>
    <cellStyle name="Normal 7 3 2 3" xfId="2946" xr:uid="{CE30D70F-6E61-4C42-B08F-CBFDE717E3A4}"/>
    <cellStyle name="Normal 7 3 3" xfId="2036" xr:uid="{7DABA035-796C-408F-ADCF-146E744E6815}"/>
    <cellStyle name="Normal 7 3 3 2" xfId="3243" xr:uid="{DF51D977-F48C-4431-8190-C3A0E68D6BAC}"/>
    <cellStyle name="Normal 7 3 4" xfId="2506" xr:uid="{CA4CFD16-86DD-4733-9586-7B6159C03B3B}"/>
    <cellStyle name="Normal 7 4" xfId="1239" xr:uid="{399B6B68-88F2-40B5-8E14-2FD78C2EBA24}"/>
    <cellStyle name="Normal 7 4 2" xfId="1671" xr:uid="{C4DF7EF1-E483-413A-94CB-C54F49C297A9}"/>
    <cellStyle name="Normal 7 4 2 2" xfId="2318" xr:uid="{A944DDC7-6999-486E-A5B0-6657B802A64A}"/>
    <cellStyle name="Normal 7 4 2 2 2" xfId="3544" xr:uid="{61A5ABEF-2F8E-41FA-B133-D09ED909F9E3}"/>
    <cellStyle name="Normal 7 4 2 3" xfId="2947" xr:uid="{F74EE0D7-5175-4360-9C7C-8CEA60B8019C}"/>
    <cellStyle name="Normal 7 4 3" xfId="2033" xr:uid="{122C5498-5B36-48EB-BFCA-084FA2AB514A}"/>
    <cellStyle name="Normal 7 4 3 2" xfId="3240" xr:uid="{E6311812-8527-43F5-9BCE-2C974950C841}"/>
    <cellStyle name="Normal 7 4 4" xfId="2368" xr:uid="{D2BF0045-B9AE-4535-9EF6-363CDF689CC9}"/>
    <cellStyle name="Normal 7 5" xfId="666" xr:uid="{35780583-D09A-4C8B-A846-65B697427DEF}"/>
    <cellStyle name="Normal 7 5 2" xfId="2064" xr:uid="{284B298D-590D-46EC-BBE7-D76EF46521E0}"/>
    <cellStyle name="Normal 7 5 2 2" xfId="3286" xr:uid="{0C8E075C-0204-42E9-8DFA-D466BBFD17B4}"/>
    <cellStyle name="Normal 7 5 3" xfId="2943" xr:uid="{3A8F287B-5B68-433A-BA75-5A9920231BA4}"/>
    <cellStyle name="Normal 7 6" xfId="1736" xr:uid="{A0F27EFF-2818-4D74-92B4-2E767F75B474}"/>
    <cellStyle name="Normal 7 6 2" xfId="2665" xr:uid="{ADD94201-656C-4291-98E1-D377DEDF4B07}"/>
    <cellStyle name="Normal 7 7" xfId="1778" xr:uid="{DE44C68C-93B7-4BD3-BDCB-E0AAA5C981D5}"/>
    <cellStyle name="Normal 7 7 2" xfId="2983" xr:uid="{1952DDA2-E3B3-4D9F-8AF5-1427A5086327}"/>
    <cellStyle name="Normal 7 8" xfId="2388" xr:uid="{CF406DE5-ABF7-4DF4-87C2-19C0B0C09E95}"/>
    <cellStyle name="Normal 7 9" xfId="1141" xr:uid="{B9145DA4-E8A9-4F52-BF29-3BE0274E9F25}"/>
    <cellStyle name="Normal 70" xfId="12" xr:uid="{00000000-0005-0000-0000-000015000000}"/>
    <cellStyle name="Normal 70 2" xfId="804" xr:uid="{C9ED0C1D-66DA-4AE1-99D4-6060B20F2987}"/>
    <cellStyle name="Normal 71" xfId="13" xr:uid="{00000000-0005-0000-0000-000016000000}"/>
    <cellStyle name="Normal 71 2" xfId="810" xr:uid="{32F7F5F8-5AF2-468F-B45C-4E7110F52B17}"/>
    <cellStyle name="Normal 72" xfId="16" xr:uid="{00000000-0005-0000-0000-000017000000}"/>
    <cellStyle name="Normal 72 2" xfId="809" xr:uid="{1A505643-556D-4181-AC16-61C877F4EC61}"/>
    <cellStyle name="Normal 73" xfId="17" xr:uid="{00000000-0005-0000-0000-000018000000}"/>
    <cellStyle name="Normal 73 2" xfId="813" xr:uid="{21BB9A1E-DFA3-4F1A-AFF8-F5D73064F994}"/>
    <cellStyle name="Normal 74" xfId="18" xr:uid="{00000000-0005-0000-0000-000019000000}"/>
    <cellStyle name="Normal 74 2" xfId="814" xr:uid="{920613D8-672A-4878-A799-A9FD7219C153}"/>
    <cellStyle name="Normal 75" xfId="15" xr:uid="{00000000-0005-0000-0000-00001A000000}"/>
    <cellStyle name="Normal 75 2" xfId="815" xr:uid="{10958B33-0D1C-4A78-B0F7-0A29DD28CE0D}"/>
    <cellStyle name="Normal 76" xfId="19" xr:uid="{00000000-0005-0000-0000-00001B000000}"/>
    <cellStyle name="Normal 76 2" xfId="816" xr:uid="{DCD9DDA2-EA05-4A94-8F8E-5F3D55F571D7}"/>
    <cellStyle name="Normal 77" xfId="20" xr:uid="{00000000-0005-0000-0000-00001C000000}"/>
    <cellStyle name="Normal 77 2" xfId="821" xr:uid="{AEA92657-0EF3-4671-BE70-0D0226232A6A}"/>
    <cellStyle name="Normal 78" xfId="21" xr:uid="{00000000-0005-0000-0000-00001D000000}"/>
    <cellStyle name="Normal 78 2" xfId="817" xr:uid="{B816562D-F8EE-4BAF-98F0-8948063731C8}"/>
    <cellStyle name="Normal 79" xfId="22" xr:uid="{00000000-0005-0000-0000-00001E000000}"/>
    <cellStyle name="Normal 79 2" xfId="822" xr:uid="{DB51BE39-C841-4766-9728-43B544BD099C}"/>
    <cellStyle name="Normal 8" xfId="293" xr:uid="{9BCE71B3-9E34-4E0E-9D6F-05678DAD5E55}"/>
    <cellStyle name="Normal 8 2" xfId="428" xr:uid="{99C204C1-5AD5-4E79-8B1F-359828DDEAE8}"/>
    <cellStyle name="Normal 8 2 2" xfId="429" xr:uid="{F88672BF-1BCD-432D-96B0-6F169CC1641A}"/>
    <cellStyle name="Normal 8 2 2 2" xfId="3667" xr:uid="{1EDA9D57-73B2-4F88-9FFC-D28540EF4664}"/>
    <cellStyle name="Normal 8 2 3" xfId="1716" xr:uid="{AA2115E0-C215-4EA8-9625-3777FCA32C1D}"/>
    <cellStyle name="Normal 8 2 4" xfId="560" xr:uid="{32C8B740-48D4-410A-BBB4-D99D6676656F}"/>
    <cellStyle name="Normal 8 3" xfId="619" xr:uid="{FDF0EE4F-BF37-49E8-A28E-14FC5FCA305F}"/>
    <cellStyle name="Normal 8 3 2" xfId="2673" xr:uid="{C3A4B190-8FC4-4E8C-99FA-ECD940FE741F}"/>
    <cellStyle name="Normal 8 3 3" xfId="1748" xr:uid="{55D3E55A-9E6E-4EA7-A2C7-EAFF3D2D5B01}"/>
    <cellStyle name="Normal 8 3 4" xfId="4269" xr:uid="{AFA5E0C1-6438-4702-BC1D-DFC4B8BE96E0}"/>
    <cellStyle name="Normal 8 4" xfId="654" xr:uid="{4AF89D27-0B69-45E3-9684-8742F4CAB202}"/>
    <cellStyle name="Normal 8 5" xfId="723" xr:uid="{A7DB75EC-355B-4E79-986D-C9C08C3A8CCF}"/>
    <cellStyle name="Normal 8 6" xfId="498" xr:uid="{BB656C40-7C2A-4696-A05E-1B5CD3DB2046}"/>
    <cellStyle name="Normal 80" xfId="23" xr:uid="{00000000-0005-0000-0000-00001F000000}"/>
    <cellStyle name="Normal 80 2" xfId="824" xr:uid="{3E40C416-FA0F-48E3-BF6F-D30F9790314A}"/>
    <cellStyle name="Normal 81" xfId="830" xr:uid="{FBE30661-FD33-4A76-929A-0B34C0A01FF4}"/>
    <cellStyle name="Normal 82" xfId="24" xr:uid="{00000000-0005-0000-0000-000020000000}"/>
    <cellStyle name="Normal 82 2" xfId="1710" xr:uid="{BD54CF28-AF11-41E9-A518-DF42ABE72E1A}"/>
    <cellStyle name="Normal 82 3" xfId="3758" xr:uid="{EE8A1D33-664F-44D8-A75B-7DB7358F9222}"/>
    <cellStyle name="Normal 82 4" xfId="704" xr:uid="{2162241A-9422-49B9-BBFE-75C753ECCDC0}"/>
    <cellStyle name="Normal 83" xfId="705" xr:uid="{1D59418C-C939-4EEB-A3C6-2D7D82593968}"/>
    <cellStyle name="Normal 83 2" xfId="3605" xr:uid="{0374F054-1A9B-4C69-B703-EAB1391F0550}"/>
    <cellStyle name="Normal 83 3" xfId="3670" xr:uid="{03E3B6DC-24BB-4AA2-A372-476040771873}"/>
    <cellStyle name="Normal 84" xfId="25" xr:uid="{00000000-0005-0000-0000-000021000000}"/>
    <cellStyle name="Normal 84 2" xfId="839" xr:uid="{A88DCC44-533D-4D5B-8646-FC2E1762649C}"/>
    <cellStyle name="Normal 84 3" xfId="847" xr:uid="{E9717744-3A61-4D92-8C35-2297C7BB35A2}"/>
    <cellStyle name="Normal 84 3 2" xfId="1370" xr:uid="{E7E713FF-C439-49D1-AED9-7FD9C9B85CB3}"/>
    <cellStyle name="Normal 84 3 2 2" xfId="3914" xr:uid="{7BD8608B-B0FF-41C7-8709-1A30A4D53906}"/>
    <cellStyle name="Normal 84 3 2 2 2" xfId="4099" xr:uid="{2B298D07-25A4-4B8F-AFFC-B133FBCFAA10}"/>
    <cellStyle name="Normal 84 3 2 3" xfId="3836" xr:uid="{AB04323B-79FE-4D0A-9FF2-F448DA59C6FC}"/>
    <cellStyle name="Normal 84 3 3" xfId="1258" xr:uid="{8E42E171-1EC5-49DA-A100-7C0697049C37}"/>
    <cellStyle name="Normal 84 4" xfId="678" xr:uid="{55585AD8-C996-49B0-ACC7-698A1579F5B8}"/>
    <cellStyle name="Normal 85" xfId="26" xr:uid="{00000000-0005-0000-0000-000022000000}"/>
    <cellStyle name="Normal 85 2" xfId="703" xr:uid="{D106B931-F94C-4670-B799-8C450AF4C356}"/>
    <cellStyle name="Normal 86" xfId="835" xr:uid="{B6ED2D18-AD40-4D21-8467-F7A64E171496}"/>
    <cellStyle name="Normal 87" xfId="27" xr:uid="{00000000-0005-0000-0000-000023000000}"/>
    <cellStyle name="Normal 87 2" xfId="833" xr:uid="{AED28680-9355-447E-9464-87542C432296}"/>
    <cellStyle name="Normal 88" xfId="28" xr:uid="{00000000-0005-0000-0000-000024000000}"/>
    <cellStyle name="Normal 88 2" xfId="3657" xr:uid="{93622491-AAB6-4BB5-B008-16E3817107DE}"/>
    <cellStyle name="Normal 88 3" xfId="3757" xr:uid="{8A3BF327-BC3F-4D0F-BE3C-6721CD76CA7A}"/>
    <cellStyle name="Normal 88 4" xfId="675" xr:uid="{B7065282-4886-4771-BA2C-635EC4C7EE9B}"/>
    <cellStyle name="Normal 89" xfId="29" xr:uid="{00000000-0005-0000-0000-000025000000}"/>
    <cellStyle name="Normal 89 2" xfId="846" xr:uid="{C64CC08A-00E4-4232-AEAC-E324A72A6D9F}"/>
    <cellStyle name="Normal 89 2 2" xfId="1369" xr:uid="{5BC110F6-7D9D-479B-8470-14EDE3528A8C}"/>
    <cellStyle name="Normal 89 2 2 2" xfId="3913" xr:uid="{DB7959EF-7F1E-4EE0-A639-C82749A3CDD3}"/>
    <cellStyle name="Normal 89 2 2 2 2" xfId="4098" xr:uid="{37F8C8B6-938B-43E9-864C-399B6E0B5693}"/>
    <cellStyle name="Normal 89 2 2 3" xfId="3835" xr:uid="{62744849-B5A1-453D-98A7-FC2DB97306E1}"/>
    <cellStyle name="Normal 89 2 3" xfId="1257" xr:uid="{0D26BE1B-8139-4394-BDBC-66EF13F7C159}"/>
    <cellStyle name="Normal 89 3" xfId="3664" xr:uid="{DBDFCF6B-DA17-4644-8CB1-556DF05017FB}"/>
    <cellStyle name="Normal 89 4" xfId="3756" xr:uid="{194E6D97-CA43-4030-9602-57424602D387}"/>
    <cellStyle name="Normal 89 5" xfId="674" xr:uid="{2C428578-0BC8-4CC4-8279-8236DCCD9DA6}"/>
    <cellStyle name="Normal 9" xfId="86" xr:uid="{1635EC52-45F8-4C64-861D-B45772DFD7A1}"/>
    <cellStyle name="Normal 9 10" xfId="499" xr:uid="{0E5209C5-F9C8-4022-A4E2-CD04C99944C8}"/>
    <cellStyle name="Normal 9 2" xfId="561" xr:uid="{D948E558-A7AB-49B7-A942-10911AA8F770}"/>
    <cellStyle name="Normal 9 2 2" xfId="1719" xr:uid="{A66795F9-331A-4E0F-9D78-1C4FF57AC9A4}"/>
    <cellStyle name="Normal 9 2 3" xfId="1713" xr:uid="{906C34A9-E039-4CB6-A7CD-1CE036C76D10}"/>
    <cellStyle name="Normal 9 2 4" xfId="3668" xr:uid="{8923C082-B5BB-4822-90EE-F0699D32EB9E}"/>
    <cellStyle name="Normal 9 2 5" xfId="1689" xr:uid="{9EC6F6E3-5A52-4123-BA76-9B87283AF626}"/>
    <cellStyle name="Normal 9 3" xfId="1687" xr:uid="{D8EE0794-24B8-4EB2-A9DF-391FB12E7F2F}"/>
    <cellStyle name="Normal 9 3 2" xfId="1718" xr:uid="{3177F11E-0ACE-42BE-AC0C-E64BB605744D}"/>
    <cellStyle name="Normal 9 4" xfId="1693" xr:uid="{7F7B156E-5C5E-492E-99A6-6BC235481600}"/>
    <cellStyle name="Normal 9 5" xfId="2417" xr:uid="{2487677C-C0F2-43B0-AB29-7F21D78C4E3E}"/>
    <cellStyle name="Normal 9 6" xfId="2343" xr:uid="{9EFCBB49-454E-4597-AF55-C9143443E968}"/>
    <cellStyle name="Normal 9 6 2" xfId="3566" xr:uid="{01BE0BFF-8DDD-45CA-8092-1AD12381D68E}"/>
    <cellStyle name="Normal 9 7" xfId="1712" xr:uid="{E8CD4E76-2AC9-4EA4-BA45-C09D7F86AE64}"/>
    <cellStyle name="Normal 9 8" xfId="1221" xr:uid="{6FC8E0AF-FDAD-48EE-8505-222287D836F0}"/>
    <cellStyle name="Normal 9 9" xfId="3574" xr:uid="{C0EA72BC-7427-4980-A8E9-FBA177A83BB0}"/>
    <cellStyle name="Normal 90" xfId="30" xr:uid="{00000000-0005-0000-0000-000026000000}"/>
    <cellStyle name="Normal 90 2" xfId="4070" xr:uid="{321BAECC-FFB1-4B90-A0BD-DA3C0D9FFF92}"/>
    <cellStyle name="Normal 90 3" xfId="3755" xr:uid="{3EA23CEF-3178-45A1-B827-0D04B1D0DFD5}"/>
    <cellStyle name="Normal 90 4" xfId="838" xr:uid="{C1CEB7B5-E8C2-44DE-A3D8-D6B46E965396}"/>
    <cellStyle name="Normal 91" xfId="858" xr:uid="{796C7499-A40A-4B52-869B-238F0F1F1FB8}"/>
    <cellStyle name="Normal 91 2" xfId="4071" xr:uid="{6D294E00-7179-47DD-9FC6-488A9C560F18}"/>
    <cellStyle name="Normal 91 3" xfId="3754" xr:uid="{BE9376AB-3FED-47E3-9C36-CB7E0E5942A8}"/>
    <cellStyle name="Normal 92" xfId="32" xr:uid="{00000000-0005-0000-0000-000027000000}"/>
    <cellStyle name="Normal 92 2" xfId="4072" xr:uid="{27785D56-88FF-4FA8-9F48-6CB926C51C3C}"/>
    <cellStyle name="Normal 92 3" xfId="3753" xr:uid="{E47C5DDA-46FC-461F-B2F3-8A3C76996615}"/>
    <cellStyle name="Normal 92 4" xfId="860" xr:uid="{9C2EA520-DC21-4FA7-AC27-B27E3AD52356}"/>
    <cellStyle name="Normal 93" xfId="861" xr:uid="{14D7739F-110F-4A44-9DC5-C231213DF36E}"/>
    <cellStyle name="Normal 93 2" xfId="4073" xr:uid="{1DB33679-AFA1-4403-9003-594901526AA9}"/>
    <cellStyle name="Normal 93 3" xfId="3752" xr:uid="{41BAD757-F99A-4D86-8D95-7AF53F3AF492}"/>
    <cellStyle name="Normal 94" xfId="31" xr:uid="{00000000-0005-0000-0000-000028000000}"/>
    <cellStyle name="Normal 94 2" xfId="4074" xr:uid="{7FFA63A7-95A6-4B2C-81D9-78BFE38B1562}"/>
    <cellStyle name="Normal 94 3" xfId="3751" xr:uid="{EDA1DD25-6F05-424A-B33D-A292BB1A027B}"/>
    <cellStyle name="Normal 94 4" xfId="862" xr:uid="{2617649A-8A7B-4C5F-BDF5-973F159A5F5C}"/>
    <cellStyle name="Normal 95" xfId="867" xr:uid="{D48B53A6-3C52-447E-8340-3551C93E4F92}"/>
    <cellStyle name="Normal 96" xfId="868" xr:uid="{D39F531A-B82A-42CB-8D46-0CF91B4F4CF3}"/>
    <cellStyle name="Normal 97" xfId="869" xr:uid="{48C7582E-C4AC-488D-B6B5-9A088EA493F5}"/>
    <cellStyle name="Normal 98" xfId="870" xr:uid="{23600A17-577A-49FD-AD33-D9BD1E121E15}"/>
    <cellStyle name="Normal 99" xfId="871" xr:uid="{4820176B-2602-478A-B569-69237D636A7C}"/>
    <cellStyle name="Note 2" xfId="150" xr:uid="{FD7FDD6F-ABB4-4FBE-8381-85AC9F37B67E}"/>
    <cellStyle name="Note 2 10" xfId="2374" xr:uid="{85F549C6-1044-43B3-9611-9D7A7FD62034}"/>
    <cellStyle name="Note 2 11" xfId="789" xr:uid="{F3B5B087-48F5-4A85-8109-7C1B3B4CBD75}"/>
    <cellStyle name="Note 2 12" xfId="612" xr:uid="{E025BEBD-9C48-41F6-9466-8D07451CCBA4}"/>
    <cellStyle name="Note 2 2" xfId="151" xr:uid="{BFBA65BB-F383-4E7B-BA65-E6146832B212}"/>
    <cellStyle name="Note 2 2 2" xfId="3608" xr:uid="{5F62AC8D-7C2B-43B1-A5F4-BC7C1BE02F5A}"/>
    <cellStyle name="Note 2 2 3" xfId="1274" xr:uid="{F2EB27F0-463A-405B-8431-748D5E662B6B}"/>
    <cellStyle name="Note 2 2 4" xfId="1031" xr:uid="{4F2885D2-5C76-4866-B7F7-23C58D317CE3}"/>
    <cellStyle name="Note 2 3" xfId="152" xr:uid="{9EF12D5F-F0A8-4FD1-8238-89DB547CD7EF}"/>
    <cellStyle name="Note 2 3 2" xfId="174" xr:uid="{34636897-FA82-4BB0-89CE-BA0B6314463D}"/>
    <cellStyle name="Note 2 3 2 2" xfId="1120" xr:uid="{5A48E3D8-B790-4131-B357-1E1E0DFB82F3}"/>
    <cellStyle name="Note 2 3 2 2 2" xfId="1678" xr:uid="{757605CE-BD3B-45B8-8D7D-78BE8DF40B11}"/>
    <cellStyle name="Note 2 3 2 2 2 2" xfId="2325" xr:uid="{C01E565D-3E6A-4370-88FC-4794B4B9D64A}"/>
    <cellStyle name="Note 2 3 2 2 2 2 2" xfId="3551" xr:uid="{4A4EBAA3-C31D-495B-9C08-323B2C7B55B5}"/>
    <cellStyle name="Note 2 3 2 2 2 3" xfId="2951" xr:uid="{FAB59E71-E5C4-4D04-B869-69761D79F885}"/>
    <cellStyle name="Note 2 3 2 2 3" xfId="2040" xr:uid="{2241B0F7-7804-451F-BAA6-F8AE2960E3A6}"/>
    <cellStyle name="Note 2 3 2 2 3 2" xfId="3247" xr:uid="{3BFB2404-EDBB-4899-8AED-4E41235D2EE3}"/>
    <cellStyle name="Note 2 3 2 2 4" xfId="2592" xr:uid="{66766DF3-798A-4251-B8A3-34C4E1F52881}"/>
    <cellStyle name="Note 2 3 2 3" xfId="1677" xr:uid="{F415CD8F-8D0A-44B7-B952-C00EE32F68DB}"/>
    <cellStyle name="Note 2 3 2 3 2" xfId="2324" xr:uid="{C5AD414B-3F1F-4990-80A2-5698DF8FB605}"/>
    <cellStyle name="Note 2 3 2 3 2 2" xfId="3550" xr:uid="{55C05CD7-1C9D-4498-A608-CE31E1AC2E67}"/>
    <cellStyle name="Note 2 3 2 3 3" xfId="2950" xr:uid="{23C78D92-E1EF-4E58-B8EA-AE2F82C94804}"/>
    <cellStyle name="Note 2 3 2 4" xfId="2039" xr:uid="{4C61F0BE-12FA-466B-8651-E3723FB5EF93}"/>
    <cellStyle name="Note 2 3 2 4 2" xfId="3246" xr:uid="{32266694-E524-4CF9-A7BC-FB2EFCE2BF9B}"/>
    <cellStyle name="Note 2 3 2 5" xfId="2475" xr:uid="{7ADF072F-E01A-479D-BD1E-8F516735D593}"/>
    <cellStyle name="Note 2 3 2 6" xfId="1121" xr:uid="{3273D814-1060-4956-A0EC-6F5E7F1237D4}"/>
    <cellStyle name="Note 2 3 3" xfId="170" xr:uid="{AC10683C-2DE8-4F54-8545-0E548A2BB91D}"/>
    <cellStyle name="Note 2 3 3 2" xfId="1679" xr:uid="{DE92DAD2-C752-4638-96B0-1E4C42620C3A}"/>
    <cellStyle name="Note 2 3 3 2 2" xfId="2326" xr:uid="{85D491BE-6EFC-4ABB-846D-0DD6D492BB71}"/>
    <cellStyle name="Note 2 3 3 2 2 2" xfId="3552" xr:uid="{BE5B4DDC-CC4C-44E5-9838-A49B96CB049A}"/>
    <cellStyle name="Note 2 3 3 2 3" xfId="2952" xr:uid="{E5F60A84-8F57-4DC9-B9FD-B988BE0F3A70}"/>
    <cellStyle name="Note 2 3 3 3" xfId="2041" xr:uid="{3146CDAE-1DA5-471C-BE2B-255A3801499C}"/>
    <cellStyle name="Note 2 3 3 3 2" xfId="3248" xr:uid="{2EDED5FF-949E-48D3-8C72-747586DBB971}"/>
    <cellStyle name="Note 2 3 3 4" xfId="2522" xr:uid="{2C78F5F1-D6E7-4821-8FA5-B989B03FD1B8}"/>
    <cellStyle name="Note 2 3 3 5" xfId="1192" xr:uid="{AECDC64A-21D9-45DD-B8BF-B8FC1B2135B3}"/>
    <cellStyle name="Note 2 3 4" xfId="1122" xr:uid="{FF4318B3-33E2-4385-B311-FA867C840191}"/>
    <cellStyle name="Note 2 3 4 2" xfId="1676" xr:uid="{F6755F47-E641-4CD1-A005-4DD34ABDEC22}"/>
    <cellStyle name="Note 2 3 4 2 2" xfId="2323" xr:uid="{62AC63BA-1A2C-4EA2-B1D4-56F6EFCD4694}"/>
    <cellStyle name="Note 2 3 4 2 2 2" xfId="3549" xr:uid="{2D008C29-BCE0-4A75-ABDF-56B850DE5C08}"/>
    <cellStyle name="Note 2 3 4 2 3" xfId="2953" xr:uid="{43EE13DB-2D81-4417-AAE0-2727BC375A49}"/>
    <cellStyle name="Note 2 3 4 3" xfId="2038" xr:uid="{642BE1B3-3A09-4DD5-902A-B6EBE6C6E178}"/>
    <cellStyle name="Note 2 3 4 3 2" xfId="3245" xr:uid="{D3E11359-565D-48D6-8A0B-05D47E14C62F}"/>
    <cellStyle name="Note 2 3 4 4" xfId="2655" xr:uid="{2D4F66A2-F5D7-43A1-842E-B859B706B14C}"/>
    <cellStyle name="Note 2 3 5" xfId="1457" xr:uid="{777E1B4F-20AC-407A-AA31-97CF60B8C396}"/>
    <cellStyle name="Note 2 3 5 2" xfId="2078" xr:uid="{B0D520EF-36EE-4465-BD74-AE72F4268E45}"/>
    <cellStyle name="Note 2 3 5 2 2" xfId="3302" xr:uid="{34BE2D26-5844-4217-8199-79B4D99A8BEF}"/>
    <cellStyle name="Note 2 3 5 3" xfId="2949" xr:uid="{BCA1A64E-C2F5-4C02-9915-AB7A29496B10}"/>
    <cellStyle name="Note 2 3 6" xfId="1793" xr:uid="{D8D036C4-18BD-4020-B415-E53F680A231E}"/>
    <cellStyle name="Note 2 3 6 2" xfId="2998" xr:uid="{4704CAEF-3988-4095-9EC0-F5C885B64FDD}"/>
    <cellStyle name="Note 2 3 7" xfId="2403" xr:uid="{C57EE46A-2DC6-42F8-ABAC-8662A937D271}"/>
    <cellStyle name="Note 2 3 8" xfId="1035" xr:uid="{B9147B1A-92E7-4737-AAC5-7BCDFF5BE25F}"/>
    <cellStyle name="Note 2 4" xfId="1202" xr:uid="{D4351CDD-DF7E-42F3-8299-0AA74007922D}"/>
    <cellStyle name="Note 2 4 2" xfId="1191" xr:uid="{75FCE850-6DED-475F-ABA9-D7EBA1DAEE66}"/>
    <cellStyle name="Note 2 4 2 2" xfId="1681" xr:uid="{3D6D7D47-B698-47D4-87F1-3B5F369D5A03}"/>
    <cellStyle name="Note 2 4 2 2 2" xfId="2328" xr:uid="{422D44B3-E96E-4FA8-B1FE-CCDD4DEC4358}"/>
    <cellStyle name="Note 2 4 2 2 2 2" xfId="3554" xr:uid="{80A61773-561B-435F-8DCF-787F27C22A3F}"/>
    <cellStyle name="Note 2 4 2 2 3" xfId="2955" xr:uid="{B6D99ACE-90DD-4206-A5B4-4D4726D45A3D}"/>
    <cellStyle name="Note 2 4 2 3" xfId="2043" xr:uid="{5341F6B4-7BB9-4881-A4BD-AE377C556ED4}"/>
    <cellStyle name="Note 2 4 2 3 2" xfId="3250" xr:uid="{5771A290-A2E2-4687-B780-A8C35F2240D0}"/>
    <cellStyle name="Note 2 4 2 4" xfId="2591" xr:uid="{D2BF9A78-EE6C-48DC-887E-D80FC4B909AD}"/>
    <cellStyle name="Note 2 4 3" xfId="1680" xr:uid="{8CDFB0C2-802F-4662-8B1D-BEAE6C77DAB0}"/>
    <cellStyle name="Note 2 4 3 2" xfId="2327" xr:uid="{9E5AE862-A3B7-4B74-A856-E86C0F3DC742}"/>
    <cellStyle name="Note 2 4 3 2 2" xfId="3553" xr:uid="{42C3C4EA-05E9-4ECF-BA89-CB4DD2A90937}"/>
    <cellStyle name="Note 2 4 3 3" xfId="2954" xr:uid="{F390A241-5D47-4C22-B15C-85ED9965C90C}"/>
    <cellStyle name="Note 2 4 4" xfId="2042" xr:uid="{09AB129A-BB42-43B6-8598-74A01F607479}"/>
    <cellStyle name="Note 2 4 4 2" xfId="3249" xr:uid="{DD542465-8D20-40F9-9586-19E4240AF744}"/>
    <cellStyle name="Note 2 4 5" xfId="2474" xr:uid="{B650F539-3C25-4428-A074-ECC3A61813B4}"/>
    <cellStyle name="Note 2 4 6" xfId="3721" xr:uid="{493EBCA2-D881-4446-803B-1EDC8974AAF2}"/>
    <cellStyle name="Note 2 4 7" xfId="651" xr:uid="{EBB28319-ED67-4234-87BB-6885CA46349E}"/>
    <cellStyle name="Note 2 5" xfId="1007" xr:uid="{EF1F52E9-0564-4412-A7A5-328810D6B5DD}"/>
    <cellStyle name="Note 2 5 2" xfId="1190" xr:uid="{ABAB33DC-5538-49FD-AA39-6AA04FB6E013}"/>
    <cellStyle name="Note 2 5 2 2" xfId="1683" xr:uid="{545ED26C-80E1-4917-86FD-4B97238EF307}"/>
    <cellStyle name="Note 2 5 2 2 2" xfId="2330" xr:uid="{D9C1FEED-03DB-40A7-91A4-178D806C9AE1}"/>
    <cellStyle name="Note 2 5 2 2 2 2" xfId="3556" xr:uid="{E4AC0602-DF48-43BA-90C9-140CF5B39FFC}"/>
    <cellStyle name="Note 2 5 2 2 3" xfId="2957" xr:uid="{61C478AC-B919-4A14-BF85-3023A96A044D}"/>
    <cellStyle name="Note 2 5 2 3" xfId="2045" xr:uid="{1EBC0F06-236E-4897-95CB-39689D59F919}"/>
    <cellStyle name="Note 2 5 2 3 2" xfId="3252" xr:uid="{1589B857-A3A5-4B81-9BAB-DA5539A7B9E8}"/>
    <cellStyle name="Note 2 5 2 4" xfId="2656" xr:uid="{47F20C7A-A848-4EEB-BCCB-CE5C45DF7FCD}"/>
    <cellStyle name="Note 2 5 3" xfId="1682" xr:uid="{B3541580-89E4-4641-BD28-D2ED9C42FD11}"/>
    <cellStyle name="Note 2 5 3 2" xfId="2329" xr:uid="{BF7A0B3A-BF85-4DAA-A87D-E334A704F5CA}"/>
    <cellStyle name="Note 2 5 3 2 2" xfId="3555" xr:uid="{6D193FDD-0CBF-4DB7-923A-ACF3E3BD8D87}"/>
    <cellStyle name="Note 2 5 3 3" xfId="2956" xr:uid="{9E6E271C-0E8A-447C-A665-64A3D23C4F4B}"/>
    <cellStyle name="Note 2 5 4" xfId="2044" xr:uid="{3B07F59D-1DB9-472A-A11C-9A300997ED39}"/>
    <cellStyle name="Note 2 5 4 2" xfId="3251" xr:uid="{393780EE-21C3-4125-B133-E71561F9BBAA}"/>
    <cellStyle name="Note 2 5 5" xfId="2492" xr:uid="{CAA601F4-2EC7-40B3-8F63-38892825596C}"/>
    <cellStyle name="Note 2 6" xfId="645" xr:uid="{6FE5DDB5-C598-4B49-ADF5-FEE1B15CA30D}"/>
    <cellStyle name="Note 2 6 2" xfId="1684" xr:uid="{E758DD39-7615-4767-B17F-0BA0318843DF}"/>
    <cellStyle name="Note 2 6 2 2" xfId="2331" xr:uid="{309FA954-B036-47EB-8F37-326C2E9BB13A}"/>
    <cellStyle name="Note 2 6 2 2 2" xfId="3557" xr:uid="{CE174C88-6FEE-4380-94AE-0B889FF31C6A}"/>
    <cellStyle name="Note 2 6 2 3" xfId="2958" xr:uid="{350D45B7-5D4B-4819-AD33-C137D74A7CAE}"/>
    <cellStyle name="Note 2 6 3" xfId="2046" xr:uid="{9D8FCFDD-E9DF-46F3-B20F-3CCFEDD32466}"/>
    <cellStyle name="Note 2 6 3 2" xfId="3253" xr:uid="{4698620E-5308-476A-949E-CA06766CFA75}"/>
    <cellStyle name="Note 2 6 4" xfId="2657" xr:uid="{3A616A5C-4590-4B19-8FE0-291E1690C2A8}"/>
    <cellStyle name="Note 2 7" xfId="1123" xr:uid="{885FF38B-A261-442C-AC2D-2328419F9BEA}"/>
    <cellStyle name="Note 2 7 2" xfId="1675" xr:uid="{06FE8581-DC0D-4595-BBCB-E8F3D4F6DD70}"/>
    <cellStyle name="Note 2 7 2 2" xfId="2322" xr:uid="{3FEFAE8D-E98E-400B-9BEA-D78446369E6C}"/>
    <cellStyle name="Note 2 7 2 2 2" xfId="3548" xr:uid="{E2E1EF0F-45CA-42ED-8E57-FA8BFF2D74D2}"/>
    <cellStyle name="Note 2 7 2 3" xfId="2959" xr:uid="{71F45AED-30FD-429C-AB70-11BDBC879686}"/>
    <cellStyle name="Note 2 7 3" xfId="2037" xr:uid="{B473672E-6BCB-4E40-A304-42E708DCFF5B}"/>
    <cellStyle name="Note 2 7 3 2" xfId="3244" xr:uid="{3EDEA29F-B867-4996-BA19-F2825988B3D4}"/>
    <cellStyle name="Note 2 7 4" xfId="2658" xr:uid="{9EC297D1-D3E8-41E1-825D-9F32EB5C85AA}"/>
    <cellStyle name="Note 2 8" xfId="1183" xr:uid="{D76DBBBA-CEF9-429E-8DB4-FA477AF7C083}"/>
    <cellStyle name="Note 2 8 2" xfId="2050" xr:uid="{40526510-4E30-42B6-8AD6-4E98FAA601A3}"/>
    <cellStyle name="Note 2 8 2 2" xfId="3272" xr:uid="{C2238A40-B9FF-411D-85BC-04C088D4BF25}"/>
    <cellStyle name="Note 2 8 3" xfId="2948" xr:uid="{783D4A42-2FF4-452A-A7D8-4819F402B4E2}"/>
    <cellStyle name="Note 2 9" xfId="1764" xr:uid="{F0CD2A1F-02FF-4507-AF7E-FBE822549607}"/>
    <cellStyle name="Note 2 9 2" xfId="2968" xr:uid="{A62EF53C-F27C-4289-90BF-D1F3032371E0}"/>
    <cellStyle name="Note 3" xfId="153" xr:uid="{246DE0A9-FD6E-45C8-B996-95E2228429DD}"/>
    <cellStyle name="Note 3 2" xfId="194" xr:uid="{D3544C8A-EA47-41DF-82B3-98F927F4E923}"/>
    <cellStyle name="Note 3 2 2" xfId="263" xr:uid="{358AA772-A4A1-46BD-99CC-666F98991F96}"/>
    <cellStyle name="Note 3 2 2 2" xfId="400" xr:uid="{073F65DE-E43B-46E8-81B3-053FE954D2AE}"/>
    <cellStyle name="Note 3 2 2 2 2" xfId="2333" xr:uid="{91F961BA-192D-4E3A-B295-E252DBD1E61E}"/>
    <cellStyle name="Note 3 2 2 2 2 2" xfId="3560" xr:uid="{25B4CDB6-BE43-4704-A521-82E36358ED5D}"/>
    <cellStyle name="Note 3 2 2 2 3" xfId="2962" xr:uid="{44412FEB-E448-4E14-AB6B-F53B9D327E5D}"/>
    <cellStyle name="Note 3 2 2 2 4" xfId="4514" xr:uid="{971B4C67-D461-4179-9991-455B364D3ED5}"/>
    <cellStyle name="Note 3 2 2 3" xfId="2048" xr:uid="{F71F62AA-376E-4BA8-A845-F42EA47C6E32}"/>
    <cellStyle name="Note 3 2 2 3 2" xfId="3256" xr:uid="{56F78D1B-773C-41F1-A69A-BAA6FEBC181D}"/>
    <cellStyle name="Note 3 2 2 4" xfId="2593" xr:uid="{19BCD287-B929-41B6-9082-330117D27940}"/>
    <cellStyle name="Note 3 2 2 5" xfId="4380" xr:uid="{9A71EAF8-AD27-4175-AD6C-BE5656539162}"/>
    <cellStyle name="Note 3 2 3" xfId="333" xr:uid="{5A9DE050-507E-462B-883C-CA0C0D88CF89}"/>
    <cellStyle name="Note 3 2 3 2" xfId="2332" xr:uid="{F79ADA19-18A3-4A2A-86D4-9CA44800F7B4}"/>
    <cellStyle name="Note 3 2 3 2 2" xfId="3559" xr:uid="{93446DF9-F021-4665-A239-3AABA06EBB1E}"/>
    <cellStyle name="Note 3 2 3 3" xfId="2961" xr:uid="{A3065B5D-94FC-4497-856E-6574DD027755}"/>
    <cellStyle name="Note 3 2 3 4" xfId="4447" xr:uid="{E8FA7859-626C-4067-ACF3-AA0F27DC4146}"/>
    <cellStyle name="Note 3 2 4" xfId="2047" xr:uid="{4ED10745-AA92-4DA5-9FD6-948C77510BE3}"/>
    <cellStyle name="Note 3 2 4 2" xfId="3255" xr:uid="{53FC592B-173E-4C59-A850-7495B915A0AD}"/>
    <cellStyle name="Note 3 2 5" xfId="2476" xr:uid="{D049BB84-7BE9-46D0-9F41-F5227AA7DC57}"/>
    <cellStyle name="Note 3 2 6" xfId="4313" xr:uid="{9E27EE0B-F7B7-455A-AF88-4EEE423CAF54}"/>
    <cellStyle name="Note 3 3" xfId="215" xr:uid="{96AD914D-FC68-48F4-8547-EA1EDEC87E55}"/>
    <cellStyle name="Note 3 3 2" xfId="282" xr:uid="{4D1073B1-AA0B-4D85-A827-25941F3897CF}"/>
    <cellStyle name="Note 3 3 2 2" xfId="419" xr:uid="{A4815993-AB11-4A87-8824-C1B18D38CECF}"/>
    <cellStyle name="Note 3 3 2 2 2" xfId="3561" xr:uid="{2A4641E3-AA1D-49AA-B1DC-17CB0B222F07}"/>
    <cellStyle name="Note 3 3 2 2 3" xfId="4533" xr:uid="{10EBEE37-A403-4495-8398-5411504C0EE1}"/>
    <cellStyle name="Note 3 3 2 3" xfId="2963" xr:uid="{60FA6823-1FD8-42F0-AFF9-382603ECAB4D}"/>
    <cellStyle name="Note 3 3 2 4" xfId="4399" xr:uid="{5568A3BC-3878-4A80-AC14-1B51FDF274AA}"/>
    <cellStyle name="Note 3 3 3" xfId="352" xr:uid="{D8ADE7FF-0F3B-41CF-8548-EBE6B257989B}"/>
    <cellStyle name="Note 3 3 3 2" xfId="3257" xr:uid="{8DCFBBF5-C9DD-4C90-881C-23121796312D}"/>
    <cellStyle name="Note 3 3 3 3" xfId="4466" xr:uid="{309CB7BB-1C13-4ECC-B8E6-1055CADAD7B6}"/>
    <cellStyle name="Note 3 3 4" xfId="2508" xr:uid="{2E75D312-54BB-44BC-A64F-BDEB8BD031AA}"/>
    <cellStyle name="Note 3 3 5" xfId="4332" xr:uid="{B3F35F91-E943-4DF5-8E4F-25BEBAE67435}"/>
    <cellStyle name="Note 3 4" xfId="171" xr:uid="{FCA8EA65-AF9D-45F7-B102-F9F78A06305A}"/>
    <cellStyle name="Note 3 4 2" xfId="244" xr:uid="{3FA64751-0B53-4401-8571-59EBCC6E2C70}"/>
    <cellStyle name="Note 3 4 2 2" xfId="381" xr:uid="{EA7CD70A-C2F6-4DE6-AC9D-41AAAE5913A5}"/>
    <cellStyle name="Note 3 4 2 2 2" xfId="3558" xr:uid="{1FA55F67-B064-44B8-B7D3-4E84A462202C}"/>
    <cellStyle name="Note 3 4 2 2 3" xfId="4495" xr:uid="{48A3CB4D-7EE9-4BD6-8A3E-BD11CBB6E9DB}"/>
    <cellStyle name="Note 3 4 2 3" xfId="2964" xr:uid="{83D8395D-8E1A-48D3-B46A-F454737D24C7}"/>
    <cellStyle name="Note 3 4 2 4" xfId="4361" xr:uid="{9562A8C7-97F6-43C7-A9E9-3DC6322EB30C}"/>
    <cellStyle name="Note 3 4 3" xfId="314" xr:uid="{0D56C0F0-3D5D-458F-A537-807D74413C2D}"/>
    <cellStyle name="Note 3 4 3 2" xfId="3254" xr:uid="{406A8EA2-8934-49A5-AF95-10A8FA25FBA0}"/>
    <cellStyle name="Note 3 4 3 3" xfId="4428" xr:uid="{C58C245C-27FA-4F07-832B-27C49E6B7327}"/>
    <cellStyle name="Note 3 4 4" xfId="2659" xr:uid="{AE960B78-9574-4047-9ECC-FDC8C39C9494}"/>
    <cellStyle name="Note 3 4 5" xfId="4294" xr:uid="{9F695ACA-47AC-4877-9491-A304E814317E}"/>
    <cellStyle name="Note 3 5" xfId="289" xr:uid="{97D968BC-6BDD-4FE2-A68D-992996F3E42F}"/>
    <cellStyle name="Note 3 5 2" xfId="426" xr:uid="{CB358A1B-7E67-4B8D-8679-75A4A812CC49}"/>
    <cellStyle name="Note 3 5 2 2" xfId="3288" xr:uid="{687A9DC8-4C35-4236-80CF-F261C4EBB810}"/>
    <cellStyle name="Note 3 5 2 3" xfId="4540" xr:uid="{314FBE09-3AB7-4E4A-A2CE-0598E264456D}"/>
    <cellStyle name="Note 3 5 3" xfId="2960" xr:uid="{4CAE9F8E-0F6B-4BA8-8F98-9C5850E88C8E}"/>
    <cellStyle name="Note 3 5 4" xfId="4406" xr:uid="{D3282286-D625-4A46-A502-05924CC5881B}"/>
    <cellStyle name="Note 3 6" xfId="239" xr:uid="{CD6E5CD6-5987-44B7-96C1-B5F8E7E503A9}"/>
    <cellStyle name="Note 3 6 2" xfId="376" xr:uid="{273FA265-B0ED-46B7-864C-8F53860A032B}"/>
    <cellStyle name="Note 3 6 2 2" xfId="4490" xr:uid="{8A547CF6-8A9A-4916-A8D5-2348A9C7DC07}"/>
    <cellStyle name="Note 3 6 3" xfId="4356" xr:uid="{8D8296DC-704D-4D13-A4FB-80F78E7E40BC}"/>
    <cellStyle name="Note 3 7" xfId="222" xr:uid="{07699DD0-174C-4E0B-BB14-E1A1E1FE6DC3}"/>
    <cellStyle name="Note 3 7 2" xfId="359" xr:uid="{11EE581E-0E74-4CF0-98BE-0C7BF166E979}"/>
    <cellStyle name="Note 3 7 2 2" xfId="4473" xr:uid="{FDB20420-0B7D-4783-AF08-FDAF43CF2C3C}"/>
    <cellStyle name="Note 3 7 3" xfId="4339" xr:uid="{0DC523E9-7456-4126-8C4C-62D8A755D49E}"/>
    <cellStyle name="Note 3 8" xfId="309" xr:uid="{C5A0EBEE-7C84-4F1B-87B0-CC8D537C730E}"/>
    <cellStyle name="Note 3 8 2" xfId="4423" xr:uid="{60FDE802-668D-40B5-89EA-78147F11FAF0}"/>
    <cellStyle name="Note 3 9" xfId="4289" xr:uid="{BF48351A-DE20-413C-B073-CD46614DFBD5}"/>
    <cellStyle name="Note 4" xfId="642" xr:uid="{7E89DAF9-375A-46EC-B4F9-66E7AC9BF163}"/>
    <cellStyle name="Note 5" xfId="1703" xr:uid="{975D794C-0905-4ACC-A8B4-6509D54DB4F3}"/>
    <cellStyle name="Numbers - size 10" xfId="544" xr:uid="{460184FF-7DD3-47DA-A27F-921EF3D3F285}"/>
    <cellStyle name="Numbers - size 11" xfId="545" xr:uid="{849102E8-BE5F-4A37-A7A6-E783F42190D8}"/>
    <cellStyle name="Numbers - size 8" xfId="546" xr:uid="{643E3657-181B-49E0-B9D6-1B11ACF6D688}"/>
    <cellStyle name="Numbers - size 9" xfId="547" xr:uid="{B86E3E81-9DE5-4846-B2B3-512CC336D16A}"/>
    <cellStyle name="Output" xfId="50" builtinId="21" customBuiltin="1"/>
    <cellStyle name="Output 2" xfId="154" xr:uid="{D47C7286-5484-4352-BA35-CD234D371E0C}"/>
    <cellStyle name="Output 2 2" xfId="3722" xr:uid="{473A93AB-28A0-44A9-8848-35AF9B8E6A7E}"/>
    <cellStyle name="Output 2 3" xfId="1162" xr:uid="{F604C5FF-35CC-4E39-A40E-B2175F182790}"/>
    <cellStyle name="Output 2 4" xfId="790" xr:uid="{44F9CC55-57B4-40A3-9C30-702D85834BC7}"/>
    <cellStyle name="Output 2 5" xfId="613" xr:uid="{71238F13-56DE-4372-909F-67E4D9E7D4F9}"/>
    <cellStyle name="Page Headings" xfId="548" xr:uid="{55B7B54F-E279-4735-B57B-D1A4E5B5DB25}"/>
    <cellStyle name="Percent" xfId="3" builtinId="5"/>
    <cellStyle name="Percent - size 10 - 1 place" xfId="549" xr:uid="{A6E770B8-00A1-4DDB-9E43-2BAC7D30A6B7}"/>
    <cellStyle name="Percent - size 10 - 2 places" xfId="550" xr:uid="{314ECF5B-A4DB-464A-BE6A-F94DBD97F220}"/>
    <cellStyle name="Percent - size 11 - 1 place" xfId="551" xr:uid="{AFCF391B-45CD-4ED5-97EF-72D2108A6ABA}"/>
    <cellStyle name="Percent - size 11 - 1 place 2" xfId="3625" xr:uid="{88B9C206-24E2-495F-8E24-9887E43F0FE0}"/>
    <cellStyle name="Percent - size 11 - 2 places" xfId="552" xr:uid="{369EDF16-30D6-4D92-94F1-4D896AFE4498}"/>
    <cellStyle name="Percent - size 8 - 1 place" xfId="553" xr:uid="{9A62E1D9-A440-412D-8475-02149319C585}"/>
    <cellStyle name="Percent - size 8 - 2 places" xfId="554" xr:uid="{406CA2EA-F663-43C9-9446-8BAA4A7FBCC1}"/>
    <cellStyle name="Percent - size 9 - 1 place" xfId="555" xr:uid="{A5AE0200-0170-4F79-A73B-67E439106106}"/>
    <cellStyle name="Percent - size 9 - 2 places" xfId="556" xr:uid="{BE6C1810-1172-4768-B60C-20A6FCF3BE76}"/>
    <cellStyle name="Percent 10" xfId="806" xr:uid="{A7A9AAB4-E03C-4E1C-B315-025FD15F2775}"/>
    <cellStyle name="Percent 11" xfId="812" xr:uid="{7D5A904D-A17A-4EE1-9E65-DEED134DBA7D}"/>
    <cellStyle name="Percent 12" xfId="807" xr:uid="{402014A8-D333-4462-A8EB-07A4DBDC8F38}"/>
    <cellStyle name="Percent 13" xfId="811" xr:uid="{040D0346-050B-4463-B982-4662E8A7D3D0}"/>
    <cellStyle name="Percent 14" xfId="808" xr:uid="{31FD2B8B-FC2F-4168-ABB7-3333191D90A3}"/>
    <cellStyle name="Percent 15" xfId="818" xr:uid="{1A5E60E8-3F34-4B35-A734-15DD1577684F}"/>
    <cellStyle name="Percent 16" xfId="819" xr:uid="{1260DD60-266F-48FC-B26A-D8DC060FB4E6}"/>
    <cellStyle name="Percent 17" xfId="820" xr:uid="{CE6CACE9-1D8C-41E1-80DB-60E121D02E7E}"/>
    <cellStyle name="Percent 18" xfId="823" xr:uid="{E08F2418-AF82-4E9D-B86F-49F3B505F512}"/>
    <cellStyle name="Percent 19" xfId="825" xr:uid="{2F27A140-84AE-47FF-A29D-6163DA0E7B55}"/>
    <cellStyle name="Percent 2" xfId="155" xr:uid="{8F14F6A6-8C71-475A-B714-7AAAF9888016}"/>
    <cellStyle name="Percent 2 10" xfId="686" xr:uid="{338B4875-8A70-4996-AF0A-CB8D32868A89}"/>
    <cellStyle name="Percent 2 11" xfId="4290" xr:uid="{99D47A2A-8487-45C4-A0DC-E3682B2B1599}"/>
    <cellStyle name="Percent 2 2" xfId="172" xr:uid="{15A9B18B-8119-4B80-9007-058E5FE62B44}"/>
    <cellStyle name="Percent 2 2 2" xfId="195" xr:uid="{7A8814F2-8F77-4473-B17C-9A8B56B04491}"/>
    <cellStyle name="Percent 2 2 2 2" xfId="264" xr:uid="{13ED50B9-4106-4801-9831-F0C141451CBE}"/>
    <cellStyle name="Percent 2 2 2 2 2" xfId="401" xr:uid="{E1AF7E38-1081-4F4F-94AF-56F358FB4539}"/>
    <cellStyle name="Percent 2 2 2 2 2 2" xfId="4515" xr:uid="{E02AFEED-A869-45D4-844F-D67F96AB9A66}"/>
    <cellStyle name="Percent 2 2 2 2 3" xfId="828" xr:uid="{CD071772-7B41-497A-8265-91BB220099B4}"/>
    <cellStyle name="Percent 2 2 2 2 4" xfId="4381" xr:uid="{1C6A8ED7-BF17-4400-A4A1-4A212422CA8B}"/>
    <cellStyle name="Percent 2 2 2 3" xfId="334" xr:uid="{42E865AE-2D0B-45B6-A0E2-3C0927815BE0}"/>
    <cellStyle name="Percent 2 2 2 3 2" xfId="4448" xr:uid="{4E481A06-7A10-418F-8843-DBBE07FF2D9E}"/>
    <cellStyle name="Percent 2 2 2 4" xfId="614" xr:uid="{19E46ABC-DFAD-4696-A0E7-9C8E3BD1A5E8}"/>
    <cellStyle name="Percent 2 2 2 5" xfId="4314" xr:uid="{68F6499B-4308-4A43-9F31-FEF635022A4A}"/>
    <cellStyle name="Percent 2 2 3" xfId="216" xr:uid="{F35B9D6C-C8EB-451D-A1B3-EBEA1FE8FD45}"/>
    <cellStyle name="Percent 2 2 3 2" xfId="283" xr:uid="{5C1C4F36-DAD7-4489-9A72-C25D7992BD49}"/>
    <cellStyle name="Percent 2 2 3 2 2" xfId="420" xr:uid="{11E06A2C-EBC5-4870-8F69-27167A93D408}"/>
    <cellStyle name="Percent 2 2 3 2 2 2" xfId="4534" xr:uid="{E28B7A5B-48F9-45AB-8EC5-53E8A92403E9}"/>
    <cellStyle name="Percent 2 2 3 2 3" xfId="4400" xr:uid="{6E2FB055-6219-4954-B9A9-A71F804EAB03}"/>
    <cellStyle name="Percent 2 2 3 3" xfId="353" xr:uid="{7DF3B4C2-9179-40CF-A31F-92F721C1D4BB}"/>
    <cellStyle name="Percent 2 2 3 3 2" xfId="3674" xr:uid="{354C49A5-ED04-48B6-AC94-A1DC1D618C96}"/>
    <cellStyle name="Percent 2 2 3 3 3" xfId="4467" xr:uid="{C32DAA8C-5A8E-4D46-8959-227A8DB4E9E6}"/>
    <cellStyle name="Percent 2 2 3 4" xfId="1742" xr:uid="{DB9D487F-A5D4-434B-A0B6-F561680143D8}"/>
    <cellStyle name="Percent 2 2 3 5" xfId="739" xr:uid="{29508BE6-9093-4B3B-AF49-7D4405A17715}"/>
    <cellStyle name="Percent 2 2 3 6" xfId="4333" xr:uid="{250813E5-5CD2-4505-A7F0-B6123FE4E2CE}"/>
    <cellStyle name="Percent 2 2 4" xfId="245" xr:uid="{228DEA38-C3B5-427A-966E-AC8F270C34C7}"/>
    <cellStyle name="Percent 2 2 4 2" xfId="382" xr:uid="{B2739335-10FC-494E-A6C6-2758F2767A84}"/>
    <cellStyle name="Percent 2 2 4 2 2" xfId="4496" xr:uid="{F6A75EE7-EC6F-4FD8-A893-A80729792493}"/>
    <cellStyle name="Percent 2 2 4 3" xfId="1042" xr:uid="{DDD1C2B6-80A3-4D67-B7CA-CB0855254F6C}"/>
    <cellStyle name="Percent 2 2 4 4" xfId="4362" xr:uid="{23CF31F6-19F8-4D35-8DB0-AAC9D3A3A314}"/>
    <cellStyle name="Percent 2 2 5" xfId="315" xr:uid="{7672B846-D918-4EFA-A528-33921223004B}"/>
    <cellStyle name="Percent 2 2 5 2" xfId="4429" xr:uid="{92B4E47F-3C01-4DD1-81BF-C49079DEEAE1}"/>
    <cellStyle name="Percent 2 2 6" xfId="700" xr:uid="{F8DD2A63-9674-47BD-B21C-D454D6C4ABFE}"/>
    <cellStyle name="Percent 2 2 7" xfId="568" xr:uid="{DA3D9742-B97A-4F88-9A4B-C361B0E35FEC}"/>
    <cellStyle name="Percent 2 2 8" xfId="4295" xr:uid="{FDFF0B9B-2145-4BA9-9D5C-FB3CBEDD8F63}"/>
    <cellStyle name="Percent 2 3" xfId="165" xr:uid="{DDB3C58B-6286-40DC-9879-2BCCAB03550D}"/>
    <cellStyle name="Percent 2 3 2" xfId="750" xr:uid="{330F2973-3623-489A-A35F-94F3F6D8354A}"/>
    <cellStyle name="Percent 2 3 3" xfId="629" xr:uid="{B63042B8-C33D-4235-B091-4D29CD940092}"/>
    <cellStyle name="Percent 2 4" xfId="290" xr:uid="{E880073F-D679-441D-AB25-1BF432D35AD7}"/>
    <cellStyle name="Percent 2 4 2" xfId="427" xr:uid="{CA506300-CEFE-4FED-8190-D019A76D40FE}"/>
    <cellStyle name="Percent 2 4 2 2" xfId="4541" xr:uid="{FB64706A-DCD1-4237-ACD0-AC75BC3741FC}"/>
    <cellStyle name="Percent 2 4 3" xfId="3724" xr:uid="{C8B26565-4F40-444E-B278-30FFE6BA4C8C}"/>
    <cellStyle name="Percent 2 4 4" xfId="1730" xr:uid="{684BD9DD-F34F-4BEB-B5E9-C562AF7A44EC}"/>
    <cellStyle name="Percent 2 4 5" xfId="792" xr:uid="{D9D04EA8-0680-46C4-8EFC-C2EB6F905E75}"/>
    <cellStyle name="Percent 2 4 6" xfId="4407" xr:uid="{2BB7334A-1C58-4683-95D3-1A372681C1AB}"/>
    <cellStyle name="Percent 2 5" xfId="240" xr:uid="{6A675DD8-1DC6-4A17-B6A4-F792AF714234}"/>
    <cellStyle name="Percent 2 5 2" xfId="377" xr:uid="{CF60EE44-BFAC-4E12-94C0-48929AA011F3}"/>
    <cellStyle name="Percent 2 5 2 2" xfId="4491" xr:uid="{73F75E63-743C-40B5-B790-9DC8506AB6F4}"/>
    <cellStyle name="Percent 2 5 3" xfId="731" xr:uid="{BAF5A3E4-BD41-4354-B35B-3D2EDB004F22}"/>
    <cellStyle name="Percent 2 5 4" xfId="4357" xr:uid="{A9E3A547-DFEA-4DD8-B6B9-AFDE5B0F5808}"/>
    <cellStyle name="Percent 2 6" xfId="223" xr:uid="{B2806DB9-6AB8-4D16-AA6F-AD650B6E423B}"/>
    <cellStyle name="Percent 2 6 2" xfId="360" xr:uid="{5438B57A-F6D8-4940-9114-DA502BEC23F5}"/>
    <cellStyle name="Percent 2 6 2 2" xfId="3920" xr:uid="{4FCF929A-A113-4D28-A4D2-DE6A6BCA7884}"/>
    <cellStyle name="Percent 2 6 2 2 2" xfId="4105" xr:uid="{C4B58D09-31C5-4F4D-B725-808B654638CA}"/>
    <cellStyle name="Percent 2 6 2 3" xfId="3842" xr:uid="{F2334B96-23D4-4B56-9A66-5DD9AD3532F8}"/>
    <cellStyle name="Percent 2 6 2 4" xfId="1376" xr:uid="{BF3333DB-3310-41EC-8629-071E283CED1B}"/>
    <cellStyle name="Percent 2 6 2 5" xfId="4474" xr:uid="{756A7775-BC49-4925-AC94-DFF9ED69DCFD}"/>
    <cellStyle name="Percent 2 6 3" xfId="1264" xr:uid="{4D5C549B-2830-403B-9810-974594BB5214}"/>
    <cellStyle name="Percent 2 6 4" xfId="853" xr:uid="{7D700326-1B17-4A55-B9AE-CAE3B2A05CA7}"/>
    <cellStyle name="Percent 2 6 5" xfId="4340" xr:uid="{B5ADE6E6-1132-45CB-AD0D-AAB91AF87564}"/>
    <cellStyle name="Percent 2 7" xfId="310" xr:uid="{6CF4D92C-9389-4C1D-978A-C97F0A75A9BF}"/>
    <cellStyle name="Percent 2 7 2" xfId="1002" xr:uid="{1D5D407A-3993-47C9-9BBE-BD3FCDBE10B0}"/>
    <cellStyle name="Percent 2 7 3" xfId="4424" xr:uid="{0CE4D1C0-D3C2-4CB5-B1B0-F23A846201F9}"/>
    <cellStyle name="Percent 2 8" xfId="652" xr:uid="{9F475697-50D2-40D3-90C9-BD19A1ACEB98}"/>
    <cellStyle name="Percent 2 9" xfId="3663" xr:uid="{3AAD3344-3B0C-403B-924F-CEFB0C839770}"/>
    <cellStyle name="Percent 20" xfId="831" xr:uid="{66DEDB4F-5D71-4B9A-9E33-9043BDC249FF}"/>
    <cellStyle name="Percent 21" xfId="680" xr:uid="{AA770B67-E47C-4F78-9047-218E21753F89}"/>
    <cellStyle name="Percent 21 2" xfId="841" xr:uid="{3AE59B7C-2589-4D4D-AA0C-1B6BF25BE096}"/>
    <cellStyle name="Percent 21 3" xfId="849" xr:uid="{F2C49CC3-6212-4041-9265-FF658585317D}"/>
    <cellStyle name="Percent 21 3 2" xfId="1372" xr:uid="{33AF75B5-25E4-4151-BB17-71CD19E04192}"/>
    <cellStyle name="Percent 21 3 2 2" xfId="3916" xr:uid="{BE16FA6F-C425-40ED-944B-14364AAAB234}"/>
    <cellStyle name="Percent 21 3 2 2 2" xfId="4101" xr:uid="{A9D54A0B-3CC7-4F1C-8FB7-4E422E35833F}"/>
    <cellStyle name="Percent 21 3 2 3" xfId="3838" xr:uid="{D856ACDA-608F-4EB9-990D-599796072068}"/>
    <cellStyle name="Percent 21 3 3" xfId="1260" xr:uid="{ADE2F580-2363-4A53-9237-B427A1FDC805}"/>
    <cellStyle name="Percent 22" xfId="702" xr:uid="{D74BCEE4-B912-4B34-882A-E7DFA49F5653}"/>
    <cellStyle name="Percent 23" xfId="834" xr:uid="{5B496FFF-1619-47F6-9FE3-462A322FCE2B}"/>
    <cellStyle name="Percent 24" xfId="677" xr:uid="{F2EC4FC5-901B-415B-A6A4-1D2ACF0EDC92}"/>
    <cellStyle name="Percent 25" xfId="837" xr:uid="{22F6C21F-5386-471F-952F-7736A21C7825}"/>
    <cellStyle name="Percent 25 2" xfId="856" xr:uid="{A0E55F0C-97A5-4E21-B880-267405AC0388}"/>
    <cellStyle name="Percent 25 2 2" xfId="1379" xr:uid="{7FACEFFB-B32F-44C7-9CFF-7693CCEBFA79}"/>
    <cellStyle name="Percent 25 2 2 2" xfId="3923" xr:uid="{15441BC5-9E4D-4E92-8121-EE5ED38C9417}"/>
    <cellStyle name="Percent 25 2 2 2 2" xfId="4108" xr:uid="{3D158B81-73D0-494C-97F1-61929AA13B62}"/>
    <cellStyle name="Percent 25 2 2 3" xfId="3844" xr:uid="{F0215DAC-6BB1-454D-816C-3D5D83D4E142}"/>
    <cellStyle name="Percent 25 2 3" xfId="1267" xr:uid="{9B577BF6-EB3E-421E-A138-3B43654616C3}"/>
    <cellStyle name="Percent 26" xfId="843" xr:uid="{FA6EEFD5-998E-4FAF-B0AD-4AAB82965A15}"/>
    <cellStyle name="Percent 27" xfId="859" xr:uid="{E4C99B1F-C8BC-4007-B883-68541F526D71}"/>
    <cellStyle name="Percent 28" xfId="863" xr:uid="{AE8A2ADE-C06E-4F84-BE64-68B8B73217BA}"/>
    <cellStyle name="Percent 29" xfId="864" xr:uid="{2089D605-5806-4BDA-AA84-F98C019E1124}"/>
    <cellStyle name="Percent 3" xfId="163" xr:uid="{F7C6900B-25D0-4008-9AAD-26D886134E11}"/>
    <cellStyle name="Percent 3 2" xfId="173" xr:uid="{0D4589D4-E0CC-4051-96F4-BF68FA510965}"/>
    <cellStyle name="Percent 3 2 2" xfId="2672" xr:uid="{CB745492-F8FA-4D62-B17A-27322B15C016}"/>
    <cellStyle name="Percent 3 2 3" xfId="3658" xr:uid="{332AAA3F-2402-4B82-860A-808E339FEAA5}"/>
    <cellStyle name="Percent 3 2 4" xfId="1744" xr:uid="{880C643F-89FB-40F9-9CF9-539B29A243DF}"/>
    <cellStyle name="Percent 3 3" xfId="567" xr:uid="{8E40C2EE-28AB-4AA6-A917-9D129CFF670E}"/>
    <cellStyle name="Percent 3 3 2" xfId="3673" xr:uid="{3ED8706E-E899-46C6-92FC-6D4148D6B54C}"/>
    <cellStyle name="Percent 3 3 3" xfId="1757" xr:uid="{F79B2556-EC34-4247-A748-FF4D104E6D61}"/>
    <cellStyle name="Percent 3 4" xfId="752" xr:uid="{296C792E-610F-4D0E-9407-777108B1C1B2}"/>
    <cellStyle name="Percent 3 4 2" xfId="2662" xr:uid="{723E37C8-70D3-4F0C-AAAA-A4A1F1A23205}"/>
    <cellStyle name="Percent 3 4 3" xfId="3684" xr:uid="{BF82BB3E-745F-4BE2-8766-79906978A99B}"/>
    <cellStyle name="Percent 3 4 4" xfId="1732" xr:uid="{C2A77ED5-5D30-4A74-8F69-E39BAFB8CBBB}"/>
    <cellStyle name="Percent 3 5" xfId="730" xr:uid="{3A7F4882-C25D-4B61-9890-03B2B1366D7B}"/>
    <cellStyle name="Percent 3 6" xfId="689" xr:uid="{70184E48-136A-4AC6-BF05-13E6FACC1209}"/>
    <cellStyle name="Percent 3 7" xfId="512" xr:uid="{791E88ED-CA17-4BAB-8854-32F1189FD62B}"/>
    <cellStyle name="Percent 30" xfId="865" xr:uid="{93F61BD2-E199-4B65-833D-C600775A798E}"/>
    <cellStyle name="Percent 31" xfId="4272" xr:uid="{878A6741-DECA-494F-8F90-37EA653B50F6}"/>
    <cellStyle name="Percent 4" xfId="566" xr:uid="{19D84688-89A0-4F3A-B4BA-031216FC1ED3}"/>
    <cellStyle name="Percent 4 2" xfId="627" xr:uid="{987B9AC4-B32E-4ED6-BC70-3E4A24ADBC3F}"/>
    <cellStyle name="Percent 4 2 2" xfId="1745" xr:uid="{C06DA85D-5CD3-4637-B5AE-FED579004A65}"/>
    <cellStyle name="Percent 4 2 3" xfId="2477" xr:uid="{4351B925-C779-47B7-BF80-8F36B2CC6D39}"/>
    <cellStyle name="Percent 4 2 4" xfId="797" xr:uid="{A398ABFC-231D-4C7D-BCE2-DCFD38C35210}"/>
    <cellStyle name="Percent 4 3" xfId="1758" xr:uid="{B1624172-FE50-4A28-B253-A0321B2EE380}"/>
    <cellStyle name="Percent 4 4" xfId="1735" xr:uid="{60A3D4B0-0E67-4708-A643-622763A3D711}"/>
    <cellStyle name="Percent 4 4 2" xfId="2664" xr:uid="{F3121ACA-ED36-4E5C-9A0F-21FA0A9848FE}"/>
    <cellStyle name="Percent 4 5" xfId="3619" xr:uid="{F3EA63FB-E7C7-404C-8575-923A9E684EBD}"/>
    <cellStyle name="Percent 4 6" xfId="697" xr:uid="{012E9F3A-C426-4361-866C-150F29A75D05}"/>
    <cellStyle name="Percent 460" xfId="5" xr:uid="{00000000-0005-0000-0000-00002A000000}"/>
    <cellStyle name="Percent 5" xfId="628" xr:uid="{65DFF164-8DA2-43C0-B5BC-9611988D0D80}"/>
    <cellStyle name="Percent 5 2" xfId="802" xr:uid="{B490D2E1-0501-4A93-890F-83BDEBF304C1}"/>
    <cellStyle name="Percent 5 2 2" xfId="3258" xr:uid="{727E6436-D051-441C-9C5B-A9E9F2B29AB2}"/>
    <cellStyle name="Percent 5 2 3" xfId="2346" xr:uid="{C5F0C7DD-9983-4D0C-A234-F6703CF05AB6}"/>
    <cellStyle name="Percent 5 2 3 2" xfId="3569" xr:uid="{56AD3111-1EED-4DD3-A1DB-5E43DBD2544A}"/>
    <cellStyle name="Percent 5 3" xfId="1688" xr:uid="{5C7E905F-266E-429E-850C-D7D38667B010}"/>
    <cellStyle name="Percent 5 3 2" xfId="2669" xr:uid="{014987BB-C471-4425-BA3E-669DF8AC65E2}"/>
    <cellStyle name="Percent 5 4" xfId="1696" xr:uid="{16E59367-4E6A-4AB9-9F46-BBE4B6EE0268}"/>
    <cellStyle name="Percent 5 5" xfId="1739" xr:uid="{130B0FB3-C040-4A67-BA57-A41032731925}"/>
    <cellStyle name="Percent 5 6" xfId="3678" xr:uid="{7F3988D4-7BC0-43E1-8AAA-CF146B98AB89}"/>
    <cellStyle name="Percent 5 7" xfId="742" xr:uid="{22DB1326-98D4-4906-A238-50DC0AF99724}"/>
    <cellStyle name="Percent 6" xfId="634" xr:uid="{1FAA7884-A479-4C04-8F47-AFD33AFFBBD1}"/>
    <cellStyle name="Percent 6 2" xfId="638" xr:uid="{4F74B946-91C6-4B5F-90D2-FF6328C3E8CC}"/>
    <cellStyle name="Percent 6 2 2" xfId="2661" xr:uid="{317E9262-FE0F-4BBB-BB62-B4D66DB30ACA}"/>
    <cellStyle name="Percent 6 3" xfId="3677" xr:uid="{42D1BE57-4ECF-43AD-B19D-93DD6228D2F0}"/>
    <cellStyle name="Percent 6 4" xfId="1692" xr:uid="{40D9A28F-FB74-444E-93B5-5AE65EED482C}"/>
    <cellStyle name="Percent 7" xfId="791" xr:uid="{BB4AD3F1-BAF6-4F09-B22A-07500E792B03}"/>
    <cellStyle name="Percent 7 2" xfId="3723" xr:uid="{15D146A1-C656-4EB9-AF2C-D119E230B6C3}"/>
    <cellStyle name="Percent 7 3" xfId="1701" xr:uid="{1D2E1F25-3492-47B1-AA26-B7DF20AB5FE1}"/>
    <cellStyle name="Percent 7 3 2" xfId="4091" xr:uid="{EA7E80DF-218C-4256-AF1D-EEF451CC665B}"/>
    <cellStyle name="Percent 8" xfId="803" xr:uid="{6EA220E6-DB24-43FA-B99A-22E366F884F2}"/>
    <cellStyle name="Percent 8 2" xfId="3732" xr:uid="{F39E9029-BBB1-4BD0-AA97-F9366E8DE6DE}"/>
    <cellStyle name="Percent 8 3" xfId="3562" xr:uid="{92026BE6-AD0E-4C7C-94E3-3D10ED34FFDA}"/>
    <cellStyle name="Percent 9" xfId="805" xr:uid="{E486EE33-7E4D-4B42-A9DB-234FC0AF9EE2}"/>
    <cellStyle name="Subheads" xfId="557" xr:uid="{18F47D9E-E193-4667-BC47-82B7173242F7}"/>
    <cellStyle name="Title 2" xfId="156" xr:uid="{ADAF4889-521C-4E0D-A981-28548ECBA156}"/>
    <cellStyle name="Title 2 2" xfId="636" xr:uid="{F093D611-A243-49BD-9F15-C654FC500D3B}"/>
    <cellStyle name="Title 2 2 2" xfId="844" xr:uid="{C557AA9D-F8E6-4BBB-97E8-C5C20C108715}"/>
    <cellStyle name="Title 2 3" xfId="635" xr:uid="{57CE818A-A34C-4B0C-99E3-025201E53937}"/>
    <cellStyle name="Title 2 3 2" xfId="1206" xr:uid="{B4B36BB0-B0DE-4829-84A8-B00570CE7DB4}"/>
    <cellStyle name="Title 2 4" xfId="1004" xr:uid="{499DDDCF-9C3D-4C80-8E16-AFC88383AA12}"/>
    <cellStyle name="Title 2 5" xfId="4069" xr:uid="{DC197DCB-782D-4F30-965C-F848A11391BE}"/>
    <cellStyle name="Title 2 6" xfId="615" xr:uid="{8C3375E1-8AE3-4AAF-8DC0-4A7A10949ADC}"/>
    <cellStyle name="Title 3" xfId="75" xr:uid="{9DC9B8B6-24C5-4145-BCCD-E3AB1A404C12}"/>
    <cellStyle name="Title 3 2" xfId="845" xr:uid="{3BFE725A-1836-4D9E-AF31-92972621A65C}"/>
    <cellStyle name="Title 3 3" xfId="1001" xr:uid="{B1B426CB-DBF2-4E4A-B297-495B3EFC856A}"/>
    <cellStyle name="Title 4" xfId="630" xr:uid="{7EEB6AEC-481A-47B6-868E-755BC740F454}"/>
    <cellStyle name="Title 4 2" xfId="1256" xr:uid="{E58518D3-BFF7-4E79-A436-8C3E23175529}"/>
    <cellStyle name="Title 4 3" xfId="1012" xr:uid="{AA5CFF0B-CF68-4DA0-B7B8-9675A1F02681}"/>
    <cellStyle name="Title 5" xfId="640" xr:uid="{13DBD8A5-D5D9-4C8B-9E7C-45E4C047FF1E}"/>
    <cellStyle name="Title 5 2" xfId="641" xr:uid="{D6C3048F-B67A-416F-A228-B1ACD31FF06B}"/>
    <cellStyle name="Total" xfId="56" builtinId="25" customBuiltin="1"/>
    <cellStyle name="Total 2" xfId="157" xr:uid="{65EFEABF-EF31-4398-8666-3100115EA07D}"/>
    <cellStyle name="Total 2 2" xfId="158" xr:uid="{369598F8-4C11-4A7E-B23B-AA076FA4A2CC}"/>
    <cellStyle name="Total 2 3" xfId="616" xr:uid="{65F4FE5E-4DB1-469C-9BBF-10D2FAAE2B16}"/>
    <cellStyle name="Total 2 3 2" xfId="793" xr:uid="{4E94C311-13F0-4C3D-B99A-9A8ACBB0BE28}"/>
    <cellStyle name="Total 2 4" xfId="4060" xr:uid="{7B25DF79-8D86-4E03-BA33-1C3B02B298E7}"/>
    <cellStyle name="Total 2 5" xfId="724" xr:uid="{2C8E8614-AA74-4291-9D85-B910A0A2C85D}"/>
    <cellStyle name="Total 2 6" xfId="501" xr:uid="{D7260340-E912-47AD-B58B-D18FA0995D3D}"/>
    <cellStyle name="Total 3" xfId="159" xr:uid="{2C167F49-7EDA-42E3-9D0C-DC056A4A87BC}"/>
    <cellStyle name="Total 3 2" xfId="160" xr:uid="{A67BF4CC-E10E-4C4B-9F9D-9295268DA7E5}"/>
    <cellStyle name="Total 3 3" xfId="4059" xr:uid="{443E5956-A0A6-4CCE-9C9A-953DE0EF1E6D}"/>
    <cellStyle name="Total 3 4" xfId="500" xr:uid="{CE1BD576-C015-4464-BA10-0D167D876E56}"/>
    <cellStyle name="Total 4" xfId="520" xr:uid="{6DAE10B8-9AFB-4C39-BA00-5FD291BE7479}"/>
    <cellStyle name="Total 4 2" xfId="735" xr:uid="{383FB914-DAF3-4022-9871-2EB7522112FF}"/>
    <cellStyle name="Warning Text" xfId="54" builtinId="11" customBuiltin="1"/>
    <cellStyle name="Warning Text 2" xfId="161" xr:uid="{20E45429-07FE-4E61-9DF3-7DAE8DBF36CD}"/>
    <cellStyle name="Warning Text 2 2" xfId="1050" xr:uid="{05C7B1BF-2C62-48C4-8CC8-E1FD4F51287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87" transitionEvaluation="1" transitionEntry="1" codeName="Sheet1">
    <tabColor rgb="FFFFFF00"/>
    <pageSetUpPr autoPageBreaks="0" fitToPage="1"/>
  </sheetPr>
  <dimension ref="A1:CF817"/>
  <sheetViews>
    <sheetView showGridLines="0" topLeftCell="A487" zoomScale="98" zoomScaleNormal="98" workbookViewId="0">
      <selection activeCell="B77" sqref="B77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20" t="s">
        <v>1232</v>
      </c>
      <c r="B1" s="221"/>
      <c r="C1" s="221"/>
      <c r="D1" s="221"/>
      <c r="E1" s="221"/>
      <c r="F1" s="221"/>
    </row>
    <row r="2" spans="1:6" ht="12.75" customHeight="1" x14ac:dyDescent="0.35">
      <c r="A2" s="221" t="s">
        <v>1233</v>
      </c>
      <c r="B2" s="221"/>
      <c r="C2" s="222"/>
      <c r="D2" s="221"/>
      <c r="E2" s="221"/>
      <c r="F2" s="221"/>
    </row>
    <row r="3" spans="1:6" ht="12.75" customHeight="1" x14ac:dyDescent="0.35">
      <c r="A3" s="194"/>
      <c r="C3" s="223"/>
    </row>
    <row r="4" spans="1:6" ht="12.75" customHeight="1" x14ac:dyDescent="0.35">
      <c r="C4" s="223"/>
    </row>
    <row r="5" spans="1:6" ht="12.75" customHeight="1" x14ac:dyDescent="0.35">
      <c r="A5" s="194" t="s">
        <v>1258</v>
      </c>
      <c r="C5" s="223"/>
    </row>
    <row r="6" spans="1:6" ht="12.75" customHeight="1" x14ac:dyDescent="0.35">
      <c r="A6" s="194" t="s">
        <v>0</v>
      </c>
      <c r="C6" s="223"/>
    </row>
    <row r="7" spans="1:6" ht="12.75" customHeight="1" x14ac:dyDescent="0.35">
      <c r="A7" s="194" t="s">
        <v>1</v>
      </c>
      <c r="C7" s="223"/>
    </row>
    <row r="8" spans="1:6" ht="12.75" customHeight="1" x14ac:dyDescent="0.35">
      <c r="C8" s="223"/>
    </row>
    <row r="9" spans="1:6" ht="12.75" customHeight="1" x14ac:dyDescent="0.35">
      <c r="C9" s="223"/>
    </row>
    <row r="10" spans="1:6" ht="12.75" customHeight="1" x14ac:dyDescent="0.35">
      <c r="A10" s="193" t="s">
        <v>1228</v>
      </c>
      <c r="C10" s="223"/>
    </row>
    <row r="11" spans="1:6" ht="12.75" customHeight="1" x14ac:dyDescent="0.35">
      <c r="A11" s="193" t="s">
        <v>1231</v>
      </c>
      <c r="C11" s="223"/>
    </row>
    <row r="12" spans="1:6" ht="12.75" customHeight="1" x14ac:dyDescent="0.35">
      <c r="C12" s="223"/>
    </row>
    <row r="13" spans="1:6" ht="12.75" customHeight="1" x14ac:dyDescent="0.35">
      <c r="C13" s="223"/>
    </row>
    <row r="14" spans="1:6" ht="12.75" customHeight="1" x14ac:dyDescent="0.35">
      <c r="A14" s="194" t="s">
        <v>2</v>
      </c>
      <c r="C14" s="223"/>
    </row>
    <row r="15" spans="1:6" ht="12.75" customHeight="1" x14ac:dyDescent="0.35">
      <c r="A15" s="194"/>
      <c r="C15" s="223"/>
    </row>
    <row r="16" spans="1:6" ht="12.75" customHeight="1" x14ac:dyDescent="0.35">
      <c r="A16" s="180" t="s">
        <v>1260</v>
      </c>
      <c r="C16" s="223"/>
      <c r="F16" s="267" t="s">
        <v>1259</v>
      </c>
    </row>
    <row r="17" spans="1:6" ht="12.75" customHeight="1" x14ac:dyDescent="0.35">
      <c r="A17" s="180" t="s">
        <v>1230</v>
      </c>
      <c r="C17" s="267" t="s">
        <v>1259</v>
      </c>
    </row>
    <row r="18" spans="1:6" ht="12.75" customHeight="1" x14ac:dyDescent="0.35">
      <c r="A18" s="217"/>
      <c r="C18" s="223"/>
    </row>
    <row r="19" spans="1:6" ht="12.75" customHeight="1" x14ac:dyDescent="0.35">
      <c r="C19" s="223"/>
    </row>
    <row r="20" spans="1:6" ht="12.75" customHeight="1" x14ac:dyDescent="0.35">
      <c r="A20" s="258" t="s">
        <v>1234</v>
      </c>
      <c r="B20" s="258"/>
      <c r="C20" s="268"/>
      <c r="D20" s="258"/>
      <c r="E20" s="258"/>
      <c r="F20" s="258"/>
    </row>
    <row r="21" spans="1:6" ht="22.5" customHeight="1" x14ac:dyDescent="0.35">
      <c r="A21" s="194"/>
      <c r="C21" s="223"/>
    </row>
    <row r="22" spans="1:6" ht="12.65" customHeight="1" x14ac:dyDescent="0.35">
      <c r="A22" s="224" t="s">
        <v>1254</v>
      </c>
      <c r="B22" s="225"/>
      <c r="C22" s="226"/>
      <c r="D22" s="224"/>
      <c r="E22" s="224"/>
    </row>
    <row r="23" spans="1:6" ht="12.65" customHeight="1" x14ac:dyDescent="0.35">
      <c r="B23" s="194"/>
      <c r="C23" s="223"/>
    </row>
    <row r="24" spans="1:6" ht="12.65" customHeight="1" x14ac:dyDescent="0.35">
      <c r="A24" s="227" t="s">
        <v>3</v>
      </c>
      <c r="C24" s="223"/>
    </row>
    <row r="25" spans="1:6" ht="12.65" customHeight="1" x14ac:dyDescent="0.35">
      <c r="A25" s="193" t="s">
        <v>1235</v>
      </c>
      <c r="C25" s="223"/>
    </row>
    <row r="26" spans="1:6" ht="12.65" customHeight="1" x14ac:dyDescent="0.35">
      <c r="A26" s="194" t="s">
        <v>4</v>
      </c>
      <c r="C26" s="223"/>
    </row>
    <row r="27" spans="1:6" ht="12.65" customHeight="1" x14ac:dyDescent="0.35">
      <c r="A27" s="193" t="s">
        <v>1236</v>
      </c>
      <c r="C27" s="223"/>
    </row>
    <row r="28" spans="1:6" ht="12.65" customHeight="1" x14ac:dyDescent="0.35">
      <c r="A28" s="194" t="s">
        <v>5</v>
      </c>
      <c r="C28" s="223"/>
    </row>
    <row r="29" spans="1:6" ht="12.65" customHeight="1" x14ac:dyDescent="0.35">
      <c r="A29" s="193"/>
      <c r="C29" s="223"/>
    </row>
    <row r="30" spans="1:6" ht="12.65" customHeight="1" x14ac:dyDescent="0.35">
      <c r="A30" s="180" t="s">
        <v>6</v>
      </c>
      <c r="C30" s="223"/>
    </row>
    <row r="31" spans="1:6" ht="12.65" customHeight="1" x14ac:dyDescent="0.35">
      <c r="A31" s="194" t="s">
        <v>7</v>
      </c>
      <c r="C31" s="223"/>
    </row>
    <row r="32" spans="1:6" ht="12.65" customHeight="1" x14ac:dyDescent="0.35">
      <c r="A32" s="194" t="s">
        <v>8</v>
      </c>
      <c r="C32" s="223"/>
    </row>
    <row r="33" spans="1:83" ht="12.65" customHeight="1" x14ac:dyDescent="0.35">
      <c r="A33" s="193" t="s">
        <v>1237</v>
      </c>
      <c r="C33" s="223"/>
    </row>
    <row r="34" spans="1:83" ht="12.65" customHeight="1" x14ac:dyDescent="0.35">
      <c r="A34" s="194" t="s">
        <v>9</v>
      </c>
      <c r="C34" s="223"/>
    </row>
    <row r="35" spans="1:83" ht="12.65" customHeight="1" x14ac:dyDescent="0.35">
      <c r="A35" s="194"/>
      <c r="C35" s="223"/>
    </row>
    <row r="36" spans="1:83" ht="12.65" customHeight="1" x14ac:dyDescent="0.35">
      <c r="A36" s="193" t="s">
        <v>1238</v>
      </c>
      <c r="C36" s="223"/>
    </row>
    <row r="37" spans="1:83" ht="12.65" customHeight="1" x14ac:dyDescent="0.35">
      <c r="A37" s="194" t="s">
        <v>1229</v>
      </c>
      <c r="C37" s="223"/>
    </row>
    <row r="38" spans="1:83" ht="12" customHeight="1" x14ac:dyDescent="0.35">
      <c r="A38" s="193"/>
      <c r="C38" s="223"/>
    </row>
    <row r="39" spans="1:83" ht="12.65" customHeight="1" x14ac:dyDescent="0.35">
      <c r="A39" s="194"/>
      <c r="C39" s="223"/>
    </row>
    <row r="40" spans="1:83" ht="12" customHeight="1" x14ac:dyDescent="0.35">
      <c r="A40" s="194"/>
      <c r="C40" s="223"/>
    </row>
    <row r="41" spans="1:83" ht="12" customHeight="1" x14ac:dyDescent="0.35">
      <c r="A41" s="194"/>
      <c r="C41" s="228"/>
      <c r="D41" s="229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</row>
    <row r="42" spans="1:83" ht="12" customHeight="1" x14ac:dyDescent="0.35">
      <c r="A42" s="194"/>
      <c r="C42" s="228"/>
      <c r="D42" s="229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30"/>
    </row>
    <row r="43" spans="1:83" ht="12" customHeight="1" x14ac:dyDescent="0.35">
      <c r="A43" s="194"/>
      <c r="C43" s="223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3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307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190"/>
      <c r="CE47" s="190">
        <f>SUM(C47:CC47)</f>
        <v>0</v>
      </c>
    </row>
    <row r="48" spans="1:83" ht="12.65" customHeight="1" x14ac:dyDescent="0.35">
      <c r="A48" s="175" t="s">
        <v>205</v>
      </c>
      <c r="B48" s="307">
        <v>3926682</v>
      </c>
      <c r="C48" s="232">
        <f>ROUND(((B48/CE61)*C61),0)</f>
        <v>0</v>
      </c>
      <c r="D48" s="232">
        <f>ROUND(((B48/CE61)*D61),0)</f>
        <v>0</v>
      </c>
      <c r="E48" s="190">
        <f>ROUND(((B48/CE61)*E61),0)</f>
        <v>101141</v>
      </c>
      <c r="F48" s="190">
        <f>ROUND(((B48/CE61)*F61),0)</f>
        <v>0</v>
      </c>
      <c r="G48" s="190">
        <f>ROUND(((B48/CE61)*G61),0)</f>
        <v>0</v>
      </c>
      <c r="H48" s="190">
        <f>ROUND(((B48/CE61)*H61),0)</f>
        <v>0</v>
      </c>
      <c r="I48" s="190">
        <f>ROUND(((B48/CE61)*I61),0)</f>
        <v>0</v>
      </c>
      <c r="J48" s="190">
        <f>ROUND(((B48/CE61)*J61),0)</f>
        <v>11149</v>
      </c>
      <c r="K48" s="190">
        <f>ROUND(((B48/CE61)*K61),0)</f>
        <v>0</v>
      </c>
      <c r="L48" s="190">
        <f>ROUND(((B48/CE61)*L61),0)</f>
        <v>458398</v>
      </c>
      <c r="M48" s="190">
        <f>ROUND(((B48/CE61)*M61),0)</f>
        <v>0</v>
      </c>
      <c r="N48" s="190">
        <f>ROUND(((B48/CE61)*N61),0)</f>
        <v>0</v>
      </c>
      <c r="O48" s="190">
        <f>ROUND(((B48/CE61)*O61),0)</f>
        <v>51793</v>
      </c>
      <c r="P48" s="190">
        <f>ROUND(((B48/CE61)*P61),0)</f>
        <v>99270</v>
      </c>
      <c r="Q48" s="190">
        <f>ROUND(((B48/CE61)*Q61),0)</f>
        <v>0</v>
      </c>
      <c r="R48" s="190">
        <f>ROUND(((B48/CE61)*R61),0)</f>
        <v>146928</v>
      </c>
      <c r="S48" s="190">
        <f>ROUND(((B48/CE61)*S61),0)</f>
        <v>10130</v>
      </c>
      <c r="T48" s="190">
        <f>ROUND(((B48/CE61)*T61),0)</f>
        <v>40924</v>
      </c>
      <c r="U48" s="190">
        <f>ROUND(((B48/CE61)*U61),0)</f>
        <v>168030</v>
      </c>
      <c r="V48" s="190">
        <f>ROUND(((B48/CE61)*V61),0)</f>
        <v>0</v>
      </c>
      <c r="W48" s="190">
        <f>ROUND(((B48/CE61)*W61),0)</f>
        <v>13664</v>
      </c>
      <c r="X48" s="190">
        <f>ROUND(((B48/CE61)*X61),0)</f>
        <v>56201</v>
      </c>
      <c r="Y48" s="190">
        <f>ROUND(((B48/CE61)*Y61),0)</f>
        <v>120258</v>
      </c>
      <c r="Z48" s="190">
        <f>ROUND(((B48/CE61)*Z61),0)</f>
        <v>0</v>
      </c>
      <c r="AA48" s="190">
        <f>ROUND(((B48/CE61)*AA61),0)</f>
        <v>0</v>
      </c>
      <c r="AB48" s="190">
        <f>ROUND(((B48/CE61)*AB61),0)</f>
        <v>22321</v>
      </c>
      <c r="AC48" s="190">
        <f>ROUND(((B48/CE61)*AC61),0)</f>
        <v>0</v>
      </c>
      <c r="AD48" s="190">
        <f>ROUND(((B48/CE61)*AD61),0)</f>
        <v>0</v>
      </c>
      <c r="AE48" s="190">
        <f>ROUND(((B48/CE61)*AE61),0)</f>
        <v>77658</v>
      </c>
      <c r="AF48" s="190">
        <f>ROUND(((B48/CE61)*AF61),0)</f>
        <v>0</v>
      </c>
      <c r="AG48" s="190">
        <f>ROUND(((B48/CE61)*AG61),0)</f>
        <v>467090</v>
      </c>
      <c r="AH48" s="190">
        <f>ROUND(((B48/CE61)*AH61),0)</f>
        <v>0</v>
      </c>
      <c r="AI48" s="190">
        <f>ROUND(((B48/CE61)*AI61),0)</f>
        <v>0</v>
      </c>
      <c r="AJ48" s="190">
        <f>ROUND(((B48/CE61)*AJ61),0)</f>
        <v>884057</v>
      </c>
      <c r="AK48" s="190">
        <f>ROUND(((B48/CE61)*AK61),0)</f>
        <v>0</v>
      </c>
      <c r="AL48" s="190">
        <f>ROUND(((B48/CE61)*AL61),0)</f>
        <v>0</v>
      </c>
      <c r="AM48" s="190">
        <f>ROUND(((B48/CE61)*AM61),0)</f>
        <v>0</v>
      </c>
      <c r="AN48" s="190">
        <f>ROUND(((B48/CE61)*AN61),0)</f>
        <v>0</v>
      </c>
      <c r="AO48" s="190">
        <f>ROUND(((B48/CE61)*AO61),0)</f>
        <v>17778</v>
      </c>
      <c r="AP48" s="190">
        <f>ROUND(((B48/CE61)*AP61),0)</f>
        <v>0</v>
      </c>
      <c r="AQ48" s="190">
        <f>ROUND(((B48/CE61)*AQ61),0)</f>
        <v>0</v>
      </c>
      <c r="AR48" s="190">
        <f>ROUND(((B48/CE61)*AR61),0)</f>
        <v>0</v>
      </c>
      <c r="AS48" s="190">
        <f>ROUND(((B48/CE61)*AS61),0)</f>
        <v>0</v>
      </c>
      <c r="AT48" s="190">
        <f>ROUND(((B48/CE61)*AT61),0)</f>
        <v>0</v>
      </c>
      <c r="AU48" s="190">
        <f>ROUND(((B48/CE61)*AU61),0)</f>
        <v>0</v>
      </c>
      <c r="AV48" s="190">
        <f>ROUND(((B48/CE61)*AV61),0)</f>
        <v>0</v>
      </c>
      <c r="AW48" s="190">
        <f>ROUND(((B48/CE61)*AW61),0)</f>
        <v>0</v>
      </c>
      <c r="AX48" s="190">
        <f>ROUND(((B48/CE61)*AX61),0)</f>
        <v>0</v>
      </c>
      <c r="AY48" s="190">
        <f>ROUND(((B48/CE61)*AY61),0)</f>
        <v>80769</v>
      </c>
      <c r="AZ48" s="190">
        <f>ROUND(((B48/CE61)*AZ61),0)</f>
        <v>9253</v>
      </c>
      <c r="BA48" s="190">
        <f>ROUND(((B48/CE61)*BA61),0)</f>
        <v>7800</v>
      </c>
      <c r="BB48" s="190">
        <f>ROUND(((B48/CE61)*BB61),0)</f>
        <v>0</v>
      </c>
      <c r="BC48" s="190">
        <f>ROUND(((B48/CE61)*BC61),0)</f>
        <v>0</v>
      </c>
      <c r="BD48" s="190">
        <f>ROUND(((B48/CE61)*BD61),0)</f>
        <v>24609</v>
      </c>
      <c r="BE48" s="190">
        <f>ROUND(((B48/CE61)*BE61),0)</f>
        <v>54310</v>
      </c>
      <c r="BF48" s="190">
        <f>ROUND(((B48/CE61)*BF61),0)</f>
        <v>83754</v>
      </c>
      <c r="BG48" s="190">
        <f>ROUND(((B48/CE61)*BG61),0)</f>
        <v>0</v>
      </c>
      <c r="BH48" s="190">
        <f>ROUND(((B48/CE61)*BH61),0)</f>
        <v>90788</v>
      </c>
      <c r="BI48" s="190">
        <f>ROUND(((B48/CE61)*BI61),0)</f>
        <v>0</v>
      </c>
      <c r="BJ48" s="190">
        <f>ROUND(((B48/CE61)*BJ61),0)</f>
        <v>39480</v>
      </c>
      <c r="BK48" s="190">
        <f>ROUND(((B48/CE61)*BK61),0)</f>
        <v>179320</v>
      </c>
      <c r="BL48" s="190">
        <f>ROUND(((B48/CE61)*BL61),0)</f>
        <v>137999</v>
      </c>
      <c r="BM48" s="190">
        <f>ROUND(((B48/CE61)*BM61),0)</f>
        <v>0</v>
      </c>
      <c r="BN48" s="190">
        <f>ROUND(((B48/CE61)*BN61),0)</f>
        <v>278164</v>
      </c>
      <c r="BO48" s="190">
        <f>ROUND(((B48/CE61)*BO61),0)</f>
        <v>0</v>
      </c>
      <c r="BP48" s="190">
        <f>ROUND(((B48/CE61)*BP61),0)</f>
        <v>0</v>
      </c>
      <c r="BQ48" s="190">
        <f>ROUND(((B48/CE61)*BQ61),0)</f>
        <v>0</v>
      </c>
      <c r="BR48" s="190">
        <f>ROUND(((B48/CE61)*BR61),0)</f>
        <v>63782</v>
      </c>
      <c r="BS48" s="190">
        <f>ROUND(((B48/CE61)*BS61),0)</f>
        <v>0</v>
      </c>
      <c r="BT48" s="190">
        <f>ROUND(((B48/CE61)*BT61),0)</f>
        <v>0</v>
      </c>
      <c r="BU48" s="190">
        <f>ROUND(((B48/CE61)*BU61),0)</f>
        <v>0</v>
      </c>
      <c r="BV48" s="190">
        <f>ROUND(((B48/CE61)*BV61),0)</f>
        <v>105001</v>
      </c>
      <c r="BW48" s="190">
        <f>ROUND(((B48/CE61)*BW61),0)</f>
        <v>0</v>
      </c>
      <c r="BX48" s="190">
        <f>ROUND(((B48/CE61)*BX61),0)</f>
        <v>24863</v>
      </c>
      <c r="BY48" s="190">
        <f>ROUND(((B48/CE61)*BY61),0)</f>
        <v>0</v>
      </c>
      <c r="BZ48" s="190">
        <f>ROUND(((B48/CE61)*BZ61),0)</f>
        <v>0</v>
      </c>
      <c r="CA48" s="190">
        <f>ROUND(((B48/CE61)*CA61),0)</f>
        <v>0</v>
      </c>
      <c r="CB48" s="190">
        <f>ROUND(((B48/CE61)*CB61),0)</f>
        <v>0</v>
      </c>
      <c r="CC48" s="190">
        <f>ROUND(((B48/CE61)*CC61),0)</f>
        <v>0</v>
      </c>
      <c r="CD48" s="190"/>
      <c r="CE48" s="190">
        <f>SUM(C48:CD48)</f>
        <v>3926682</v>
      </c>
    </row>
    <row r="49" spans="1:84" ht="12.65" customHeight="1" x14ac:dyDescent="0.35">
      <c r="A49" s="175" t="s">
        <v>206</v>
      </c>
      <c r="B49" s="190">
        <f>B47+B48</f>
        <v>3926682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</row>
    <row r="50" spans="1:84" ht="12.65" customHeight="1" x14ac:dyDescent="0.35">
      <c r="A50" s="175" t="s">
        <v>6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</row>
    <row r="51" spans="1:84" ht="12.65" customHeight="1" x14ac:dyDescent="0.35">
      <c r="A51" s="171" t="s">
        <v>207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271"/>
      <c r="BT51" s="271"/>
      <c r="BU51" s="271"/>
      <c r="BV51" s="271"/>
      <c r="BW51" s="271"/>
      <c r="BX51" s="271"/>
      <c r="BY51" s="271"/>
      <c r="BZ51" s="271"/>
      <c r="CA51" s="271"/>
      <c r="CB51" s="271"/>
      <c r="CC51" s="271"/>
      <c r="CD51" s="190"/>
      <c r="CE51" s="190">
        <f>SUM(C51:CD51)</f>
        <v>0</v>
      </c>
    </row>
    <row r="52" spans="1:84" ht="12.65" customHeight="1" x14ac:dyDescent="0.35">
      <c r="A52" s="171" t="s">
        <v>208</v>
      </c>
      <c r="B52" s="271">
        <v>1530879</v>
      </c>
      <c r="C52" s="190">
        <f>ROUND((B52/(CE76+CF76)*C76),0)</f>
        <v>0</v>
      </c>
      <c r="D52" s="190">
        <f>ROUND((B52/(CE76+CF76)*D76),0)</f>
        <v>0</v>
      </c>
      <c r="E52" s="190">
        <f>ROUND((B52/(CE76+CF76)*E76),0)</f>
        <v>52591</v>
      </c>
      <c r="F52" s="190">
        <f>ROUND((B52/(CE76+CF76)*F76),0)</f>
        <v>0</v>
      </c>
      <c r="G52" s="190">
        <f>ROUND((B52/(CE76+CF76)*G76),0)</f>
        <v>0</v>
      </c>
      <c r="H52" s="190">
        <f>ROUND((B52/(CE76+CF76)*H76),0)</f>
        <v>0</v>
      </c>
      <c r="I52" s="190">
        <f>ROUND((B52/(CE76+CF76)*I76),0)</f>
        <v>0</v>
      </c>
      <c r="J52" s="190">
        <f>ROUND((B52/(CE76+CF76)*J76),0)</f>
        <v>0</v>
      </c>
      <c r="K52" s="190">
        <f>ROUND((B52/(CE76+CF76)*K76),0)</f>
        <v>0</v>
      </c>
      <c r="L52" s="190">
        <f>ROUND((B52/(CE76+CF76)*L76),0)</f>
        <v>238324</v>
      </c>
      <c r="M52" s="190">
        <f>ROUND((B52/(CE76+CF76)*M76),0)</f>
        <v>0</v>
      </c>
      <c r="N52" s="190">
        <f>ROUND((B52/(CE76+CF76)*N76),0)</f>
        <v>0</v>
      </c>
      <c r="O52" s="190">
        <f>ROUND((B52/(CE76+CF76)*O76),0)</f>
        <v>1455</v>
      </c>
      <c r="P52" s="190">
        <f>ROUND((B52/(CE76+CF76)*P76),0)</f>
        <v>89162</v>
      </c>
      <c r="Q52" s="190">
        <f>ROUND((B52/(CE76+CF76)*Q76),0)</f>
        <v>0</v>
      </c>
      <c r="R52" s="190">
        <f>ROUND((B52/(CE76+CF76)*R76),0)</f>
        <v>3344</v>
      </c>
      <c r="S52" s="190">
        <f>ROUND((B52/(CE76+CF76)*S76),0)</f>
        <v>0</v>
      </c>
      <c r="T52" s="190">
        <f>ROUND((B52/(CE76+CF76)*T76),0)</f>
        <v>24615</v>
      </c>
      <c r="U52" s="190">
        <f>ROUND((B52/(CE76+CF76)*U76),0)</f>
        <v>41203</v>
      </c>
      <c r="V52" s="190">
        <f>ROUND((B52/(CE76+CF76)*V76),0)</f>
        <v>0</v>
      </c>
      <c r="W52" s="190">
        <f>ROUND((B52/(CE76+CF76)*W76),0)</f>
        <v>4314</v>
      </c>
      <c r="X52" s="190">
        <f>ROUND((B52/(CE76+CF76)*X76),0)</f>
        <v>17776</v>
      </c>
      <c r="Y52" s="190">
        <f>ROUND((B52/(CE76+CF76)*Y76),0)</f>
        <v>38026</v>
      </c>
      <c r="Z52" s="190">
        <f>ROUND((B52/(CE76+CF76)*Z76),0)</f>
        <v>0</v>
      </c>
      <c r="AA52" s="190">
        <f>ROUND((B52/(CE76+CF76)*AA76),0)</f>
        <v>0</v>
      </c>
      <c r="AB52" s="190">
        <f>ROUND((B52/(CE76+CF76)*AB76),0)</f>
        <v>27893</v>
      </c>
      <c r="AC52" s="190">
        <f>ROUND((B52/(CE76+CF76)*AC76),0)</f>
        <v>0</v>
      </c>
      <c r="AD52" s="190">
        <f>ROUND((B52/(CE76+CF76)*AD76),0)</f>
        <v>0</v>
      </c>
      <c r="AE52" s="190">
        <f>ROUND((B52/(CE76+CF76)*AE76),0)</f>
        <v>46672</v>
      </c>
      <c r="AF52" s="190">
        <f>ROUND((B52/(CE76+CF76)*AF76),0)</f>
        <v>0</v>
      </c>
      <c r="AG52" s="190">
        <f>ROUND((B52/(CE76+CF76)*AG76),0)</f>
        <v>73176</v>
      </c>
      <c r="AH52" s="190">
        <f>ROUND((B52/(CE76+CF76)*AH76),0)</f>
        <v>0</v>
      </c>
      <c r="AI52" s="190">
        <f>ROUND((B52/(CE76+CF76)*AI76),0)</f>
        <v>0</v>
      </c>
      <c r="AJ52" s="190">
        <f>ROUND((B52/(CE76+CF76)*AJ76),0)</f>
        <v>150750</v>
      </c>
      <c r="AK52" s="190">
        <f>ROUND((B52/(CE76+CF76)*AK76),0)</f>
        <v>0</v>
      </c>
      <c r="AL52" s="190">
        <f>ROUND((B52/(CE76+CF76)*AL76),0)</f>
        <v>0</v>
      </c>
      <c r="AM52" s="190">
        <f>ROUND((B52/(CE76+CF76)*AM76),0)</f>
        <v>0</v>
      </c>
      <c r="AN52" s="190">
        <f>ROUND((B52/(CE76+CF76)*AN76),0)</f>
        <v>0</v>
      </c>
      <c r="AO52" s="190">
        <f>ROUND((B52/(CE76+CF76)*AO76),0)</f>
        <v>9247</v>
      </c>
      <c r="AP52" s="190">
        <f>ROUND((B52/(CE76+CF76)*AP76),0)</f>
        <v>54531</v>
      </c>
      <c r="AQ52" s="190">
        <f>ROUND((B52/(CE76+CF76)*AQ76),0)</f>
        <v>0</v>
      </c>
      <c r="AR52" s="190">
        <f>ROUND((B52/(CE76+CF76)*AR76),0)</f>
        <v>0</v>
      </c>
      <c r="AS52" s="190">
        <f>ROUND((B52/(CE76+CF76)*AS76),0)</f>
        <v>0</v>
      </c>
      <c r="AT52" s="190">
        <f>ROUND((B52/(CE76+CF76)*AT76),0)</f>
        <v>0</v>
      </c>
      <c r="AU52" s="190">
        <f>ROUND((B52/(CE76+CF76)*AU76),0)</f>
        <v>0</v>
      </c>
      <c r="AV52" s="190">
        <f>ROUND((B52/(CE76+CF76)*AV76),0)</f>
        <v>0</v>
      </c>
      <c r="AW52" s="190">
        <f>ROUND((B52/(CE76+CF76)*AW76),0)</f>
        <v>0</v>
      </c>
      <c r="AX52" s="190">
        <f>ROUND((B52/(CE76+CF76)*AX76),0)</f>
        <v>0</v>
      </c>
      <c r="AY52" s="190">
        <f>ROUND((B52/(CE76+CF76)*AY76),0)</f>
        <v>39631</v>
      </c>
      <c r="AZ52" s="190">
        <f>ROUND((B52/(CE76+CF76)*AZ76),0)</f>
        <v>16555</v>
      </c>
      <c r="BA52" s="190">
        <f>ROUND((B52/(CE76+CF76)*BA76),0)</f>
        <v>46822</v>
      </c>
      <c r="BB52" s="190">
        <f>ROUND((B52/(CE76+CF76)*BB76),0)</f>
        <v>0</v>
      </c>
      <c r="BC52" s="190">
        <f>ROUND((B52/(CE76+CF76)*BC76),0)</f>
        <v>0</v>
      </c>
      <c r="BD52" s="190">
        <f>ROUND((B52/(CE76+CF76)*BD76),0)</f>
        <v>21087</v>
      </c>
      <c r="BE52" s="190">
        <f>ROUND((B52/(CE76+CF76)*BE76),0)</f>
        <v>100818</v>
      </c>
      <c r="BF52" s="190">
        <f>ROUND((B52/(CE76+CF76)*BF76),0)</f>
        <v>0</v>
      </c>
      <c r="BG52" s="190">
        <f>ROUND((B52/(CE76+CF76)*BG76),0)</f>
        <v>0</v>
      </c>
      <c r="BH52" s="190">
        <f>ROUND((B52/(CE76+CF76)*BH76),0)</f>
        <v>0</v>
      </c>
      <c r="BI52" s="190">
        <f>ROUND((B52/(CE76+CF76)*BI76),0)</f>
        <v>0</v>
      </c>
      <c r="BJ52" s="190">
        <f>ROUND((B52/(CE76+CF76)*BJ76),0)</f>
        <v>0</v>
      </c>
      <c r="BK52" s="190">
        <f>ROUND((B52/(CE76+CF76)*BK76),0)</f>
        <v>10585</v>
      </c>
      <c r="BL52" s="190">
        <f>ROUND((B52/(CE76+CF76)*BL76),0)</f>
        <v>100299</v>
      </c>
      <c r="BM52" s="190">
        <f>ROUND((B52/(CE76+CF76)*BM76),0)</f>
        <v>0</v>
      </c>
      <c r="BN52" s="190">
        <f>ROUND((B52/(CE76+CF76)*BN76),0)</f>
        <v>276451</v>
      </c>
      <c r="BO52" s="190">
        <f>ROUND((B52/(CE76+CF76)*BO76),0)</f>
        <v>0</v>
      </c>
      <c r="BP52" s="190">
        <f>ROUND((B52/(CE76+CF76)*BP76),0)</f>
        <v>0</v>
      </c>
      <c r="BQ52" s="190">
        <f>ROUND((B52/(CE76+CF76)*BQ76),0)</f>
        <v>0</v>
      </c>
      <c r="BR52" s="190">
        <f>ROUND((B52/(CE76+CF76)*BR76),0)</f>
        <v>6689</v>
      </c>
      <c r="BS52" s="190">
        <f>ROUND((B52/(CE76+CF76)*BS76),0)</f>
        <v>0</v>
      </c>
      <c r="BT52" s="190">
        <f>ROUND((B52/(CE76+CF76)*BT76),0)</f>
        <v>0</v>
      </c>
      <c r="BU52" s="190">
        <f>ROUND((B52/(CE76+CF76)*BU76),0)</f>
        <v>0</v>
      </c>
      <c r="BV52" s="190">
        <f>ROUND((B52/(CE76+CF76)*BV76),0)</f>
        <v>38862</v>
      </c>
      <c r="BW52" s="190">
        <f>ROUND((B52/(CE76+CF76)*BW76),0)</f>
        <v>0</v>
      </c>
      <c r="BX52" s="190">
        <f>ROUND((B52/(CE76+CF76)*BX76),0)</f>
        <v>0</v>
      </c>
      <c r="BY52" s="190">
        <f>ROUND((B52/(CE76+CF76)*BY76),0)</f>
        <v>0</v>
      </c>
      <c r="BZ52" s="190">
        <f>ROUND((B52/(CE76+CF76)*BZ76),0)</f>
        <v>0</v>
      </c>
      <c r="CA52" s="190">
        <f>ROUND((B52/(CE76+CF76)*CA76),0)</f>
        <v>0</v>
      </c>
      <c r="CB52" s="190">
        <f>ROUND((B52/(CE76+CF76)*CB76),0)</f>
        <v>0</v>
      </c>
      <c r="CC52" s="190">
        <f>ROUND((B52/(CE76+CF76)*CC76),0)</f>
        <v>0</v>
      </c>
      <c r="CD52" s="190"/>
      <c r="CE52" s="190">
        <f>SUM(C52:CD52)</f>
        <v>1530878</v>
      </c>
    </row>
    <row r="53" spans="1:84" ht="12.65" customHeight="1" x14ac:dyDescent="0.35">
      <c r="A53" s="175" t="s">
        <v>206</v>
      </c>
      <c r="B53" s="190">
        <f>B51+B52</f>
        <v>1530879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</row>
    <row r="54" spans="1:84" ht="15.75" customHeight="1" x14ac:dyDescent="0.35">
      <c r="A54" s="175"/>
      <c r="B54" s="175"/>
      <c r="C54" s="186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3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1" t="s">
        <v>220</v>
      </c>
      <c r="S58" s="234" t="s">
        <v>221</v>
      </c>
      <c r="T58" s="23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3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34" t="s">
        <v>221</v>
      </c>
      <c r="AW58" s="234" t="s">
        <v>221</v>
      </c>
      <c r="AX58" s="234" t="s">
        <v>221</v>
      </c>
      <c r="AY58" s="170" t="s">
        <v>231</v>
      </c>
      <c r="AZ58" s="170" t="s">
        <v>231</v>
      </c>
      <c r="BA58" s="234" t="s">
        <v>221</v>
      </c>
      <c r="BB58" s="234" t="s">
        <v>221</v>
      </c>
      <c r="BC58" s="234" t="s">
        <v>221</v>
      </c>
      <c r="BD58" s="234" t="s">
        <v>221</v>
      </c>
      <c r="BE58" s="170" t="s">
        <v>232</v>
      </c>
      <c r="BF58" s="234" t="s">
        <v>221</v>
      </c>
      <c r="BG58" s="234" t="s">
        <v>221</v>
      </c>
      <c r="BH58" s="234" t="s">
        <v>221</v>
      </c>
      <c r="BI58" s="234" t="s">
        <v>221</v>
      </c>
      <c r="BJ58" s="234" t="s">
        <v>221</v>
      </c>
      <c r="BK58" s="234" t="s">
        <v>221</v>
      </c>
      <c r="BL58" s="234" t="s">
        <v>221</v>
      </c>
      <c r="BM58" s="234" t="s">
        <v>221</v>
      </c>
      <c r="BN58" s="234" t="s">
        <v>221</v>
      </c>
      <c r="BO58" s="234" t="s">
        <v>221</v>
      </c>
      <c r="BP58" s="234" t="s">
        <v>221</v>
      </c>
      <c r="BQ58" s="234" t="s">
        <v>221</v>
      </c>
      <c r="BR58" s="234" t="s">
        <v>221</v>
      </c>
      <c r="BS58" s="234" t="s">
        <v>221</v>
      </c>
      <c r="BT58" s="234" t="s">
        <v>221</v>
      </c>
      <c r="BU58" s="234" t="s">
        <v>221</v>
      </c>
      <c r="BV58" s="234" t="s">
        <v>221</v>
      </c>
      <c r="BW58" s="234" t="s">
        <v>221</v>
      </c>
      <c r="BX58" s="234" t="s">
        <v>221</v>
      </c>
      <c r="BY58" s="234" t="s">
        <v>221</v>
      </c>
      <c r="BZ58" s="234" t="s">
        <v>221</v>
      </c>
      <c r="CA58" s="234" t="s">
        <v>221</v>
      </c>
      <c r="CB58" s="234" t="s">
        <v>221</v>
      </c>
      <c r="CC58" s="234" t="s">
        <v>221</v>
      </c>
      <c r="CD58" s="234" t="s">
        <v>221</v>
      </c>
      <c r="CE58" s="234" t="s">
        <v>221</v>
      </c>
    </row>
    <row r="59" spans="1:84" ht="12.65" customHeight="1" x14ac:dyDescent="0.35">
      <c r="A59" s="171" t="s">
        <v>233</v>
      </c>
      <c r="B59" s="175"/>
      <c r="C59" s="271"/>
      <c r="D59" s="271"/>
      <c r="E59" s="271">
        <v>1007</v>
      </c>
      <c r="F59" s="271"/>
      <c r="G59" s="271"/>
      <c r="H59" s="271"/>
      <c r="I59" s="271"/>
      <c r="J59" s="271">
        <v>111</v>
      </c>
      <c r="K59" s="271"/>
      <c r="L59" s="271">
        <v>4564</v>
      </c>
      <c r="M59" s="271"/>
      <c r="N59" s="271"/>
      <c r="O59" s="271">
        <v>61</v>
      </c>
      <c r="P59" s="274">
        <v>13378</v>
      </c>
      <c r="Q59" s="274">
        <v>4238</v>
      </c>
      <c r="R59" s="274">
        <v>20726</v>
      </c>
      <c r="S59" s="235"/>
      <c r="T59" s="235"/>
      <c r="U59" s="308">
        <v>128333</v>
      </c>
      <c r="V59" s="274">
        <v>9</v>
      </c>
      <c r="W59" s="274">
        <v>327</v>
      </c>
      <c r="X59" s="274">
        <v>1345</v>
      </c>
      <c r="Y59" s="274">
        <v>2878</v>
      </c>
      <c r="Z59" s="274"/>
      <c r="AA59" s="274"/>
      <c r="AB59" s="235"/>
      <c r="AC59" s="274"/>
      <c r="AD59" s="274"/>
      <c r="AE59" s="274">
        <f>2551+723</f>
        <v>3274</v>
      </c>
      <c r="AF59" s="274"/>
      <c r="AG59" s="274">
        <v>3198</v>
      </c>
      <c r="AH59" s="274"/>
      <c r="AI59" s="274"/>
      <c r="AJ59" s="274">
        <v>17459</v>
      </c>
      <c r="AK59" s="274"/>
      <c r="AL59" s="274"/>
      <c r="AM59" s="274"/>
      <c r="AN59" s="274"/>
      <c r="AO59" s="274">
        <v>4370</v>
      </c>
      <c r="AP59" s="274"/>
      <c r="AQ59" s="274"/>
      <c r="AR59" s="274"/>
      <c r="AS59" s="274"/>
      <c r="AT59" s="274"/>
      <c r="AU59" s="274"/>
      <c r="AV59" s="235"/>
      <c r="AW59" s="235"/>
      <c r="AX59" s="235"/>
      <c r="AY59" s="274">
        <v>18264</v>
      </c>
      <c r="AZ59" s="274"/>
      <c r="BA59" s="235"/>
      <c r="BB59" s="235"/>
      <c r="BC59" s="235"/>
      <c r="BD59" s="235"/>
      <c r="BE59" s="274">
        <v>91548</v>
      </c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6"/>
      <c r="CE59" s="190"/>
    </row>
    <row r="60" spans="1:84" ht="12.65" customHeight="1" x14ac:dyDescent="0.35">
      <c r="A60" s="237" t="s">
        <v>234</v>
      </c>
      <c r="B60" s="175"/>
      <c r="C60" s="304"/>
      <c r="D60" s="273"/>
      <c r="E60" s="273">
        <v>5.55</v>
      </c>
      <c r="F60" s="303"/>
      <c r="G60" s="273"/>
      <c r="H60" s="273"/>
      <c r="I60" s="273"/>
      <c r="J60" s="303">
        <v>0.61</v>
      </c>
      <c r="K60" s="273"/>
      <c r="L60" s="273">
        <v>25.16</v>
      </c>
      <c r="M60" s="273"/>
      <c r="N60" s="273"/>
      <c r="O60" s="273">
        <v>2.36</v>
      </c>
      <c r="P60" s="272">
        <v>5.92</v>
      </c>
      <c r="Q60" s="272"/>
      <c r="R60" s="272">
        <v>2.08</v>
      </c>
      <c r="S60" s="272">
        <v>0.96</v>
      </c>
      <c r="T60" s="272">
        <v>1.81</v>
      </c>
      <c r="U60" s="272">
        <v>11.78</v>
      </c>
      <c r="V60" s="272"/>
      <c r="W60" s="272">
        <v>0.92</v>
      </c>
      <c r="X60" s="272">
        <v>3.77</v>
      </c>
      <c r="Y60" s="272">
        <v>8.06</v>
      </c>
      <c r="Z60" s="272"/>
      <c r="AA60" s="272"/>
      <c r="AB60" s="272">
        <v>1.57</v>
      </c>
      <c r="AC60" s="272"/>
      <c r="AD60" s="272"/>
      <c r="AE60" s="272">
        <v>4.1100000000000003</v>
      </c>
      <c r="AF60" s="272"/>
      <c r="AG60" s="272">
        <v>9.9</v>
      </c>
      <c r="AH60" s="272"/>
      <c r="AI60" s="272"/>
      <c r="AJ60" s="272">
        <v>30.33</v>
      </c>
      <c r="AK60" s="272"/>
      <c r="AL60" s="272"/>
      <c r="AM60" s="272"/>
      <c r="AN60" s="272"/>
      <c r="AO60" s="272">
        <v>0.98</v>
      </c>
      <c r="AP60" s="272">
        <v>0</v>
      </c>
      <c r="AQ60" s="272"/>
      <c r="AR60" s="272"/>
      <c r="AS60" s="272"/>
      <c r="AT60" s="272"/>
      <c r="AU60" s="272"/>
      <c r="AV60" s="272"/>
      <c r="AW60" s="272"/>
      <c r="AX60" s="272"/>
      <c r="AY60" s="272">
        <v>8.4499999999999993</v>
      </c>
      <c r="AZ60" s="272">
        <v>1.26</v>
      </c>
      <c r="BA60" s="272">
        <v>1.03</v>
      </c>
      <c r="BB60" s="272"/>
      <c r="BC60" s="272"/>
      <c r="BD60" s="272">
        <v>1.87</v>
      </c>
      <c r="BE60" s="272">
        <v>4.47</v>
      </c>
      <c r="BF60" s="272">
        <v>9.2200000000000006</v>
      </c>
      <c r="BG60" s="272"/>
      <c r="BH60" s="272">
        <v>5.69</v>
      </c>
      <c r="BI60" s="272"/>
      <c r="BJ60" s="272">
        <v>1.98</v>
      </c>
      <c r="BK60" s="272">
        <v>17.29</v>
      </c>
      <c r="BL60" s="272">
        <v>14.89</v>
      </c>
      <c r="BM60" s="272"/>
      <c r="BN60" s="272">
        <v>10.52</v>
      </c>
      <c r="BO60" s="272"/>
      <c r="BP60" s="272"/>
      <c r="BQ60" s="272"/>
      <c r="BR60" s="272">
        <v>2.74</v>
      </c>
      <c r="BS60" s="272"/>
      <c r="BT60" s="272"/>
      <c r="BU60" s="272"/>
      <c r="BV60" s="272">
        <v>10.48</v>
      </c>
      <c r="BW60" s="272"/>
      <c r="BX60" s="272">
        <v>1.22</v>
      </c>
      <c r="BY60" s="272"/>
      <c r="BZ60" s="272"/>
      <c r="CA60" s="272"/>
      <c r="CB60" s="272"/>
      <c r="CC60" s="272"/>
      <c r="CD60" s="236" t="s">
        <v>221</v>
      </c>
      <c r="CE60" s="238">
        <f t="shared" ref="CE60:CE70" si="0">SUM(C60:CD60)</f>
        <v>206.98</v>
      </c>
    </row>
    <row r="61" spans="1:84" ht="12.65" customHeight="1" x14ac:dyDescent="0.35">
      <c r="A61" s="171" t="s">
        <v>235</v>
      </c>
      <c r="B61" s="175"/>
      <c r="C61" s="271"/>
      <c r="D61" s="271"/>
      <c r="E61" s="271">
        <v>409783</v>
      </c>
      <c r="F61" s="274"/>
      <c r="G61" s="271"/>
      <c r="H61" s="271"/>
      <c r="I61" s="274"/>
      <c r="J61" s="274">
        <v>45170</v>
      </c>
      <c r="K61" s="274"/>
      <c r="L61" s="274">
        <v>1857250</v>
      </c>
      <c r="M61" s="271"/>
      <c r="N61" s="271"/>
      <c r="O61" s="271">
        <v>209845</v>
      </c>
      <c r="P61" s="274">
        <v>402204</v>
      </c>
      <c r="Q61" s="274"/>
      <c r="R61" s="274">
        <v>595294</v>
      </c>
      <c r="S61" s="274">
        <v>41041</v>
      </c>
      <c r="T61" s="274">
        <v>165809</v>
      </c>
      <c r="U61" s="274">
        <v>680791</v>
      </c>
      <c r="V61" s="274"/>
      <c r="W61" s="274">
        <v>55360</v>
      </c>
      <c r="X61" s="274">
        <v>227705</v>
      </c>
      <c r="Y61" s="274">
        <v>487238</v>
      </c>
      <c r="Z61" s="274"/>
      <c r="AA61" s="274"/>
      <c r="AB61" s="274">
        <v>90434</v>
      </c>
      <c r="AC61" s="274"/>
      <c r="AD61" s="274"/>
      <c r="AE61" s="274">
        <v>314641</v>
      </c>
      <c r="AF61" s="274"/>
      <c r="AG61" s="274">
        <v>1892469</v>
      </c>
      <c r="AH61" s="274"/>
      <c r="AI61" s="274"/>
      <c r="AJ61" s="274">
        <v>3581857</v>
      </c>
      <c r="AK61" s="274"/>
      <c r="AL61" s="274"/>
      <c r="AM61" s="274"/>
      <c r="AN61" s="274"/>
      <c r="AO61" s="274">
        <v>72028</v>
      </c>
      <c r="AP61" s="274">
        <v>0</v>
      </c>
      <c r="AQ61" s="274"/>
      <c r="AR61" s="274"/>
      <c r="AS61" s="274"/>
      <c r="AT61" s="274"/>
      <c r="AU61" s="274"/>
      <c r="AV61" s="274"/>
      <c r="AW61" s="274"/>
      <c r="AX61" s="274"/>
      <c r="AY61" s="274">
        <v>327245</v>
      </c>
      <c r="AZ61" s="274">
        <v>37491</v>
      </c>
      <c r="BA61" s="274">
        <v>31603</v>
      </c>
      <c r="BB61" s="274"/>
      <c r="BC61" s="274"/>
      <c r="BD61" s="274">
        <v>99708</v>
      </c>
      <c r="BE61" s="274">
        <v>220041</v>
      </c>
      <c r="BF61" s="274">
        <v>339338</v>
      </c>
      <c r="BG61" s="274"/>
      <c r="BH61" s="274">
        <v>367837</v>
      </c>
      <c r="BI61" s="274"/>
      <c r="BJ61" s="274">
        <v>159959</v>
      </c>
      <c r="BK61" s="274">
        <v>726536</v>
      </c>
      <c r="BL61" s="274">
        <v>559119</v>
      </c>
      <c r="BM61" s="274"/>
      <c r="BN61" s="274">
        <v>1127013</v>
      </c>
      <c r="BO61" s="274"/>
      <c r="BP61" s="274"/>
      <c r="BQ61" s="274"/>
      <c r="BR61" s="274">
        <v>258418</v>
      </c>
      <c r="BS61" s="274"/>
      <c r="BT61" s="274"/>
      <c r="BU61" s="274"/>
      <c r="BV61" s="274">
        <v>425425</v>
      </c>
      <c r="BW61" s="274"/>
      <c r="BX61" s="274">
        <v>100736</v>
      </c>
      <c r="BY61" s="274"/>
      <c r="BZ61" s="274"/>
      <c r="CA61" s="274"/>
      <c r="CB61" s="274"/>
      <c r="CC61" s="274"/>
      <c r="CD61" s="236" t="s">
        <v>221</v>
      </c>
      <c r="CE61" s="190">
        <f t="shared" si="0"/>
        <v>15909388</v>
      </c>
      <c r="CF61" s="239"/>
    </row>
    <row r="62" spans="1:84" ht="12.65" customHeight="1" x14ac:dyDescent="0.35">
      <c r="A62" s="171" t="s">
        <v>3</v>
      </c>
      <c r="B62" s="175"/>
      <c r="C62" s="190">
        <f t="shared" ref="C62:BN62" si="1">ROUND(C47+C48,0)</f>
        <v>0</v>
      </c>
      <c r="D62" s="190">
        <f t="shared" si="1"/>
        <v>0</v>
      </c>
      <c r="E62" s="190">
        <f t="shared" si="1"/>
        <v>101141</v>
      </c>
      <c r="F62" s="190">
        <f t="shared" si="1"/>
        <v>0</v>
      </c>
      <c r="G62" s="190">
        <f t="shared" si="1"/>
        <v>0</v>
      </c>
      <c r="H62" s="190">
        <f t="shared" si="1"/>
        <v>0</v>
      </c>
      <c r="I62" s="190">
        <f t="shared" si="1"/>
        <v>0</v>
      </c>
      <c r="J62" s="190">
        <f>ROUND(J47+J48,0)</f>
        <v>11149</v>
      </c>
      <c r="K62" s="190">
        <f t="shared" si="1"/>
        <v>0</v>
      </c>
      <c r="L62" s="190">
        <f t="shared" si="1"/>
        <v>458398</v>
      </c>
      <c r="M62" s="190">
        <f t="shared" si="1"/>
        <v>0</v>
      </c>
      <c r="N62" s="190">
        <f t="shared" si="1"/>
        <v>0</v>
      </c>
      <c r="O62" s="190">
        <f t="shared" si="1"/>
        <v>51793</v>
      </c>
      <c r="P62" s="190">
        <f t="shared" si="1"/>
        <v>99270</v>
      </c>
      <c r="Q62" s="190">
        <f t="shared" si="1"/>
        <v>0</v>
      </c>
      <c r="R62" s="190">
        <f t="shared" si="1"/>
        <v>146928</v>
      </c>
      <c r="S62" s="190">
        <f t="shared" si="1"/>
        <v>10130</v>
      </c>
      <c r="T62" s="190">
        <f t="shared" si="1"/>
        <v>40924</v>
      </c>
      <c r="U62" s="190">
        <f t="shared" si="1"/>
        <v>168030</v>
      </c>
      <c r="V62" s="190">
        <f t="shared" si="1"/>
        <v>0</v>
      </c>
      <c r="W62" s="190">
        <f t="shared" si="1"/>
        <v>13664</v>
      </c>
      <c r="X62" s="190">
        <f t="shared" si="1"/>
        <v>56201</v>
      </c>
      <c r="Y62" s="190">
        <f t="shared" si="1"/>
        <v>120258</v>
      </c>
      <c r="Z62" s="190">
        <f t="shared" si="1"/>
        <v>0</v>
      </c>
      <c r="AA62" s="190">
        <f t="shared" si="1"/>
        <v>0</v>
      </c>
      <c r="AB62" s="190">
        <f t="shared" si="1"/>
        <v>22321</v>
      </c>
      <c r="AC62" s="190">
        <f t="shared" si="1"/>
        <v>0</v>
      </c>
      <c r="AD62" s="190">
        <f t="shared" si="1"/>
        <v>0</v>
      </c>
      <c r="AE62" s="190">
        <f t="shared" si="1"/>
        <v>77658</v>
      </c>
      <c r="AF62" s="190">
        <f t="shared" si="1"/>
        <v>0</v>
      </c>
      <c r="AG62" s="190">
        <f t="shared" si="1"/>
        <v>467090</v>
      </c>
      <c r="AH62" s="190">
        <f t="shared" si="1"/>
        <v>0</v>
      </c>
      <c r="AI62" s="190">
        <f t="shared" si="1"/>
        <v>0</v>
      </c>
      <c r="AJ62" s="190">
        <f t="shared" si="1"/>
        <v>884057</v>
      </c>
      <c r="AK62" s="190">
        <f t="shared" si="1"/>
        <v>0</v>
      </c>
      <c r="AL62" s="190">
        <f t="shared" si="1"/>
        <v>0</v>
      </c>
      <c r="AM62" s="190">
        <f t="shared" si="1"/>
        <v>0</v>
      </c>
      <c r="AN62" s="190">
        <f t="shared" si="1"/>
        <v>0</v>
      </c>
      <c r="AO62" s="190">
        <f t="shared" si="1"/>
        <v>17778</v>
      </c>
      <c r="AP62" s="190">
        <f t="shared" si="1"/>
        <v>0</v>
      </c>
      <c r="AQ62" s="190">
        <f t="shared" si="1"/>
        <v>0</v>
      </c>
      <c r="AR62" s="190">
        <f t="shared" si="1"/>
        <v>0</v>
      </c>
      <c r="AS62" s="190">
        <f t="shared" si="1"/>
        <v>0</v>
      </c>
      <c r="AT62" s="190">
        <f t="shared" si="1"/>
        <v>0</v>
      </c>
      <c r="AU62" s="190">
        <f t="shared" si="1"/>
        <v>0</v>
      </c>
      <c r="AV62" s="190">
        <f t="shared" si="1"/>
        <v>0</v>
      </c>
      <c r="AW62" s="190">
        <f t="shared" si="1"/>
        <v>0</v>
      </c>
      <c r="AX62" s="190">
        <f t="shared" si="1"/>
        <v>0</v>
      </c>
      <c r="AY62" s="190">
        <f>ROUND(AY47+AY48,0)</f>
        <v>80769</v>
      </c>
      <c r="AZ62" s="190">
        <f>ROUND(AZ47+AZ48,0)</f>
        <v>9253</v>
      </c>
      <c r="BA62" s="190">
        <f>ROUND(BA47+BA48,0)</f>
        <v>7800</v>
      </c>
      <c r="BB62" s="190">
        <f t="shared" si="1"/>
        <v>0</v>
      </c>
      <c r="BC62" s="190">
        <f t="shared" si="1"/>
        <v>0</v>
      </c>
      <c r="BD62" s="190">
        <f t="shared" si="1"/>
        <v>24609</v>
      </c>
      <c r="BE62" s="190">
        <f t="shared" si="1"/>
        <v>54310</v>
      </c>
      <c r="BF62" s="190">
        <f t="shared" si="1"/>
        <v>83754</v>
      </c>
      <c r="BG62" s="190">
        <f t="shared" si="1"/>
        <v>0</v>
      </c>
      <c r="BH62" s="190">
        <f t="shared" si="1"/>
        <v>90788</v>
      </c>
      <c r="BI62" s="190">
        <f t="shared" si="1"/>
        <v>0</v>
      </c>
      <c r="BJ62" s="190">
        <f t="shared" si="1"/>
        <v>39480</v>
      </c>
      <c r="BK62" s="190">
        <f t="shared" si="1"/>
        <v>179320</v>
      </c>
      <c r="BL62" s="190">
        <f t="shared" si="1"/>
        <v>137999</v>
      </c>
      <c r="BM62" s="190">
        <f t="shared" si="1"/>
        <v>0</v>
      </c>
      <c r="BN62" s="190">
        <f t="shared" si="1"/>
        <v>278164</v>
      </c>
      <c r="BO62" s="190">
        <f t="shared" ref="BO62:CC62" si="2">ROUND(BO47+BO48,0)</f>
        <v>0</v>
      </c>
      <c r="BP62" s="190">
        <f t="shared" si="2"/>
        <v>0</v>
      </c>
      <c r="BQ62" s="190">
        <f t="shared" si="2"/>
        <v>0</v>
      </c>
      <c r="BR62" s="190">
        <f t="shared" si="2"/>
        <v>63782</v>
      </c>
      <c r="BS62" s="190">
        <f t="shared" si="2"/>
        <v>0</v>
      </c>
      <c r="BT62" s="190">
        <f t="shared" si="2"/>
        <v>0</v>
      </c>
      <c r="BU62" s="190">
        <f t="shared" si="2"/>
        <v>0</v>
      </c>
      <c r="BV62" s="190">
        <f t="shared" si="2"/>
        <v>105001</v>
      </c>
      <c r="BW62" s="190">
        <f t="shared" si="2"/>
        <v>0</v>
      </c>
      <c r="BX62" s="190">
        <f t="shared" si="2"/>
        <v>24863</v>
      </c>
      <c r="BY62" s="190">
        <f t="shared" si="2"/>
        <v>0</v>
      </c>
      <c r="BZ62" s="190">
        <f t="shared" si="2"/>
        <v>0</v>
      </c>
      <c r="CA62" s="190">
        <f t="shared" si="2"/>
        <v>0</v>
      </c>
      <c r="CB62" s="190">
        <f t="shared" si="2"/>
        <v>0</v>
      </c>
      <c r="CC62" s="190">
        <f t="shared" si="2"/>
        <v>0</v>
      </c>
      <c r="CD62" s="236" t="s">
        <v>221</v>
      </c>
      <c r="CE62" s="190">
        <f t="shared" si="0"/>
        <v>3926682</v>
      </c>
      <c r="CF62" s="239"/>
    </row>
    <row r="63" spans="1:84" ht="12.65" customHeight="1" x14ac:dyDescent="0.35">
      <c r="A63" s="171" t="s">
        <v>236</v>
      </c>
      <c r="B63" s="175"/>
      <c r="C63" s="271"/>
      <c r="D63" s="271"/>
      <c r="E63" s="271">
        <v>821</v>
      </c>
      <c r="F63" s="274"/>
      <c r="G63" s="271"/>
      <c r="H63" s="271"/>
      <c r="I63" s="274"/>
      <c r="J63" s="274">
        <v>91</v>
      </c>
      <c r="K63" s="274"/>
      <c r="L63" s="274">
        <v>3721</v>
      </c>
      <c r="M63" s="271"/>
      <c r="N63" s="271"/>
      <c r="O63" s="271">
        <v>0</v>
      </c>
      <c r="P63" s="274">
        <v>25031</v>
      </c>
      <c r="Q63" s="274"/>
      <c r="R63" s="274"/>
      <c r="S63" s="274"/>
      <c r="T63" s="274">
        <v>0</v>
      </c>
      <c r="U63" s="274">
        <v>243822</v>
      </c>
      <c r="V63" s="274"/>
      <c r="W63" s="274">
        <v>0</v>
      </c>
      <c r="X63" s="274">
        <v>3899</v>
      </c>
      <c r="Y63" s="274">
        <v>0</v>
      </c>
      <c r="Z63" s="274"/>
      <c r="AA63" s="274"/>
      <c r="AB63" s="274">
        <v>282509</v>
      </c>
      <c r="AC63" s="274"/>
      <c r="AD63" s="274"/>
      <c r="AE63" s="274"/>
      <c r="AF63" s="274"/>
      <c r="AG63" s="274">
        <v>7440</v>
      </c>
      <c r="AH63" s="274"/>
      <c r="AI63" s="274"/>
      <c r="AJ63" s="274">
        <v>150288</v>
      </c>
      <c r="AK63" s="274"/>
      <c r="AL63" s="274"/>
      <c r="AM63" s="274"/>
      <c r="AN63" s="274"/>
      <c r="AO63" s="274">
        <v>144</v>
      </c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  <c r="BI63" s="274"/>
      <c r="BJ63" s="274">
        <v>121881</v>
      </c>
      <c r="BK63" s="274">
        <v>7578</v>
      </c>
      <c r="BL63" s="274"/>
      <c r="BM63" s="274"/>
      <c r="BN63" s="274">
        <v>193048</v>
      </c>
      <c r="BO63" s="274"/>
      <c r="BP63" s="274"/>
      <c r="BQ63" s="274"/>
      <c r="BR63" s="274">
        <v>0</v>
      </c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36" t="s">
        <v>221</v>
      </c>
      <c r="CE63" s="190">
        <f t="shared" si="0"/>
        <v>1040273</v>
      </c>
      <c r="CF63" s="239"/>
    </row>
    <row r="64" spans="1:84" ht="12.65" customHeight="1" x14ac:dyDescent="0.35">
      <c r="A64" s="171" t="s">
        <v>237</v>
      </c>
      <c r="B64" s="175"/>
      <c r="C64" s="271"/>
      <c r="D64" s="271"/>
      <c r="E64" s="274">
        <v>24578</v>
      </c>
      <c r="F64" s="274"/>
      <c r="G64" s="271"/>
      <c r="H64" s="271"/>
      <c r="I64" s="274"/>
      <c r="J64" s="274">
        <v>2709</v>
      </c>
      <c r="K64" s="274"/>
      <c r="L64" s="274">
        <v>111393</v>
      </c>
      <c r="M64" s="271"/>
      <c r="N64" s="271"/>
      <c r="O64" s="271">
        <v>12443</v>
      </c>
      <c r="P64" s="274">
        <v>170083</v>
      </c>
      <c r="Q64" s="274">
        <v>4975</v>
      </c>
      <c r="R64" s="274">
        <v>19824</v>
      </c>
      <c r="S64" s="274">
        <v>5128</v>
      </c>
      <c r="T64" s="274">
        <v>219208</v>
      </c>
      <c r="U64" s="274">
        <v>483679</v>
      </c>
      <c r="V64" s="274">
        <v>13446</v>
      </c>
      <c r="W64" s="274"/>
      <c r="X64" s="274">
        <v>15305</v>
      </c>
      <c r="Y64" s="274">
        <v>16280</v>
      </c>
      <c r="Z64" s="274"/>
      <c r="AA64" s="274"/>
      <c r="AB64" s="274">
        <v>604630</v>
      </c>
      <c r="AC64" s="274">
        <v>0</v>
      </c>
      <c r="AD64" s="274"/>
      <c r="AE64" s="274">
        <v>9118</v>
      </c>
      <c r="AF64" s="274"/>
      <c r="AG64" s="274">
        <v>61914</v>
      </c>
      <c r="AH64" s="274"/>
      <c r="AI64" s="274"/>
      <c r="AJ64" s="274">
        <v>248344</v>
      </c>
      <c r="AK64" s="274"/>
      <c r="AL64" s="274"/>
      <c r="AM64" s="274"/>
      <c r="AN64" s="274"/>
      <c r="AO64" s="274">
        <v>4320</v>
      </c>
      <c r="AP64" s="274">
        <v>7325</v>
      </c>
      <c r="AQ64" s="274"/>
      <c r="AR64" s="274"/>
      <c r="AS64" s="274"/>
      <c r="AT64" s="274"/>
      <c r="AU64" s="274"/>
      <c r="AV64" s="274"/>
      <c r="AW64" s="274"/>
      <c r="AX64" s="274"/>
      <c r="AY64" s="274">
        <v>177978</v>
      </c>
      <c r="AZ64" s="274">
        <v>19226</v>
      </c>
      <c r="BA64" s="274">
        <v>7590</v>
      </c>
      <c r="BB64" s="274"/>
      <c r="BC64" s="274"/>
      <c r="BD64" s="274">
        <v>9025</v>
      </c>
      <c r="BE64" s="274">
        <v>56415</v>
      </c>
      <c r="BF64" s="274">
        <v>111883</v>
      </c>
      <c r="BG64" s="274"/>
      <c r="BH64" s="274">
        <v>78008</v>
      </c>
      <c r="BI64" s="274"/>
      <c r="BJ64" s="274">
        <v>3668</v>
      </c>
      <c r="BK64" s="274">
        <v>18976</v>
      </c>
      <c r="BL64" s="274">
        <v>14086</v>
      </c>
      <c r="BM64" s="274"/>
      <c r="BN64" s="274">
        <v>152847</v>
      </c>
      <c r="BO64" s="274"/>
      <c r="BP64" s="274"/>
      <c r="BQ64" s="274"/>
      <c r="BR64" s="274">
        <v>5403</v>
      </c>
      <c r="BS64" s="274"/>
      <c r="BT64" s="274"/>
      <c r="BU64" s="274"/>
      <c r="BV64" s="274">
        <v>14435</v>
      </c>
      <c r="BW64" s="274"/>
      <c r="BX64" s="274">
        <v>987</v>
      </c>
      <c r="BY64" s="274">
        <v>43</v>
      </c>
      <c r="BZ64" s="274"/>
      <c r="CA64" s="274"/>
      <c r="CB64" s="274"/>
      <c r="CC64" s="274"/>
      <c r="CD64" s="236" t="s">
        <v>221</v>
      </c>
      <c r="CE64" s="190">
        <f t="shared" si="0"/>
        <v>2705272</v>
      </c>
      <c r="CF64" s="239"/>
    </row>
    <row r="65" spans="1:84" ht="12.65" customHeight="1" x14ac:dyDescent="0.35">
      <c r="A65" s="171" t="s">
        <v>238</v>
      </c>
      <c r="B65" s="175"/>
      <c r="C65" s="271"/>
      <c r="D65" s="271"/>
      <c r="E65" s="271">
        <v>749</v>
      </c>
      <c r="F65" s="271"/>
      <c r="G65" s="271"/>
      <c r="H65" s="271"/>
      <c r="I65" s="274"/>
      <c r="J65" s="271">
        <v>83</v>
      </c>
      <c r="K65" s="274"/>
      <c r="L65" s="274">
        <v>3393</v>
      </c>
      <c r="M65" s="271"/>
      <c r="N65" s="271"/>
      <c r="O65" s="271">
        <v>1741</v>
      </c>
      <c r="P65" s="274">
        <v>6429</v>
      </c>
      <c r="Q65" s="274"/>
      <c r="R65" s="274">
        <v>0</v>
      </c>
      <c r="S65" s="274"/>
      <c r="T65" s="274">
        <v>0</v>
      </c>
      <c r="U65" s="274">
        <v>1235</v>
      </c>
      <c r="V65" s="274"/>
      <c r="W65" s="274">
        <v>300</v>
      </c>
      <c r="X65" s="274">
        <v>1236</v>
      </c>
      <c r="Y65" s="274">
        <v>2645</v>
      </c>
      <c r="Z65" s="274"/>
      <c r="AA65" s="274"/>
      <c r="AB65" s="274"/>
      <c r="AC65" s="274"/>
      <c r="AD65" s="274"/>
      <c r="AE65" s="274">
        <v>9679</v>
      </c>
      <c r="AF65" s="274"/>
      <c r="AG65" s="274">
        <v>4164</v>
      </c>
      <c r="AH65" s="274"/>
      <c r="AI65" s="274"/>
      <c r="AJ65" s="274">
        <v>28217</v>
      </c>
      <c r="AK65" s="274"/>
      <c r="AL65" s="274"/>
      <c r="AM65" s="274"/>
      <c r="AN65" s="274"/>
      <c r="AO65" s="274">
        <v>131</v>
      </c>
      <c r="AP65" s="274">
        <v>8492</v>
      </c>
      <c r="AQ65" s="274"/>
      <c r="AR65" s="274"/>
      <c r="AS65" s="274"/>
      <c r="AT65" s="274"/>
      <c r="AU65" s="274"/>
      <c r="AV65" s="274"/>
      <c r="AW65" s="274"/>
      <c r="AX65" s="274"/>
      <c r="AY65" s="274">
        <v>2447</v>
      </c>
      <c r="AZ65" s="274"/>
      <c r="BA65" s="274">
        <v>8824</v>
      </c>
      <c r="BB65" s="274"/>
      <c r="BC65" s="274"/>
      <c r="BD65" s="274"/>
      <c r="BE65" s="274">
        <v>158509</v>
      </c>
      <c r="BF65" s="274">
        <v>3058</v>
      </c>
      <c r="BG65" s="274"/>
      <c r="BH65" s="274">
        <v>82709</v>
      </c>
      <c r="BI65" s="274"/>
      <c r="BJ65" s="274">
        <v>310</v>
      </c>
      <c r="BK65" s="274">
        <v>4281</v>
      </c>
      <c r="BL65" s="274">
        <v>4737</v>
      </c>
      <c r="BM65" s="274"/>
      <c r="BN65" s="274">
        <v>23286</v>
      </c>
      <c r="BO65" s="274"/>
      <c r="BP65" s="274"/>
      <c r="BQ65" s="274"/>
      <c r="BR65" s="274">
        <v>1552</v>
      </c>
      <c r="BS65" s="274"/>
      <c r="BT65" s="274"/>
      <c r="BU65" s="274"/>
      <c r="BV65" s="274">
        <v>8384</v>
      </c>
      <c r="BW65" s="274"/>
      <c r="BX65" s="274">
        <v>1834</v>
      </c>
      <c r="BY65" s="274"/>
      <c r="BZ65" s="274"/>
      <c r="CA65" s="274"/>
      <c r="CB65" s="274"/>
      <c r="CC65" s="274"/>
      <c r="CD65" s="236" t="s">
        <v>221</v>
      </c>
      <c r="CE65" s="190">
        <f t="shared" si="0"/>
        <v>368425</v>
      </c>
      <c r="CF65" s="239"/>
    </row>
    <row r="66" spans="1:84" ht="12.65" customHeight="1" x14ac:dyDescent="0.35">
      <c r="A66" s="171" t="s">
        <v>239</v>
      </c>
      <c r="B66" s="175"/>
      <c r="C66" s="271"/>
      <c r="D66" s="271"/>
      <c r="E66" s="271">
        <v>91542</v>
      </c>
      <c r="F66" s="271"/>
      <c r="G66" s="271"/>
      <c r="H66" s="271"/>
      <c r="I66" s="271"/>
      <c r="J66" s="271">
        <v>10091</v>
      </c>
      <c r="K66" s="274"/>
      <c r="L66" s="274">
        <v>414894</v>
      </c>
      <c r="M66" s="271"/>
      <c r="N66" s="271"/>
      <c r="O66" s="274">
        <v>116241</v>
      </c>
      <c r="P66" s="274">
        <v>319161</v>
      </c>
      <c r="Q66" s="274">
        <v>133</v>
      </c>
      <c r="R66" s="274">
        <v>1357</v>
      </c>
      <c r="S66" s="271">
        <v>2410</v>
      </c>
      <c r="T66" s="271">
        <v>5580</v>
      </c>
      <c r="U66" s="274">
        <v>66940</v>
      </c>
      <c r="V66" s="274"/>
      <c r="W66" s="274">
        <v>243656</v>
      </c>
      <c r="X66" s="274">
        <v>71479</v>
      </c>
      <c r="Y66" s="274">
        <v>164200</v>
      </c>
      <c r="Z66" s="274"/>
      <c r="AA66" s="274"/>
      <c r="AB66" s="274">
        <v>466426</v>
      </c>
      <c r="AC66" s="274">
        <v>0</v>
      </c>
      <c r="AD66" s="274"/>
      <c r="AE66" s="274">
        <v>34615</v>
      </c>
      <c r="AF66" s="274"/>
      <c r="AG66" s="274">
        <v>123933</v>
      </c>
      <c r="AH66" s="274"/>
      <c r="AI66" s="274"/>
      <c r="AJ66" s="274">
        <v>125820</v>
      </c>
      <c r="AK66" s="274"/>
      <c r="AL66" s="274"/>
      <c r="AM66" s="274"/>
      <c r="AN66" s="274"/>
      <c r="AO66" s="274">
        <v>16090</v>
      </c>
      <c r="AP66" s="274"/>
      <c r="AQ66" s="274"/>
      <c r="AR66" s="274"/>
      <c r="AS66" s="274"/>
      <c r="AT66" s="274"/>
      <c r="AU66" s="274"/>
      <c r="AV66" s="274"/>
      <c r="AW66" s="274"/>
      <c r="AX66" s="274"/>
      <c r="AY66" s="274">
        <v>7385</v>
      </c>
      <c r="AZ66" s="274">
        <v>14</v>
      </c>
      <c r="BA66" s="274"/>
      <c r="BB66" s="274"/>
      <c r="BC66" s="274"/>
      <c r="BD66" s="274">
        <v>34910</v>
      </c>
      <c r="BE66" s="274">
        <v>64727</v>
      </c>
      <c r="BF66" s="274">
        <v>71905</v>
      </c>
      <c r="BG66" s="274"/>
      <c r="BH66" s="274">
        <v>1319494</v>
      </c>
      <c r="BI66" s="274"/>
      <c r="BJ66" s="274">
        <v>49654</v>
      </c>
      <c r="BK66" s="274">
        <v>158769</v>
      </c>
      <c r="BL66" s="274">
        <v>27609</v>
      </c>
      <c r="BM66" s="274"/>
      <c r="BN66" s="274">
        <v>89021</v>
      </c>
      <c r="BO66" s="274"/>
      <c r="BP66" s="274"/>
      <c r="BQ66" s="274"/>
      <c r="BR66" s="274">
        <v>36969</v>
      </c>
      <c r="BS66" s="274"/>
      <c r="BT66" s="274"/>
      <c r="BU66" s="274"/>
      <c r="BV66" s="274">
        <v>81066</v>
      </c>
      <c r="BW66" s="274"/>
      <c r="BX66" s="274">
        <v>0</v>
      </c>
      <c r="BY66" s="274"/>
      <c r="BZ66" s="274"/>
      <c r="CA66" s="274"/>
      <c r="CB66" s="274"/>
      <c r="CC66" s="274"/>
      <c r="CD66" s="236" t="s">
        <v>221</v>
      </c>
      <c r="CE66" s="190">
        <f t="shared" si="0"/>
        <v>4216091</v>
      </c>
      <c r="CF66" s="239"/>
    </row>
    <row r="67" spans="1:84" ht="12.65" customHeight="1" x14ac:dyDescent="0.35">
      <c r="A67" s="171" t="s">
        <v>6</v>
      </c>
      <c r="B67" s="175"/>
      <c r="C67" s="190">
        <f>ROUND(C51+C52,0)</f>
        <v>0</v>
      </c>
      <c r="D67" s="190">
        <f>ROUND(D51+D52,0)</f>
        <v>0</v>
      </c>
      <c r="E67" s="190">
        <f>ROUND(E51+E52,0)</f>
        <v>52591</v>
      </c>
      <c r="F67" s="190">
        <f t="shared" ref="F67:BP67" si="3">ROUND(F51+F52,0)</f>
        <v>0</v>
      </c>
      <c r="G67" s="190">
        <f t="shared" si="3"/>
        <v>0</v>
      </c>
      <c r="H67" s="190">
        <f t="shared" si="3"/>
        <v>0</v>
      </c>
      <c r="I67" s="190">
        <f t="shared" si="3"/>
        <v>0</v>
      </c>
      <c r="J67" s="190">
        <f>ROUND(J51+J52,0)</f>
        <v>0</v>
      </c>
      <c r="K67" s="190">
        <f t="shared" si="3"/>
        <v>0</v>
      </c>
      <c r="L67" s="190">
        <f t="shared" si="3"/>
        <v>238324</v>
      </c>
      <c r="M67" s="190">
        <f t="shared" si="3"/>
        <v>0</v>
      </c>
      <c r="N67" s="190">
        <f t="shared" si="3"/>
        <v>0</v>
      </c>
      <c r="O67" s="190">
        <f t="shared" si="3"/>
        <v>1455</v>
      </c>
      <c r="P67" s="190">
        <f t="shared" si="3"/>
        <v>89162</v>
      </c>
      <c r="Q67" s="190">
        <f t="shared" si="3"/>
        <v>0</v>
      </c>
      <c r="R67" s="190">
        <f t="shared" si="3"/>
        <v>3344</v>
      </c>
      <c r="S67" s="190">
        <f t="shared" si="3"/>
        <v>0</v>
      </c>
      <c r="T67" s="190">
        <f t="shared" si="3"/>
        <v>24615</v>
      </c>
      <c r="U67" s="190">
        <f t="shared" si="3"/>
        <v>41203</v>
      </c>
      <c r="V67" s="190">
        <f t="shared" si="3"/>
        <v>0</v>
      </c>
      <c r="W67" s="190">
        <f t="shared" si="3"/>
        <v>4314</v>
      </c>
      <c r="X67" s="190">
        <f t="shared" si="3"/>
        <v>17776</v>
      </c>
      <c r="Y67" s="190">
        <f t="shared" si="3"/>
        <v>38026</v>
      </c>
      <c r="Z67" s="190">
        <f t="shared" si="3"/>
        <v>0</v>
      </c>
      <c r="AA67" s="190">
        <f t="shared" si="3"/>
        <v>0</v>
      </c>
      <c r="AB67" s="190">
        <f t="shared" si="3"/>
        <v>27893</v>
      </c>
      <c r="AC67" s="190">
        <f t="shared" si="3"/>
        <v>0</v>
      </c>
      <c r="AD67" s="190">
        <f t="shared" si="3"/>
        <v>0</v>
      </c>
      <c r="AE67" s="190">
        <f t="shared" si="3"/>
        <v>46672</v>
      </c>
      <c r="AF67" s="190">
        <f t="shared" si="3"/>
        <v>0</v>
      </c>
      <c r="AG67" s="190">
        <f t="shared" si="3"/>
        <v>73176</v>
      </c>
      <c r="AH67" s="190">
        <f t="shared" si="3"/>
        <v>0</v>
      </c>
      <c r="AI67" s="190">
        <f t="shared" si="3"/>
        <v>0</v>
      </c>
      <c r="AJ67" s="190">
        <f t="shared" si="3"/>
        <v>150750</v>
      </c>
      <c r="AK67" s="190">
        <f t="shared" si="3"/>
        <v>0</v>
      </c>
      <c r="AL67" s="190">
        <f t="shared" si="3"/>
        <v>0</v>
      </c>
      <c r="AM67" s="190">
        <f t="shared" si="3"/>
        <v>0</v>
      </c>
      <c r="AN67" s="190">
        <f t="shared" si="3"/>
        <v>0</v>
      </c>
      <c r="AO67" s="190">
        <f t="shared" si="3"/>
        <v>9247</v>
      </c>
      <c r="AP67" s="190">
        <f t="shared" si="3"/>
        <v>54531</v>
      </c>
      <c r="AQ67" s="190">
        <f t="shared" si="3"/>
        <v>0</v>
      </c>
      <c r="AR67" s="190">
        <f t="shared" si="3"/>
        <v>0</v>
      </c>
      <c r="AS67" s="190">
        <f t="shared" si="3"/>
        <v>0</v>
      </c>
      <c r="AT67" s="190">
        <f t="shared" si="3"/>
        <v>0</v>
      </c>
      <c r="AU67" s="190">
        <f t="shared" si="3"/>
        <v>0</v>
      </c>
      <c r="AV67" s="190">
        <f t="shared" si="3"/>
        <v>0</v>
      </c>
      <c r="AW67" s="190">
        <f t="shared" si="3"/>
        <v>0</v>
      </c>
      <c r="AX67" s="190">
        <f t="shared" si="3"/>
        <v>0</v>
      </c>
      <c r="AY67" s="190">
        <f t="shared" si="3"/>
        <v>39631</v>
      </c>
      <c r="AZ67" s="190">
        <f>ROUND(AZ51+AZ52,0)</f>
        <v>16555</v>
      </c>
      <c r="BA67" s="190">
        <f>ROUND(BA51+BA52,0)</f>
        <v>46822</v>
      </c>
      <c r="BB67" s="190">
        <f t="shared" si="3"/>
        <v>0</v>
      </c>
      <c r="BC67" s="190">
        <f t="shared" si="3"/>
        <v>0</v>
      </c>
      <c r="BD67" s="190">
        <f t="shared" si="3"/>
        <v>21087</v>
      </c>
      <c r="BE67" s="190">
        <f t="shared" si="3"/>
        <v>100818</v>
      </c>
      <c r="BF67" s="190">
        <f t="shared" si="3"/>
        <v>0</v>
      </c>
      <c r="BG67" s="190">
        <f t="shared" si="3"/>
        <v>0</v>
      </c>
      <c r="BH67" s="190">
        <f t="shared" si="3"/>
        <v>0</v>
      </c>
      <c r="BI67" s="190">
        <f t="shared" si="3"/>
        <v>0</v>
      </c>
      <c r="BJ67" s="190">
        <f t="shared" si="3"/>
        <v>0</v>
      </c>
      <c r="BK67" s="190">
        <f t="shared" si="3"/>
        <v>10585</v>
      </c>
      <c r="BL67" s="190">
        <f t="shared" si="3"/>
        <v>100299</v>
      </c>
      <c r="BM67" s="190">
        <f t="shared" si="3"/>
        <v>0</v>
      </c>
      <c r="BN67" s="190">
        <f t="shared" si="3"/>
        <v>276451</v>
      </c>
      <c r="BO67" s="190">
        <f t="shared" si="3"/>
        <v>0</v>
      </c>
      <c r="BP67" s="190">
        <f t="shared" si="3"/>
        <v>0</v>
      </c>
      <c r="BQ67" s="190">
        <f t="shared" ref="BQ67:CC67" si="4">ROUND(BQ51+BQ52,0)</f>
        <v>0</v>
      </c>
      <c r="BR67" s="190">
        <f t="shared" si="4"/>
        <v>6689</v>
      </c>
      <c r="BS67" s="190">
        <f t="shared" si="4"/>
        <v>0</v>
      </c>
      <c r="BT67" s="190">
        <f t="shared" si="4"/>
        <v>0</v>
      </c>
      <c r="BU67" s="190">
        <f t="shared" si="4"/>
        <v>0</v>
      </c>
      <c r="BV67" s="190">
        <f t="shared" si="4"/>
        <v>38862</v>
      </c>
      <c r="BW67" s="190">
        <f t="shared" si="4"/>
        <v>0</v>
      </c>
      <c r="BX67" s="190">
        <f t="shared" si="4"/>
        <v>0</v>
      </c>
      <c r="BY67" s="190">
        <f t="shared" si="4"/>
        <v>0</v>
      </c>
      <c r="BZ67" s="190">
        <f t="shared" si="4"/>
        <v>0</v>
      </c>
      <c r="CA67" s="190">
        <f t="shared" si="4"/>
        <v>0</v>
      </c>
      <c r="CB67" s="190">
        <f t="shared" si="4"/>
        <v>0</v>
      </c>
      <c r="CC67" s="190">
        <f t="shared" si="4"/>
        <v>0</v>
      </c>
      <c r="CD67" s="236" t="s">
        <v>221</v>
      </c>
      <c r="CE67" s="190">
        <f t="shared" si="0"/>
        <v>1530878</v>
      </c>
      <c r="CF67" s="239"/>
    </row>
    <row r="68" spans="1:84" ht="12.65" customHeight="1" x14ac:dyDescent="0.35">
      <c r="A68" s="171" t="s">
        <v>240</v>
      </c>
      <c r="B68" s="175"/>
      <c r="C68" s="271"/>
      <c r="D68" s="271"/>
      <c r="E68" s="271">
        <v>8252</v>
      </c>
      <c r="F68" s="271"/>
      <c r="G68" s="271"/>
      <c r="H68" s="271"/>
      <c r="I68" s="271"/>
      <c r="J68" s="271">
        <v>910</v>
      </c>
      <c r="K68" s="274"/>
      <c r="L68" s="274">
        <v>37402</v>
      </c>
      <c r="M68" s="271"/>
      <c r="N68" s="271"/>
      <c r="O68" s="271">
        <v>163</v>
      </c>
      <c r="P68" s="274">
        <v>67157</v>
      </c>
      <c r="Q68" s="274"/>
      <c r="R68" s="274">
        <v>16530</v>
      </c>
      <c r="S68" s="274">
        <v>0</v>
      </c>
      <c r="T68" s="274"/>
      <c r="U68" s="274">
        <v>82846</v>
      </c>
      <c r="V68" s="221">
        <v>13433</v>
      </c>
      <c r="W68" s="274">
        <v>6607</v>
      </c>
      <c r="X68" s="274">
        <v>27174</v>
      </c>
      <c r="Y68" s="274">
        <v>58147</v>
      </c>
      <c r="Z68" s="274"/>
      <c r="AA68" s="274"/>
      <c r="AB68" s="274">
        <v>5263</v>
      </c>
      <c r="AD68" s="274"/>
      <c r="AE68" s="274">
        <v>35029</v>
      </c>
      <c r="AF68" s="274"/>
      <c r="AG68" s="274">
        <v>19321</v>
      </c>
      <c r="AH68" s="274"/>
      <c r="AI68" s="274"/>
      <c r="AJ68" s="274">
        <v>9055</v>
      </c>
      <c r="AK68" s="274"/>
      <c r="AL68" s="274"/>
      <c r="AM68" s="274"/>
      <c r="AN68" s="274"/>
      <c r="AO68" s="274">
        <v>1451</v>
      </c>
      <c r="AP68" s="274">
        <v>704</v>
      </c>
      <c r="AQ68" s="274"/>
      <c r="AR68" s="274"/>
      <c r="AS68" s="274"/>
      <c r="AT68" s="274"/>
      <c r="AU68" s="274"/>
      <c r="AV68" s="274"/>
      <c r="AW68" s="274"/>
      <c r="AX68" s="274"/>
      <c r="AY68" s="274">
        <v>11129</v>
      </c>
      <c r="AZ68" s="274"/>
      <c r="BA68" s="274">
        <v>1501</v>
      </c>
      <c r="BB68" s="274"/>
      <c r="BC68" s="274"/>
      <c r="BD68" s="274">
        <v>574</v>
      </c>
      <c r="BE68" s="274">
        <v>2397</v>
      </c>
      <c r="BF68" s="274"/>
      <c r="BG68" s="274"/>
      <c r="BH68" s="274">
        <v>165714</v>
      </c>
      <c r="BI68" s="274"/>
      <c r="BJ68" s="274"/>
      <c r="BK68" s="274">
        <v>4627</v>
      </c>
      <c r="BL68" s="274">
        <v>10116</v>
      </c>
      <c r="BM68" s="274"/>
      <c r="BN68" s="274">
        <v>1968586</v>
      </c>
      <c r="BO68" s="274"/>
      <c r="BP68" s="274"/>
      <c r="BQ68" s="274"/>
      <c r="BR68" s="274">
        <v>2432</v>
      </c>
      <c r="BS68" s="274"/>
      <c r="BT68" s="274"/>
      <c r="BU68" s="274"/>
      <c r="BV68" s="274">
        <v>4800</v>
      </c>
      <c r="BW68" s="274"/>
      <c r="BX68" s="274">
        <v>216</v>
      </c>
      <c r="BY68" s="274"/>
      <c r="BZ68" s="274"/>
      <c r="CA68" s="274"/>
      <c r="CB68" s="274"/>
      <c r="CC68" s="274"/>
      <c r="CD68" s="236" t="s">
        <v>221</v>
      </c>
      <c r="CE68" s="190">
        <f t="shared" si="0"/>
        <v>2561536</v>
      </c>
      <c r="CF68" s="239"/>
    </row>
    <row r="69" spans="1:84" ht="12.65" customHeight="1" x14ac:dyDescent="0.35">
      <c r="A69" s="171" t="s">
        <v>241</v>
      </c>
      <c r="B69" s="175"/>
      <c r="C69" s="271"/>
      <c r="D69" s="271"/>
      <c r="E69" s="274">
        <v>5781</v>
      </c>
      <c r="F69" s="274"/>
      <c r="G69" s="271"/>
      <c r="H69" s="271"/>
      <c r="I69" s="274"/>
      <c r="J69" s="274">
        <v>637</v>
      </c>
      <c r="K69" s="274"/>
      <c r="L69" s="274">
        <v>26203</v>
      </c>
      <c r="M69" s="271"/>
      <c r="N69" s="271"/>
      <c r="O69" s="271">
        <v>5024</v>
      </c>
      <c r="P69" s="274">
        <v>11860</v>
      </c>
      <c r="Q69" s="274">
        <v>1302</v>
      </c>
      <c r="R69" s="308">
        <v>30521</v>
      </c>
      <c r="S69" s="274">
        <v>1491</v>
      </c>
      <c r="T69" s="271">
        <v>644</v>
      </c>
      <c r="U69" s="274">
        <v>16092</v>
      </c>
      <c r="V69" s="274"/>
      <c r="W69" s="271">
        <v>704</v>
      </c>
      <c r="X69" s="274">
        <v>2896</v>
      </c>
      <c r="Y69" s="274">
        <v>6196</v>
      </c>
      <c r="Z69" s="274"/>
      <c r="AA69" s="274"/>
      <c r="AB69" s="274">
        <v>1081</v>
      </c>
      <c r="AC69" s="274"/>
      <c r="AD69" s="274"/>
      <c r="AE69" s="274">
        <v>16929</v>
      </c>
      <c r="AF69" s="274"/>
      <c r="AG69" s="274">
        <v>37372</v>
      </c>
      <c r="AH69" s="274"/>
      <c r="AI69" s="274"/>
      <c r="AJ69" s="274">
        <v>116565</v>
      </c>
      <c r="AK69" s="274"/>
      <c r="AL69" s="274"/>
      <c r="AM69" s="274"/>
      <c r="AN69" s="274"/>
      <c r="AO69" s="271">
        <v>1017</v>
      </c>
      <c r="AP69" s="274">
        <v>11523</v>
      </c>
      <c r="AQ69" s="271"/>
      <c r="AR69" s="271"/>
      <c r="AS69" s="271"/>
      <c r="AT69" s="271"/>
      <c r="AU69" s="274"/>
      <c r="AV69" s="274"/>
      <c r="AW69" s="274"/>
      <c r="AX69" s="274"/>
      <c r="AY69" s="274">
        <v>38658</v>
      </c>
      <c r="AZ69" s="274">
        <v>36</v>
      </c>
      <c r="BA69" s="274">
        <v>209</v>
      </c>
      <c r="BB69" s="274"/>
      <c r="BC69" s="274"/>
      <c r="BD69" s="274">
        <v>1396</v>
      </c>
      <c r="BE69" s="274">
        <v>52179</v>
      </c>
      <c r="BF69" s="274">
        <v>381</v>
      </c>
      <c r="BG69" s="274"/>
      <c r="BH69" s="308">
        <v>31591</v>
      </c>
      <c r="BI69" s="274"/>
      <c r="BJ69" s="274">
        <v>71582</v>
      </c>
      <c r="BK69" s="274">
        <v>15960</v>
      </c>
      <c r="BL69" s="274">
        <v>3837</v>
      </c>
      <c r="BM69" s="274"/>
      <c r="BN69" s="274">
        <v>146113</v>
      </c>
      <c r="BO69" s="274"/>
      <c r="BP69" s="274"/>
      <c r="BQ69" s="274"/>
      <c r="BR69" s="274">
        <v>36513</v>
      </c>
      <c r="BS69" s="274"/>
      <c r="BT69" s="274"/>
      <c r="BU69" s="274"/>
      <c r="BV69" s="274">
        <v>7777</v>
      </c>
      <c r="BW69" s="274"/>
      <c r="BX69" s="274">
        <v>9458</v>
      </c>
      <c r="BY69" s="274"/>
      <c r="BZ69" s="274"/>
      <c r="CA69" s="274"/>
      <c r="CB69" s="274"/>
      <c r="CC69" s="274"/>
      <c r="CD69" s="271">
        <v>1798373</v>
      </c>
      <c r="CE69" s="190">
        <f t="shared" si="0"/>
        <v>2507901</v>
      </c>
      <c r="CF69" s="239"/>
    </row>
    <row r="70" spans="1:84" ht="12.65" customHeight="1" x14ac:dyDescent="0.35">
      <c r="A70" s="171" t="s">
        <v>242</v>
      </c>
      <c r="B70" s="175"/>
      <c r="C70" s="271"/>
      <c r="D70" s="271"/>
      <c r="E70" s="271"/>
      <c r="F70" s="274"/>
      <c r="G70" s="271"/>
      <c r="H70" s="271"/>
      <c r="I70" s="271"/>
      <c r="J70" s="274"/>
      <c r="K70" s="274"/>
      <c r="L70" s="274"/>
      <c r="M70" s="271"/>
      <c r="N70" s="271"/>
      <c r="O70" s="271"/>
      <c r="P70" s="271"/>
      <c r="Q70" s="271"/>
      <c r="R70" s="271"/>
      <c r="S70" s="271"/>
      <c r="T70" s="271"/>
      <c r="U70" s="274"/>
      <c r="V70" s="271"/>
      <c r="W70" s="271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1"/>
      <c r="CE70" s="190">
        <f t="shared" si="0"/>
        <v>0</v>
      </c>
      <c r="CF70" s="239"/>
    </row>
    <row r="71" spans="1:84" ht="12.65" customHeight="1" x14ac:dyDescent="0.35">
      <c r="A71" s="171" t="s">
        <v>243</v>
      </c>
      <c r="B71" s="175"/>
      <c r="C71" s="190">
        <f>SUM(C61:C68)+C69-C70</f>
        <v>0</v>
      </c>
      <c r="D71" s="190">
        <f t="shared" ref="D71:AI71" si="5">SUM(D61:D69)-D70</f>
        <v>0</v>
      </c>
      <c r="E71" s="190">
        <f t="shared" si="5"/>
        <v>695238</v>
      </c>
      <c r="F71" s="190">
        <f t="shared" si="5"/>
        <v>0</v>
      </c>
      <c r="G71" s="190">
        <f t="shared" si="5"/>
        <v>0</v>
      </c>
      <c r="H71" s="190">
        <f t="shared" si="5"/>
        <v>0</v>
      </c>
      <c r="I71" s="190">
        <f t="shared" si="5"/>
        <v>0</v>
      </c>
      <c r="J71" s="190">
        <f t="shared" si="5"/>
        <v>70840</v>
      </c>
      <c r="K71" s="190">
        <f t="shared" si="5"/>
        <v>0</v>
      </c>
      <c r="L71" s="190">
        <f t="shared" si="5"/>
        <v>3150978</v>
      </c>
      <c r="M71" s="190">
        <f t="shared" si="5"/>
        <v>0</v>
      </c>
      <c r="N71" s="190">
        <f t="shared" si="5"/>
        <v>0</v>
      </c>
      <c r="O71" s="190">
        <f t="shared" si="5"/>
        <v>398705</v>
      </c>
      <c r="P71" s="190">
        <f t="shared" si="5"/>
        <v>1190357</v>
      </c>
      <c r="Q71" s="190">
        <f t="shared" si="5"/>
        <v>6410</v>
      </c>
      <c r="R71" s="190">
        <f t="shared" si="5"/>
        <v>813798</v>
      </c>
      <c r="S71" s="190">
        <f t="shared" si="5"/>
        <v>60200</v>
      </c>
      <c r="T71" s="190">
        <f t="shared" si="5"/>
        <v>456780</v>
      </c>
      <c r="U71" s="190">
        <f t="shared" si="5"/>
        <v>1784638</v>
      </c>
      <c r="V71" s="190">
        <f t="shared" si="5"/>
        <v>26879</v>
      </c>
      <c r="W71" s="190">
        <f t="shared" si="5"/>
        <v>324605</v>
      </c>
      <c r="X71" s="190">
        <f t="shared" si="5"/>
        <v>423671</v>
      </c>
      <c r="Y71" s="190">
        <f t="shared" si="5"/>
        <v>892990</v>
      </c>
      <c r="Z71" s="190">
        <f t="shared" si="5"/>
        <v>0</v>
      </c>
      <c r="AA71" s="190">
        <f t="shared" si="5"/>
        <v>0</v>
      </c>
      <c r="AB71" s="190">
        <f t="shared" si="5"/>
        <v>1500557</v>
      </c>
      <c r="AC71" s="190">
        <f t="shared" si="5"/>
        <v>0</v>
      </c>
      <c r="AD71" s="190">
        <f t="shared" si="5"/>
        <v>0</v>
      </c>
      <c r="AE71" s="190">
        <f t="shared" si="5"/>
        <v>544341</v>
      </c>
      <c r="AF71" s="190">
        <f t="shared" si="5"/>
        <v>0</v>
      </c>
      <c r="AG71" s="190">
        <f t="shared" si="5"/>
        <v>2686879</v>
      </c>
      <c r="AH71" s="190">
        <f t="shared" si="5"/>
        <v>0</v>
      </c>
      <c r="AI71" s="190">
        <f t="shared" si="5"/>
        <v>0</v>
      </c>
      <c r="AJ71" s="190">
        <f t="shared" ref="AJ71:BO71" si="6">SUM(AJ61:AJ69)-AJ70</f>
        <v>5294953</v>
      </c>
      <c r="AK71" s="190">
        <f t="shared" si="6"/>
        <v>0</v>
      </c>
      <c r="AL71" s="190">
        <f t="shared" si="6"/>
        <v>0</v>
      </c>
      <c r="AM71" s="190">
        <f t="shared" si="6"/>
        <v>0</v>
      </c>
      <c r="AN71" s="190">
        <f t="shared" si="6"/>
        <v>0</v>
      </c>
      <c r="AO71" s="190">
        <f t="shared" si="6"/>
        <v>122206</v>
      </c>
      <c r="AP71" s="190">
        <f t="shared" si="6"/>
        <v>82575</v>
      </c>
      <c r="AQ71" s="190">
        <f t="shared" si="6"/>
        <v>0</v>
      </c>
      <c r="AR71" s="190">
        <f t="shared" si="6"/>
        <v>0</v>
      </c>
      <c r="AS71" s="190">
        <f t="shared" si="6"/>
        <v>0</v>
      </c>
      <c r="AT71" s="190">
        <f t="shared" si="6"/>
        <v>0</v>
      </c>
      <c r="AU71" s="190">
        <f t="shared" si="6"/>
        <v>0</v>
      </c>
      <c r="AV71" s="190">
        <f t="shared" si="6"/>
        <v>0</v>
      </c>
      <c r="AW71" s="190">
        <f t="shared" si="6"/>
        <v>0</v>
      </c>
      <c r="AX71" s="190">
        <f t="shared" si="6"/>
        <v>0</v>
      </c>
      <c r="AY71" s="190">
        <f t="shared" si="6"/>
        <v>685242</v>
      </c>
      <c r="AZ71" s="190">
        <f t="shared" si="6"/>
        <v>82575</v>
      </c>
      <c r="BA71" s="190">
        <f t="shared" si="6"/>
        <v>104349</v>
      </c>
      <c r="BB71" s="190">
        <f t="shared" si="6"/>
        <v>0</v>
      </c>
      <c r="BC71" s="190">
        <f t="shared" si="6"/>
        <v>0</v>
      </c>
      <c r="BD71" s="190">
        <f t="shared" si="6"/>
        <v>191309</v>
      </c>
      <c r="BE71" s="190">
        <f t="shared" si="6"/>
        <v>709396</v>
      </c>
      <c r="BF71" s="190">
        <f t="shared" si="6"/>
        <v>610319</v>
      </c>
      <c r="BG71" s="190">
        <f t="shared" si="6"/>
        <v>0</v>
      </c>
      <c r="BH71" s="190">
        <f t="shared" si="6"/>
        <v>2136141</v>
      </c>
      <c r="BI71" s="190">
        <f t="shared" si="6"/>
        <v>0</v>
      </c>
      <c r="BJ71" s="190">
        <f t="shared" si="6"/>
        <v>446534</v>
      </c>
      <c r="BK71" s="190">
        <f t="shared" si="6"/>
        <v>1126632</v>
      </c>
      <c r="BL71" s="190">
        <f t="shared" si="6"/>
        <v>857802</v>
      </c>
      <c r="BM71" s="190">
        <f t="shared" si="6"/>
        <v>0</v>
      </c>
      <c r="BN71" s="190">
        <f t="shared" si="6"/>
        <v>4254529</v>
      </c>
      <c r="BO71" s="190">
        <f t="shared" si="6"/>
        <v>0</v>
      </c>
      <c r="BP71" s="190">
        <f t="shared" ref="BP71:CC71" si="7">SUM(BP61:BP69)-BP70</f>
        <v>0</v>
      </c>
      <c r="BQ71" s="190">
        <f t="shared" si="7"/>
        <v>0</v>
      </c>
      <c r="BR71" s="190">
        <f t="shared" si="7"/>
        <v>411758</v>
      </c>
      <c r="BS71" s="190">
        <f t="shared" si="7"/>
        <v>0</v>
      </c>
      <c r="BT71" s="190">
        <f t="shared" si="7"/>
        <v>0</v>
      </c>
      <c r="BU71" s="190">
        <f t="shared" si="7"/>
        <v>0</v>
      </c>
      <c r="BV71" s="190">
        <f t="shared" si="7"/>
        <v>685750</v>
      </c>
      <c r="BW71" s="190">
        <f t="shared" si="7"/>
        <v>0</v>
      </c>
      <c r="BX71" s="190">
        <f t="shared" si="7"/>
        <v>138094</v>
      </c>
      <c r="BY71" s="190">
        <f t="shared" si="7"/>
        <v>43</v>
      </c>
      <c r="BZ71" s="190">
        <f t="shared" si="7"/>
        <v>0</v>
      </c>
      <c r="CA71" s="190">
        <f t="shared" si="7"/>
        <v>0</v>
      </c>
      <c r="CB71" s="190">
        <f t="shared" si="7"/>
        <v>0</v>
      </c>
      <c r="CC71" s="190">
        <f t="shared" si="7"/>
        <v>0</v>
      </c>
      <c r="CD71" s="232">
        <f>CD69-CD70</f>
        <v>1798373</v>
      </c>
      <c r="CE71" s="190">
        <f>SUM(CE61:CE69)-CE70</f>
        <v>34766446</v>
      </c>
      <c r="CF71" s="239"/>
    </row>
    <row r="72" spans="1:84" ht="12.65" customHeight="1" x14ac:dyDescent="0.35">
      <c r="A72" s="171" t="s">
        <v>244</v>
      </c>
      <c r="B72" s="175"/>
      <c r="C72" s="236" t="s">
        <v>221</v>
      </c>
      <c r="D72" s="236" t="s">
        <v>221</v>
      </c>
      <c r="E72" s="236" t="s">
        <v>221</v>
      </c>
      <c r="F72" s="236" t="s">
        <v>221</v>
      </c>
      <c r="G72" s="236" t="s">
        <v>221</v>
      </c>
      <c r="H72" s="236" t="s">
        <v>221</v>
      </c>
      <c r="I72" s="236" t="s">
        <v>221</v>
      </c>
      <c r="J72" s="236" t="s">
        <v>221</v>
      </c>
      <c r="K72" s="240" t="s">
        <v>221</v>
      </c>
      <c r="L72" s="236" t="s">
        <v>221</v>
      </c>
      <c r="M72" s="236" t="s">
        <v>221</v>
      </c>
      <c r="N72" s="236" t="s">
        <v>221</v>
      </c>
      <c r="O72" s="236" t="s">
        <v>221</v>
      </c>
      <c r="P72" s="236" t="s">
        <v>221</v>
      </c>
      <c r="Q72" s="236" t="s">
        <v>221</v>
      </c>
      <c r="R72" s="236" t="s">
        <v>221</v>
      </c>
      <c r="S72" s="236" t="s">
        <v>221</v>
      </c>
      <c r="T72" s="236" t="s">
        <v>221</v>
      </c>
      <c r="U72" s="236" t="s">
        <v>221</v>
      </c>
      <c r="V72" s="236" t="s">
        <v>221</v>
      </c>
      <c r="W72" s="236" t="s">
        <v>221</v>
      </c>
      <c r="X72" s="236" t="s">
        <v>221</v>
      </c>
      <c r="Y72" s="236" t="s">
        <v>221</v>
      </c>
      <c r="Z72" s="236" t="s">
        <v>221</v>
      </c>
      <c r="AA72" s="236" t="s">
        <v>221</v>
      </c>
      <c r="AB72" s="236" t="s">
        <v>221</v>
      </c>
      <c r="AC72" s="236" t="s">
        <v>221</v>
      </c>
      <c r="AD72" s="236" t="s">
        <v>221</v>
      </c>
      <c r="AE72" s="236" t="s">
        <v>221</v>
      </c>
      <c r="AF72" s="236" t="s">
        <v>221</v>
      </c>
      <c r="AG72" s="236" t="s">
        <v>221</v>
      </c>
      <c r="AH72" s="236" t="s">
        <v>221</v>
      </c>
      <c r="AI72" s="236" t="s">
        <v>221</v>
      </c>
      <c r="AJ72" s="236" t="s">
        <v>221</v>
      </c>
      <c r="AK72" s="236" t="s">
        <v>221</v>
      </c>
      <c r="AL72" s="236" t="s">
        <v>221</v>
      </c>
      <c r="AM72" s="236" t="s">
        <v>221</v>
      </c>
      <c r="AN72" s="236" t="s">
        <v>221</v>
      </c>
      <c r="AO72" s="236" t="s">
        <v>221</v>
      </c>
      <c r="AP72" s="236" t="s">
        <v>221</v>
      </c>
      <c r="AQ72" s="236" t="s">
        <v>221</v>
      </c>
      <c r="AR72" s="236" t="s">
        <v>221</v>
      </c>
      <c r="AS72" s="236" t="s">
        <v>221</v>
      </c>
      <c r="AT72" s="236" t="s">
        <v>221</v>
      </c>
      <c r="AU72" s="236" t="s">
        <v>221</v>
      </c>
      <c r="AV72" s="236" t="s">
        <v>221</v>
      </c>
      <c r="AW72" s="236" t="s">
        <v>221</v>
      </c>
      <c r="AX72" s="236" t="s">
        <v>221</v>
      </c>
      <c r="AY72" s="236" t="s">
        <v>221</v>
      </c>
      <c r="AZ72" s="236" t="s">
        <v>221</v>
      </c>
      <c r="BA72" s="236" t="s">
        <v>221</v>
      </c>
      <c r="BB72" s="236" t="s">
        <v>221</v>
      </c>
      <c r="BC72" s="236" t="s">
        <v>221</v>
      </c>
      <c r="BD72" s="236" t="s">
        <v>221</v>
      </c>
      <c r="BE72" s="236" t="s">
        <v>221</v>
      </c>
      <c r="BF72" s="236" t="s">
        <v>221</v>
      </c>
      <c r="BG72" s="236" t="s">
        <v>221</v>
      </c>
      <c r="BH72" s="236" t="s">
        <v>221</v>
      </c>
      <c r="BI72" s="236" t="s">
        <v>221</v>
      </c>
      <c r="BJ72" s="236" t="s">
        <v>221</v>
      </c>
      <c r="BK72" s="236" t="s">
        <v>221</v>
      </c>
      <c r="BL72" s="236" t="s">
        <v>221</v>
      </c>
      <c r="BM72" s="236" t="s">
        <v>221</v>
      </c>
      <c r="BN72" s="236" t="s">
        <v>221</v>
      </c>
      <c r="BO72" s="236" t="s">
        <v>221</v>
      </c>
      <c r="BP72" s="236" t="s">
        <v>221</v>
      </c>
      <c r="BQ72" s="236" t="s">
        <v>221</v>
      </c>
      <c r="BR72" s="236" t="s">
        <v>221</v>
      </c>
      <c r="BS72" s="236" t="s">
        <v>221</v>
      </c>
      <c r="BT72" s="236" t="s">
        <v>221</v>
      </c>
      <c r="BU72" s="236" t="s">
        <v>221</v>
      </c>
      <c r="BV72" s="236" t="s">
        <v>221</v>
      </c>
      <c r="BW72" s="236" t="s">
        <v>221</v>
      </c>
      <c r="BX72" s="236" t="s">
        <v>221</v>
      </c>
      <c r="BY72" s="236" t="s">
        <v>221</v>
      </c>
      <c r="BZ72" s="236" t="s">
        <v>221</v>
      </c>
      <c r="CA72" s="236" t="s">
        <v>221</v>
      </c>
      <c r="CB72" s="236" t="s">
        <v>221</v>
      </c>
      <c r="CC72" s="236" t="s">
        <v>221</v>
      </c>
      <c r="CD72" s="236" t="s">
        <v>221</v>
      </c>
      <c r="CE72" s="183"/>
      <c r="CF72" s="239"/>
    </row>
    <row r="73" spans="1:84" ht="12.65" customHeight="1" x14ac:dyDescent="0.35">
      <c r="A73" s="171" t="s">
        <v>245</v>
      </c>
      <c r="B73" s="175"/>
      <c r="C73" s="271"/>
      <c r="D73" s="271"/>
      <c r="E73" s="274">
        <v>1897585</v>
      </c>
      <c r="F73" s="274"/>
      <c r="G73" s="271"/>
      <c r="H73" s="271"/>
      <c r="I73" s="274"/>
      <c r="J73" s="274">
        <v>220798</v>
      </c>
      <c r="K73" s="274"/>
      <c r="L73" s="274">
        <v>8600375</v>
      </c>
      <c r="M73" s="271"/>
      <c r="N73" s="271"/>
      <c r="O73" s="271">
        <v>381702</v>
      </c>
      <c r="P73" s="274">
        <v>1259140</v>
      </c>
      <c r="Q73" s="274"/>
      <c r="R73" s="274">
        <v>844714</v>
      </c>
      <c r="S73" s="274">
        <v>27158</v>
      </c>
      <c r="T73" s="274">
        <v>8884</v>
      </c>
      <c r="U73" s="274">
        <v>901666</v>
      </c>
      <c r="V73" s="274">
        <v>9421</v>
      </c>
      <c r="W73" s="274">
        <v>25369</v>
      </c>
      <c r="X73" s="274">
        <v>104347</v>
      </c>
      <c r="Y73" s="274">
        <v>223280</v>
      </c>
      <c r="Z73" s="274"/>
      <c r="AA73" s="274"/>
      <c r="AB73" s="274">
        <v>1146530</v>
      </c>
      <c r="AC73" s="274"/>
      <c r="AD73" s="274"/>
      <c r="AE73" s="274">
        <v>85795</v>
      </c>
      <c r="AF73" s="274"/>
      <c r="AG73" s="274">
        <v>172184</v>
      </c>
      <c r="AH73" s="274"/>
      <c r="AI73" s="274"/>
      <c r="AJ73" s="274">
        <v>5194</v>
      </c>
      <c r="AK73" s="274"/>
      <c r="AL73" s="274"/>
      <c r="AM73" s="274"/>
      <c r="AN73" s="274"/>
      <c r="AO73" s="274">
        <v>89297</v>
      </c>
      <c r="AP73" s="274"/>
      <c r="AQ73" s="274"/>
      <c r="AR73" s="274"/>
      <c r="AS73" s="274"/>
      <c r="AT73" s="274"/>
      <c r="AU73" s="274"/>
      <c r="AV73" s="274"/>
      <c r="AW73" s="236" t="s">
        <v>221</v>
      </c>
      <c r="AX73" s="236" t="s">
        <v>221</v>
      </c>
      <c r="AY73" s="236" t="s">
        <v>221</v>
      </c>
      <c r="AZ73" s="236" t="s">
        <v>221</v>
      </c>
      <c r="BA73" s="236" t="s">
        <v>221</v>
      </c>
      <c r="BB73" s="236" t="s">
        <v>221</v>
      </c>
      <c r="BC73" s="236" t="s">
        <v>221</v>
      </c>
      <c r="BD73" s="236" t="s">
        <v>221</v>
      </c>
      <c r="BE73" s="236" t="s">
        <v>221</v>
      </c>
      <c r="BF73" s="236" t="s">
        <v>221</v>
      </c>
      <c r="BG73" s="236" t="s">
        <v>221</v>
      </c>
      <c r="BH73" s="236" t="s">
        <v>221</v>
      </c>
      <c r="BI73" s="236" t="s">
        <v>221</v>
      </c>
      <c r="BJ73" s="236" t="s">
        <v>221</v>
      </c>
      <c r="BK73" s="236" t="s">
        <v>221</v>
      </c>
      <c r="BL73" s="236" t="s">
        <v>221</v>
      </c>
      <c r="BM73" s="236" t="s">
        <v>221</v>
      </c>
      <c r="BN73" s="236" t="s">
        <v>221</v>
      </c>
      <c r="BO73" s="236" t="s">
        <v>221</v>
      </c>
      <c r="BP73" s="236" t="s">
        <v>221</v>
      </c>
      <c r="BQ73" s="236" t="s">
        <v>221</v>
      </c>
      <c r="BR73" s="236" t="s">
        <v>221</v>
      </c>
      <c r="BS73" s="236" t="s">
        <v>221</v>
      </c>
      <c r="BT73" s="236" t="s">
        <v>221</v>
      </c>
      <c r="BU73" s="236" t="s">
        <v>221</v>
      </c>
      <c r="BV73" s="236" t="s">
        <v>221</v>
      </c>
      <c r="BW73" s="236" t="s">
        <v>221</v>
      </c>
      <c r="BX73" s="236" t="s">
        <v>221</v>
      </c>
      <c r="BY73" s="236" t="s">
        <v>221</v>
      </c>
      <c r="BZ73" s="236" t="s">
        <v>221</v>
      </c>
      <c r="CA73" s="236" t="s">
        <v>221</v>
      </c>
      <c r="CB73" s="236" t="s">
        <v>221</v>
      </c>
      <c r="CC73" s="236" t="s">
        <v>221</v>
      </c>
      <c r="CD73" s="236" t="s">
        <v>221</v>
      </c>
      <c r="CE73" s="190">
        <f t="shared" ref="CE73:CE80" si="8">SUM(C73:CD73)</f>
        <v>16003439</v>
      </c>
      <c r="CF73" s="239"/>
    </row>
    <row r="74" spans="1:84" ht="12.65" customHeight="1" x14ac:dyDescent="0.35">
      <c r="A74" s="171" t="s">
        <v>246</v>
      </c>
      <c r="B74" s="175"/>
      <c r="C74" s="271"/>
      <c r="D74" s="271"/>
      <c r="E74" s="274">
        <v>11994</v>
      </c>
      <c r="F74" s="274"/>
      <c r="G74" s="271"/>
      <c r="H74" s="271"/>
      <c r="I74" s="271"/>
      <c r="J74" s="274">
        <v>1150</v>
      </c>
      <c r="K74" s="274"/>
      <c r="L74" s="274">
        <v>0</v>
      </c>
      <c r="M74" s="271"/>
      <c r="N74" s="271"/>
      <c r="O74" s="271">
        <v>61937</v>
      </c>
      <c r="P74" s="274">
        <v>3147861</v>
      </c>
      <c r="Q74" s="274"/>
      <c r="R74" s="274">
        <v>1083382</v>
      </c>
      <c r="S74" s="274">
        <v>466963</v>
      </c>
      <c r="T74" s="274">
        <v>1039719</v>
      </c>
      <c r="U74" s="274">
        <v>5639889</v>
      </c>
      <c r="V74" s="274">
        <v>61899</v>
      </c>
      <c r="W74" s="274">
        <v>361121</v>
      </c>
      <c r="X74" s="274">
        <v>1485344</v>
      </c>
      <c r="Y74" s="274">
        <v>3178304</v>
      </c>
      <c r="Z74" s="274"/>
      <c r="AA74" s="274"/>
      <c r="AB74" s="274">
        <v>2480019</v>
      </c>
      <c r="AC74" s="274"/>
      <c r="AD74" s="274"/>
      <c r="AE74" s="274">
        <v>783328</v>
      </c>
      <c r="AF74" s="274"/>
      <c r="AG74" s="274">
        <v>4472951</v>
      </c>
      <c r="AH74" s="274"/>
      <c r="AI74" s="274"/>
      <c r="AJ74" s="274">
        <v>4625939</v>
      </c>
      <c r="AK74" s="274"/>
      <c r="AL74" s="274"/>
      <c r="AM74" s="274"/>
      <c r="AN74" s="274"/>
      <c r="AO74" s="274">
        <v>1737779</v>
      </c>
      <c r="AP74" s="274"/>
      <c r="AQ74" s="274"/>
      <c r="AR74" s="274"/>
      <c r="AS74" s="274"/>
      <c r="AT74" s="274"/>
      <c r="AU74" s="274"/>
      <c r="AV74" s="274"/>
      <c r="AW74" s="236" t="s">
        <v>221</v>
      </c>
      <c r="AX74" s="236" t="s">
        <v>221</v>
      </c>
      <c r="AY74" s="236" t="s">
        <v>221</v>
      </c>
      <c r="AZ74" s="236" t="s">
        <v>221</v>
      </c>
      <c r="BA74" s="236" t="s">
        <v>221</v>
      </c>
      <c r="BB74" s="236" t="s">
        <v>221</v>
      </c>
      <c r="BC74" s="236" t="s">
        <v>221</v>
      </c>
      <c r="BD74" s="236" t="s">
        <v>221</v>
      </c>
      <c r="BE74" s="236" t="s">
        <v>221</v>
      </c>
      <c r="BF74" s="236" t="s">
        <v>221</v>
      </c>
      <c r="BG74" s="236" t="s">
        <v>221</v>
      </c>
      <c r="BH74" s="236" t="s">
        <v>221</v>
      </c>
      <c r="BI74" s="236" t="s">
        <v>221</v>
      </c>
      <c r="BJ74" s="236" t="s">
        <v>221</v>
      </c>
      <c r="BK74" s="236" t="s">
        <v>221</v>
      </c>
      <c r="BL74" s="236" t="s">
        <v>221</v>
      </c>
      <c r="BM74" s="236" t="s">
        <v>221</v>
      </c>
      <c r="BN74" s="236" t="s">
        <v>221</v>
      </c>
      <c r="BO74" s="236" t="s">
        <v>221</v>
      </c>
      <c r="BP74" s="236" t="s">
        <v>221</v>
      </c>
      <c r="BQ74" s="236" t="s">
        <v>221</v>
      </c>
      <c r="BR74" s="236" t="s">
        <v>221</v>
      </c>
      <c r="BS74" s="236" t="s">
        <v>221</v>
      </c>
      <c r="BT74" s="236" t="s">
        <v>221</v>
      </c>
      <c r="BU74" s="236" t="s">
        <v>221</v>
      </c>
      <c r="BV74" s="236" t="s">
        <v>221</v>
      </c>
      <c r="BW74" s="236" t="s">
        <v>221</v>
      </c>
      <c r="BX74" s="236" t="s">
        <v>221</v>
      </c>
      <c r="BY74" s="236" t="s">
        <v>221</v>
      </c>
      <c r="BZ74" s="236" t="s">
        <v>221</v>
      </c>
      <c r="CA74" s="236" t="s">
        <v>221</v>
      </c>
      <c r="CB74" s="236" t="s">
        <v>221</v>
      </c>
      <c r="CC74" s="236" t="s">
        <v>221</v>
      </c>
      <c r="CD74" s="236" t="s">
        <v>221</v>
      </c>
      <c r="CE74" s="190">
        <f t="shared" si="8"/>
        <v>30639579</v>
      </c>
      <c r="CF74" s="239"/>
    </row>
    <row r="75" spans="1:84" ht="12.65" customHeight="1" x14ac:dyDescent="0.35">
      <c r="A75" s="171" t="s">
        <v>247</v>
      </c>
      <c r="B75" s="175"/>
      <c r="C75" s="190">
        <f t="shared" ref="C75:AV75" si="9">SUM(C73:C74)</f>
        <v>0</v>
      </c>
      <c r="D75" s="190">
        <f t="shared" si="9"/>
        <v>0</v>
      </c>
      <c r="E75" s="190">
        <f t="shared" si="9"/>
        <v>1909579</v>
      </c>
      <c r="F75" s="190">
        <f t="shared" si="9"/>
        <v>0</v>
      </c>
      <c r="G75" s="190">
        <f t="shared" si="9"/>
        <v>0</v>
      </c>
      <c r="H75" s="190">
        <f t="shared" si="9"/>
        <v>0</v>
      </c>
      <c r="I75" s="190">
        <f t="shared" si="9"/>
        <v>0</v>
      </c>
      <c r="J75" s="190">
        <f t="shared" si="9"/>
        <v>221948</v>
      </c>
      <c r="K75" s="190">
        <f t="shared" si="9"/>
        <v>0</v>
      </c>
      <c r="L75" s="190">
        <f t="shared" si="9"/>
        <v>8600375</v>
      </c>
      <c r="M75" s="190">
        <f t="shared" si="9"/>
        <v>0</v>
      </c>
      <c r="N75" s="190">
        <f t="shared" si="9"/>
        <v>0</v>
      </c>
      <c r="O75" s="190">
        <f t="shared" si="9"/>
        <v>443639</v>
      </c>
      <c r="P75" s="190">
        <f t="shared" si="9"/>
        <v>4407001</v>
      </c>
      <c r="Q75" s="190">
        <f t="shared" si="9"/>
        <v>0</v>
      </c>
      <c r="R75" s="190">
        <f t="shared" si="9"/>
        <v>1928096</v>
      </c>
      <c r="S75" s="190">
        <f t="shared" si="9"/>
        <v>494121</v>
      </c>
      <c r="T75" s="190">
        <f t="shared" si="9"/>
        <v>1048603</v>
      </c>
      <c r="U75" s="190">
        <f t="shared" si="9"/>
        <v>6541555</v>
      </c>
      <c r="V75" s="190">
        <f t="shared" si="9"/>
        <v>71320</v>
      </c>
      <c r="W75" s="190">
        <f t="shared" si="9"/>
        <v>386490</v>
      </c>
      <c r="X75" s="190">
        <f t="shared" si="9"/>
        <v>1589691</v>
      </c>
      <c r="Y75" s="190">
        <f t="shared" si="9"/>
        <v>3401584</v>
      </c>
      <c r="Z75" s="190">
        <f t="shared" si="9"/>
        <v>0</v>
      </c>
      <c r="AA75" s="190">
        <f t="shared" si="9"/>
        <v>0</v>
      </c>
      <c r="AB75" s="190">
        <f t="shared" si="9"/>
        <v>3626549</v>
      </c>
      <c r="AC75" s="190">
        <f t="shared" si="9"/>
        <v>0</v>
      </c>
      <c r="AD75" s="190">
        <f t="shared" si="9"/>
        <v>0</v>
      </c>
      <c r="AE75" s="190">
        <f t="shared" si="9"/>
        <v>869123</v>
      </c>
      <c r="AF75" s="190">
        <f t="shared" si="9"/>
        <v>0</v>
      </c>
      <c r="AG75" s="190">
        <f t="shared" si="9"/>
        <v>4645135</v>
      </c>
      <c r="AH75" s="190">
        <f t="shared" si="9"/>
        <v>0</v>
      </c>
      <c r="AI75" s="190">
        <f t="shared" si="9"/>
        <v>0</v>
      </c>
      <c r="AJ75" s="190">
        <f t="shared" si="9"/>
        <v>4631133</v>
      </c>
      <c r="AK75" s="190">
        <f t="shared" si="9"/>
        <v>0</v>
      </c>
      <c r="AL75" s="190">
        <f t="shared" si="9"/>
        <v>0</v>
      </c>
      <c r="AM75" s="190">
        <f t="shared" si="9"/>
        <v>0</v>
      </c>
      <c r="AN75" s="190">
        <f t="shared" si="9"/>
        <v>0</v>
      </c>
      <c r="AO75" s="190">
        <f t="shared" si="9"/>
        <v>1827076</v>
      </c>
      <c r="AP75" s="190">
        <f t="shared" si="9"/>
        <v>0</v>
      </c>
      <c r="AQ75" s="190">
        <f t="shared" si="9"/>
        <v>0</v>
      </c>
      <c r="AR75" s="190">
        <f t="shared" si="9"/>
        <v>0</v>
      </c>
      <c r="AS75" s="190">
        <f t="shared" si="9"/>
        <v>0</v>
      </c>
      <c r="AT75" s="190">
        <f t="shared" si="9"/>
        <v>0</v>
      </c>
      <c r="AU75" s="190">
        <f t="shared" si="9"/>
        <v>0</v>
      </c>
      <c r="AV75" s="190">
        <f t="shared" si="9"/>
        <v>0</v>
      </c>
      <c r="AW75" s="236" t="s">
        <v>221</v>
      </c>
      <c r="AX75" s="236" t="s">
        <v>221</v>
      </c>
      <c r="AY75" s="236" t="s">
        <v>221</v>
      </c>
      <c r="AZ75" s="236" t="s">
        <v>221</v>
      </c>
      <c r="BA75" s="236" t="s">
        <v>221</v>
      </c>
      <c r="BB75" s="236" t="s">
        <v>221</v>
      </c>
      <c r="BC75" s="236" t="s">
        <v>221</v>
      </c>
      <c r="BD75" s="236" t="s">
        <v>221</v>
      </c>
      <c r="BE75" s="236" t="s">
        <v>221</v>
      </c>
      <c r="BF75" s="236" t="s">
        <v>221</v>
      </c>
      <c r="BG75" s="236" t="s">
        <v>221</v>
      </c>
      <c r="BH75" s="236" t="s">
        <v>221</v>
      </c>
      <c r="BI75" s="236" t="s">
        <v>221</v>
      </c>
      <c r="BJ75" s="236" t="s">
        <v>221</v>
      </c>
      <c r="BK75" s="236" t="s">
        <v>221</v>
      </c>
      <c r="BL75" s="236" t="s">
        <v>221</v>
      </c>
      <c r="BM75" s="236" t="s">
        <v>221</v>
      </c>
      <c r="BN75" s="236" t="s">
        <v>221</v>
      </c>
      <c r="BO75" s="236" t="s">
        <v>221</v>
      </c>
      <c r="BP75" s="236" t="s">
        <v>221</v>
      </c>
      <c r="BQ75" s="236" t="s">
        <v>221</v>
      </c>
      <c r="BR75" s="236" t="s">
        <v>221</v>
      </c>
      <c r="BS75" s="236" t="s">
        <v>221</v>
      </c>
      <c r="BT75" s="236" t="s">
        <v>221</v>
      </c>
      <c r="BU75" s="236" t="s">
        <v>221</v>
      </c>
      <c r="BV75" s="236" t="s">
        <v>221</v>
      </c>
      <c r="BW75" s="236" t="s">
        <v>221</v>
      </c>
      <c r="BX75" s="236" t="s">
        <v>221</v>
      </c>
      <c r="BY75" s="236" t="s">
        <v>221</v>
      </c>
      <c r="BZ75" s="236" t="s">
        <v>221</v>
      </c>
      <c r="CA75" s="236" t="s">
        <v>221</v>
      </c>
      <c r="CB75" s="236" t="s">
        <v>221</v>
      </c>
      <c r="CC75" s="236" t="s">
        <v>221</v>
      </c>
      <c r="CD75" s="236" t="s">
        <v>221</v>
      </c>
      <c r="CE75" s="190">
        <f t="shared" si="8"/>
        <v>46643018</v>
      </c>
      <c r="CF75" s="239"/>
    </row>
    <row r="76" spans="1:84" ht="12.65" customHeight="1" x14ac:dyDescent="0.35">
      <c r="A76" s="171" t="s">
        <v>248</v>
      </c>
      <c r="B76" s="175"/>
      <c r="C76" s="271"/>
      <c r="D76" s="271"/>
      <c r="E76" s="274">
        <v>3145</v>
      </c>
      <c r="F76" s="274"/>
      <c r="G76" s="271"/>
      <c r="H76" s="271"/>
      <c r="I76" s="274"/>
      <c r="J76" s="274"/>
      <c r="K76" s="274"/>
      <c r="L76" s="274">
        <v>14252</v>
      </c>
      <c r="M76" s="274"/>
      <c r="N76" s="274"/>
      <c r="O76" s="274">
        <v>87</v>
      </c>
      <c r="P76" s="274">
        <v>5332</v>
      </c>
      <c r="Q76" s="274"/>
      <c r="R76" s="274">
        <v>200</v>
      </c>
      <c r="S76" s="274"/>
      <c r="T76" s="274">
        <v>1472</v>
      </c>
      <c r="U76" s="274">
        <v>2464</v>
      </c>
      <c r="V76" s="274"/>
      <c r="W76" s="274">
        <v>258</v>
      </c>
      <c r="X76" s="274">
        <v>1063</v>
      </c>
      <c r="Y76" s="274">
        <v>2274</v>
      </c>
      <c r="Z76" s="274"/>
      <c r="AA76" s="274"/>
      <c r="AB76" s="274">
        <v>1668</v>
      </c>
      <c r="AC76" s="274"/>
      <c r="AD76" s="274"/>
      <c r="AE76" s="274">
        <v>2791</v>
      </c>
      <c r="AF76" s="274"/>
      <c r="AG76" s="274">
        <v>4376</v>
      </c>
      <c r="AH76" s="274"/>
      <c r="AI76" s="274"/>
      <c r="AJ76" s="274">
        <v>9015</v>
      </c>
      <c r="AK76" s="274"/>
      <c r="AL76" s="274"/>
      <c r="AM76" s="274"/>
      <c r="AN76" s="274"/>
      <c r="AO76" s="274">
        <v>553</v>
      </c>
      <c r="AP76" s="274">
        <v>3261</v>
      </c>
      <c r="AQ76" s="274"/>
      <c r="AR76" s="274"/>
      <c r="AS76" s="274"/>
      <c r="AT76" s="274"/>
      <c r="AU76" s="274"/>
      <c r="AV76" s="274"/>
      <c r="AW76" s="274"/>
      <c r="AX76" s="274"/>
      <c r="AY76" s="274">
        <v>2370</v>
      </c>
      <c r="AZ76" s="274">
        <v>990</v>
      </c>
      <c r="BA76" s="274">
        <v>2800</v>
      </c>
      <c r="BB76" s="274"/>
      <c r="BC76" s="274"/>
      <c r="BD76" s="274">
        <v>1261</v>
      </c>
      <c r="BE76" s="274">
        <v>6029</v>
      </c>
      <c r="BF76" s="274"/>
      <c r="BG76" s="274"/>
      <c r="BH76" s="274"/>
      <c r="BI76" s="274"/>
      <c r="BJ76" s="274"/>
      <c r="BK76" s="274">
        <v>633</v>
      </c>
      <c r="BL76" s="274">
        <v>5998</v>
      </c>
      <c r="BM76" s="274"/>
      <c r="BN76" s="274">
        <v>16532</v>
      </c>
      <c r="BO76" s="274"/>
      <c r="BP76" s="274"/>
      <c r="BQ76" s="274"/>
      <c r="BR76" s="274">
        <v>400</v>
      </c>
      <c r="BS76" s="274"/>
      <c r="BT76" s="274"/>
      <c r="BU76" s="274"/>
      <c r="BV76" s="274">
        <v>2324</v>
      </c>
      <c r="BW76" s="274"/>
      <c r="BX76" s="274"/>
      <c r="BY76" s="274"/>
      <c r="BZ76" s="274"/>
      <c r="CA76" s="274"/>
      <c r="CB76" s="274"/>
      <c r="CC76" s="274"/>
      <c r="CD76" s="236" t="s">
        <v>221</v>
      </c>
      <c r="CE76" s="190">
        <f t="shared" si="8"/>
        <v>91548</v>
      </c>
      <c r="CF76" s="190">
        <f>BE59-CE76</f>
        <v>0</v>
      </c>
    </row>
    <row r="77" spans="1:84" ht="12.65" customHeight="1" x14ac:dyDescent="0.35">
      <c r="A77" s="171" t="s">
        <v>249</v>
      </c>
      <c r="B77" s="175"/>
      <c r="C77" s="271"/>
      <c r="D77" s="271"/>
      <c r="E77" s="271">
        <v>3200</v>
      </c>
      <c r="F77" s="271"/>
      <c r="G77" s="271"/>
      <c r="H77" s="271"/>
      <c r="I77" s="271"/>
      <c r="J77" s="271"/>
      <c r="K77" s="271"/>
      <c r="L77" s="271">
        <v>14502</v>
      </c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71"/>
      <c r="AK77" s="271"/>
      <c r="AL77" s="271"/>
      <c r="AM77" s="271"/>
      <c r="AN77" s="271"/>
      <c r="AO77" s="271">
        <v>562</v>
      </c>
      <c r="AP77" s="271"/>
      <c r="AQ77" s="271"/>
      <c r="AR77" s="271"/>
      <c r="AS77" s="271"/>
      <c r="AT77" s="271"/>
      <c r="AU77" s="271"/>
      <c r="AV77" s="271"/>
      <c r="AW77" s="271"/>
      <c r="AX77" s="236" t="s">
        <v>221</v>
      </c>
      <c r="AY77" s="236" t="s">
        <v>221</v>
      </c>
      <c r="AZ77" s="271"/>
      <c r="BA77" s="271"/>
      <c r="BB77" s="271"/>
      <c r="BC77" s="271"/>
      <c r="BD77" s="236" t="s">
        <v>221</v>
      </c>
      <c r="BE77" s="236" t="s">
        <v>221</v>
      </c>
      <c r="BF77" s="271"/>
      <c r="BG77" s="236" t="s">
        <v>221</v>
      </c>
      <c r="BH77" s="271"/>
      <c r="BI77" s="271"/>
      <c r="BJ77" s="236" t="s">
        <v>221</v>
      </c>
      <c r="BK77" s="271"/>
      <c r="BL77" s="271"/>
      <c r="BM77" s="271"/>
      <c r="BN77" s="236" t="s">
        <v>221</v>
      </c>
      <c r="BO77" s="236" t="s">
        <v>221</v>
      </c>
      <c r="BP77" s="236" t="s">
        <v>221</v>
      </c>
      <c r="BQ77" s="236" t="s">
        <v>221</v>
      </c>
      <c r="BR77" s="271"/>
      <c r="BS77" s="271"/>
      <c r="BT77" s="271"/>
      <c r="BU77" s="271"/>
      <c r="BV77" s="271"/>
      <c r="BW77" s="271"/>
      <c r="BX77" s="271"/>
      <c r="BY77" s="271"/>
      <c r="BZ77" s="271"/>
      <c r="CA77" s="271"/>
      <c r="CB77" s="271"/>
      <c r="CC77" s="236" t="s">
        <v>221</v>
      </c>
      <c r="CD77" s="236" t="s">
        <v>221</v>
      </c>
      <c r="CE77" s="190">
        <f>SUM(C77:CD77)</f>
        <v>18264</v>
      </c>
      <c r="CF77" s="190">
        <f>AY59-CE77</f>
        <v>0</v>
      </c>
    </row>
    <row r="78" spans="1:84" ht="12.65" customHeight="1" x14ac:dyDescent="0.35">
      <c r="A78" s="171" t="s">
        <v>250</v>
      </c>
      <c r="B78" s="175"/>
      <c r="C78" s="271"/>
      <c r="D78" s="271"/>
      <c r="E78" s="271">
        <v>252</v>
      </c>
      <c r="F78" s="271"/>
      <c r="G78" s="271"/>
      <c r="H78" s="271"/>
      <c r="I78" s="271"/>
      <c r="J78" s="271"/>
      <c r="K78" s="271"/>
      <c r="L78" s="271">
        <v>1140</v>
      </c>
      <c r="M78" s="271"/>
      <c r="N78" s="271"/>
      <c r="O78" s="271">
        <v>126.11</v>
      </c>
      <c r="P78" s="271">
        <v>412.53</v>
      </c>
      <c r="Q78" s="271"/>
      <c r="R78" s="271">
        <v>94</v>
      </c>
      <c r="S78" s="271">
        <v>2190</v>
      </c>
      <c r="T78" s="271">
        <v>92</v>
      </c>
      <c r="U78" s="271">
        <v>552</v>
      </c>
      <c r="V78" s="271"/>
      <c r="W78" s="271">
        <v>49</v>
      </c>
      <c r="X78" s="271">
        <v>202</v>
      </c>
      <c r="Y78" s="271">
        <v>431</v>
      </c>
      <c r="Z78" s="271"/>
      <c r="AA78" s="271"/>
      <c r="AB78" s="271">
        <v>68</v>
      </c>
      <c r="AC78" s="271"/>
      <c r="AD78" s="271"/>
      <c r="AE78" s="271">
        <v>193</v>
      </c>
      <c r="AF78" s="271"/>
      <c r="AG78" s="271">
        <v>465</v>
      </c>
      <c r="AH78" s="271"/>
      <c r="AI78" s="271"/>
      <c r="AJ78" s="271">
        <v>1522</v>
      </c>
      <c r="AK78" s="271"/>
      <c r="AL78" s="271"/>
      <c r="AM78" s="271"/>
      <c r="AN78" s="271"/>
      <c r="AO78" s="271">
        <v>44</v>
      </c>
      <c r="AP78" s="271">
        <v>0</v>
      </c>
      <c r="AQ78" s="271"/>
      <c r="AR78" s="271"/>
      <c r="AS78" s="271"/>
      <c r="AT78" s="271"/>
      <c r="AU78" s="271"/>
      <c r="AV78" s="271"/>
      <c r="AW78" s="271"/>
      <c r="AX78" s="236" t="s">
        <v>221</v>
      </c>
      <c r="AY78" s="236" t="s">
        <v>221</v>
      </c>
      <c r="AZ78" s="236" t="s">
        <v>221</v>
      </c>
      <c r="BA78" s="306">
        <v>45</v>
      </c>
      <c r="BB78" s="306"/>
      <c r="BC78" s="306"/>
      <c r="BD78" s="236" t="s">
        <v>221</v>
      </c>
      <c r="BE78" s="236" t="s">
        <v>221</v>
      </c>
      <c r="BF78" s="236" t="s">
        <v>221</v>
      </c>
      <c r="BG78" s="236" t="s">
        <v>221</v>
      </c>
      <c r="BH78" s="271">
        <v>0</v>
      </c>
      <c r="BI78" s="271"/>
      <c r="BJ78" s="236" t="s">
        <v>221</v>
      </c>
      <c r="BK78" s="271">
        <v>0</v>
      </c>
      <c r="BL78" s="271">
        <v>0</v>
      </c>
      <c r="BM78" s="271"/>
      <c r="BN78" s="236" t="s">
        <v>221</v>
      </c>
      <c r="BO78" s="236" t="s">
        <v>221</v>
      </c>
      <c r="BP78" s="236" t="s">
        <v>221</v>
      </c>
      <c r="BQ78" s="236" t="s">
        <v>221</v>
      </c>
      <c r="BR78" s="236" t="s">
        <v>221</v>
      </c>
      <c r="BS78" s="271"/>
      <c r="BT78" s="271"/>
      <c r="BU78" s="271"/>
      <c r="BV78" s="271">
        <v>468</v>
      </c>
      <c r="BW78" s="271"/>
      <c r="BX78" s="271">
        <v>0</v>
      </c>
      <c r="BY78" s="271"/>
      <c r="BZ78" s="271"/>
      <c r="CA78" s="271"/>
      <c r="CB78" s="271"/>
      <c r="CC78" s="236" t="s">
        <v>221</v>
      </c>
      <c r="CD78" s="236" t="s">
        <v>221</v>
      </c>
      <c r="CE78" s="190">
        <f t="shared" si="8"/>
        <v>8345.64</v>
      </c>
      <c r="CF78" s="190"/>
    </row>
    <row r="79" spans="1:84" ht="12.65" customHeight="1" x14ac:dyDescent="0.35">
      <c r="A79" s="171" t="s">
        <v>251</v>
      </c>
      <c r="B79" s="175"/>
      <c r="C79" s="305"/>
      <c r="D79" s="305"/>
      <c r="E79" s="271">
        <v>16766</v>
      </c>
      <c r="F79" s="271"/>
      <c r="G79" s="271"/>
      <c r="H79" s="271"/>
      <c r="I79" s="271"/>
      <c r="J79" s="271">
        <v>1848</v>
      </c>
      <c r="K79" s="271"/>
      <c r="L79" s="271">
        <v>75987</v>
      </c>
      <c r="M79" s="271"/>
      <c r="N79" s="271"/>
      <c r="O79" s="271">
        <v>313</v>
      </c>
      <c r="P79" s="271">
        <v>11112</v>
      </c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>
        <v>6200</v>
      </c>
      <c r="AH79" s="271"/>
      <c r="AI79" s="271"/>
      <c r="AJ79" s="271"/>
      <c r="AK79" s="271"/>
      <c r="AL79" s="271"/>
      <c r="AM79" s="271"/>
      <c r="AN79" s="271"/>
      <c r="AO79" s="271">
        <v>2947</v>
      </c>
      <c r="AP79" s="271"/>
      <c r="AQ79" s="271"/>
      <c r="AR79" s="271"/>
      <c r="AS79" s="271"/>
      <c r="AT79" s="271"/>
      <c r="AU79" s="271"/>
      <c r="AV79" s="271"/>
      <c r="AW79" s="271"/>
      <c r="AX79" s="236" t="s">
        <v>221</v>
      </c>
      <c r="AY79" s="236" t="s">
        <v>221</v>
      </c>
      <c r="AZ79" s="236" t="s">
        <v>221</v>
      </c>
      <c r="BA79" s="236" t="s">
        <v>221</v>
      </c>
      <c r="BB79" s="271"/>
      <c r="BC79" s="271"/>
      <c r="BD79" s="236" t="s">
        <v>221</v>
      </c>
      <c r="BE79" s="236" t="s">
        <v>221</v>
      </c>
      <c r="BF79" s="236" t="s">
        <v>221</v>
      </c>
      <c r="BG79" s="236" t="s">
        <v>221</v>
      </c>
      <c r="BH79" s="271"/>
      <c r="BI79" s="271"/>
      <c r="BJ79" s="236" t="s">
        <v>221</v>
      </c>
      <c r="BK79" s="271"/>
      <c r="BL79" s="271"/>
      <c r="BM79" s="271"/>
      <c r="BN79" s="236" t="s">
        <v>221</v>
      </c>
      <c r="BO79" s="236" t="s">
        <v>221</v>
      </c>
      <c r="BP79" s="236" t="s">
        <v>221</v>
      </c>
      <c r="BQ79" s="236" t="s">
        <v>221</v>
      </c>
      <c r="BR79" s="236" t="s">
        <v>221</v>
      </c>
      <c r="BS79" s="271"/>
      <c r="BT79" s="271"/>
      <c r="BU79" s="271"/>
      <c r="BV79" s="271"/>
      <c r="BW79" s="271"/>
      <c r="BX79" s="271"/>
      <c r="BY79" s="271"/>
      <c r="BZ79" s="271"/>
      <c r="CA79" s="271"/>
      <c r="CB79" s="271"/>
      <c r="CC79" s="236" t="s">
        <v>221</v>
      </c>
      <c r="CD79" s="236" t="s">
        <v>221</v>
      </c>
      <c r="CE79" s="190">
        <f t="shared" si="8"/>
        <v>115173</v>
      </c>
      <c r="CF79" s="190">
        <f>BA59</f>
        <v>0</v>
      </c>
    </row>
    <row r="80" spans="1:84" ht="21" customHeight="1" x14ac:dyDescent="0.35">
      <c r="A80" s="171" t="s">
        <v>252</v>
      </c>
      <c r="B80" s="175"/>
      <c r="C80" s="273"/>
      <c r="D80" s="273"/>
      <c r="E80" s="273">
        <v>5.18</v>
      </c>
      <c r="F80" s="273"/>
      <c r="G80" s="273"/>
      <c r="H80" s="273"/>
      <c r="I80" s="273"/>
      <c r="J80" s="273">
        <v>0.56999999999999995</v>
      </c>
      <c r="K80" s="273"/>
      <c r="L80" s="273">
        <v>23.47</v>
      </c>
      <c r="M80" s="273"/>
      <c r="N80" s="273"/>
      <c r="O80" s="273">
        <v>2.36</v>
      </c>
      <c r="P80" s="273">
        <v>3.96</v>
      </c>
      <c r="Q80" s="273"/>
      <c r="R80" s="273"/>
      <c r="S80" s="273"/>
      <c r="T80" s="273">
        <v>1.81</v>
      </c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>
        <v>5.19</v>
      </c>
      <c r="AH80" s="273"/>
      <c r="AI80" s="273"/>
      <c r="AJ80" s="273">
        <v>14.41</v>
      </c>
      <c r="AK80" s="273"/>
      <c r="AL80" s="273"/>
      <c r="AM80" s="273"/>
      <c r="AN80" s="273"/>
      <c r="AO80" s="273">
        <v>0.91</v>
      </c>
      <c r="AP80" s="273"/>
      <c r="AQ80" s="273"/>
      <c r="AR80" s="273"/>
      <c r="AS80" s="273"/>
      <c r="AT80" s="273"/>
      <c r="AU80" s="273"/>
      <c r="AV80" s="273"/>
      <c r="AW80" s="236" t="s">
        <v>221</v>
      </c>
      <c r="AX80" s="236" t="s">
        <v>221</v>
      </c>
      <c r="AY80" s="236" t="s">
        <v>221</v>
      </c>
      <c r="AZ80" s="236" t="s">
        <v>221</v>
      </c>
      <c r="BA80" s="236" t="s">
        <v>221</v>
      </c>
      <c r="BB80" s="236" t="s">
        <v>221</v>
      </c>
      <c r="BC80" s="236" t="s">
        <v>221</v>
      </c>
      <c r="BD80" s="236" t="s">
        <v>221</v>
      </c>
      <c r="BE80" s="236" t="s">
        <v>221</v>
      </c>
      <c r="BF80" s="236" t="s">
        <v>221</v>
      </c>
      <c r="BG80" s="236" t="s">
        <v>221</v>
      </c>
      <c r="BH80" s="236" t="s">
        <v>221</v>
      </c>
      <c r="BI80" s="236" t="s">
        <v>221</v>
      </c>
      <c r="BJ80" s="236" t="s">
        <v>221</v>
      </c>
      <c r="BK80" s="236" t="s">
        <v>221</v>
      </c>
      <c r="BL80" s="236" t="s">
        <v>221</v>
      </c>
      <c r="BM80" s="236" t="s">
        <v>221</v>
      </c>
      <c r="BN80" s="236" t="s">
        <v>221</v>
      </c>
      <c r="BO80" s="236" t="s">
        <v>221</v>
      </c>
      <c r="BP80" s="236" t="s">
        <v>221</v>
      </c>
      <c r="BQ80" s="236" t="s">
        <v>221</v>
      </c>
      <c r="BR80" s="236" t="s">
        <v>221</v>
      </c>
      <c r="BS80" s="236" t="s">
        <v>221</v>
      </c>
      <c r="BT80" s="236" t="s">
        <v>221</v>
      </c>
      <c r="BU80" s="241"/>
      <c r="BV80" s="241"/>
      <c r="BW80" s="241"/>
      <c r="BX80" s="241"/>
      <c r="BY80" s="241"/>
      <c r="BZ80" s="241"/>
      <c r="CA80" s="241"/>
      <c r="CB80" s="241"/>
      <c r="CC80" s="236" t="s">
        <v>221</v>
      </c>
      <c r="CD80" s="236" t="s">
        <v>221</v>
      </c>
      <c r="CE80" s="242">
        <f t="shared" si="8"/>
        <v>57.86</v>
      </c>
      <c r="CF80" s="242"/>
    </row>
    <row r="81" spans="1:5" ht="12.65" customHeight="1" x14ac:dyDescent="0.35">
      <c r="A81" s="203" t="s">
        <v>253</v>
      </c>
      <c r="B81" s="203"/>
      <c r="C81" s="203"/>
      <c r="D81" s="203"/>
      <c r="E81" s="203"/>
    </row>
    <row r="82" spans="1:5" ht="12.65" customHeight="1" x14ac:dyDescent="0.35">
      <c r="A82" s="171" t="s">
        <v>254</v>
      </c>
      <c r="B82" s="172"/>
      <c r="C82" s="310" t="s">
        <v>1280</v>
      </c>
      <c r="D82" s="243"/>
      <c r="E82" s="175"/>
    </row>
    <row r="83" spans="1:5" ht="12.65" customHeight="1" x14ac:dyDescent="0.35">
      <c r="A83" s="173" t="s">
        <v>255</v>
      </c>
      <c r="B83" s="172" t="s">
        <v>256</v>
      </c>
      <c r="C83" s="311" t="s">
        <v>1281</v>
      </c>
      <c r="D83" s="243"/>
      <c r="E83" s="175"/>
    </row>
    <row r="84" spans="1:5" ht="12.65" customHeight="1" x14ac:dyDescent="0.35">
      <c r="A84" s="173" t="s">
        <v>257</v>
      </c>
      <c r="B84" s="172" t="s">
        <v>256</v>
      </c>
      <c r="C84" s="312" t="s">
        <v>1269</v>
      </c>
      <c r="D84" s="317"/>
      <c r="E84" s="318"/>
    </row>
    <row r="85" spans="1:5" ht="12.65" customHeight="1" x14ac:dyDescent="0.35">
      <c r="A85" s="173" t="s">
        <v>1251</v>
      </c>
      <c r="B85" s="172"/>
      <c r="C85" s="313" t="s">
        <v>1270</v>
      </c>
      <c r="D85" s="317"/>
      <c r="E85" s="318"/>
    </row>
    <row r="86" spans="1:5" ht="12.65" customHeight="1" x14ac:dyDescent="0.35">
      <c r="A86" s="173" t="s">
        <v>1252</v>
      </c>
      <c r="B86" s="172" t="s">
        <v>256</v>
      </c>
      <c r="C86" s="314"/>
      <c r="D86" s="317"/>
      <c r="E86" s="318"/>
    </row>
    <row r="87" spans="1:5" ht="12.65" customHeight="1" x14ac:dyDescent="0.35">
      <c r="A87" s="173" t="s">
        <v>258</v>
      </c>
      <c r="B87" s="172" t="s">
        <v>256</v>
      </c>
      <c r="C87" s="312" t="s">
        <v>1271</v>
      </c>
      <c r="D87" s="317"/>
      <c r="E87" s="318"/>
    </row>
    <row r="88" spans="1:5" ht="12.65" customHeight="1" x14ac:dyDescent="0.35">
      <c r="A88" s="173" t="s">
        <v>259</v>
      </c>
      <c r="B88" s="172" t="s">
        <v>256</v>
      </c>
      <c r="C88" s="312" t="s">
        <v>1272</v>
      </c>
      <c r="D88" s="317"/>
      <c r="E88" s="318"/>
    </row>
    <row r="89" spans="1:5" ht="12.65" customHeight="1" x14ac:dyDescent="0.35">
      <c r="A89" s="173" t="s">
        <v>260</v>
      </c>
      <c r="B89" s="172" t="s">
        <v>256</v>
      </c>
      <c r="C89" s="312" t="s">
        <v>1273</v>
      </c>
      <c r="D89" s="317"/>
      <c r="E89" s="318"/>
    </row>
    <row r="90" spans="1:5" ht="12.65" customHeight="1" x14ac:dyDescent="0.35">
      <c r="A90" s="173" t="s">
        <v>261</v>
      </c>
      <c r="B90" s="172" t="s">
        <v>256</v>
      </c>
      <c r="C90" s="312" t="s">
        <v>1274</v>
      </c>
      <c r="D90" s="317"/>
      <c r="E90" s="318"/>
    </row>
    <row r="91" spans="1:5" ht="12.65" customHeight="1" x14ac:dyDescent="0.35">
      <c r="A91" s="173" t="s">
        <v>262</v>
      </c>
      <c r="B91" s="172" t="s">
        <v>256</v>
      </c>
      <c r="C91" s="312" t="s">
        <v>1275</v>
      </c>
      <c r="D91" s="317"/>
      <c r="E91" s="318"/>
    </row>
    <row r="92" spans="1:5" ht="12.65" customHeight="1" x14ac:dyDescent="0.35">
      <c r="A92" s="173" t="s">
        <v>263</v>
      </c>
      <c r="B92" s="172" t="s">
        <v>256</v>
      </c>
      <c r="C92" s="315" t="s">
        <v>1276</v>
      </c>
      <c r="D92" s="243"/>
      <c r="E92" s="175"/>
    </row>
    <row r="93" spans="1:5" ht="12.65" customHeight="1" x14ac:dyDescent="0.35">
      <c r="A93" s="173" t="s">
        <v>264</v>
      </c>
      <c r="B93" s="172" t="s">
        <v>256</v>
      </c>
      <c r="C93" s="316" t="s">
        <v>1277</v>
      </c>
      <c r="D93" s="243"/>
      <c r="E93" s="175"/>
    </row>
    <row r="94" spans="1:5" ht="12.65" customHeight="1" x14ac:dyDescent="0.35">
      <c r="A94" s="173"/>
      <c r="B94" s="173"/>
      <c r="C94" s="186"/>
      <c r="D94" s="175"/>
      <c r="E94" s="175"/>
    </row>
    <row r="95" spans="1:5" ht="12.65" customHeight="1" x14ac:dyDescent="0.35">
      <c r="A95" s="203" t="s">
        <v>265</v>
      </c>
      <c r="B95" s="203"/>
      <c r="C95" s="203"/>
      <c r="D95" s="203"/>
      <c r="E95" s="203"/>
    </row>
    <row r="96" spans="1:5" ht="12.65" customHeight="1" x14ac:dyDescent="0.35">
      <c r="A96" s="244" t="s">
        <v>266</v>
      </c>
      <c r="B96" s="244"/>
      <c r="C96" s="244"/>
      <c r="D96" s="244"/>
      <c r="E96" s="244"/>
    </row>
    <row r="97" spans="1:5" ht="12.65" customHeight="1" x14ac:dyDescent="0.35">
      <c r="A97" s="173" t="s">
        <v>267</v>
      </c>
      <c r="B97" s="172" t="s">
        <v>256</v>
      </c>
      <c r="C97" s="276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276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276">
        <v>1</v>
      </c>
      <c r="D99" s="175"/>
      <c r="E99" s="175"/>
    </row>
    <row r="100" spans="1:5" ht="12.65" customHeight="1" x14ac:dyDescent="0.35">
      <c r="A100" s="244" t="s">
        <v>269</v>
      </c>
      <c r="B100" s="244"/>
      <c r="C100" s="244"/>
      <c r="D100" s="244"/>
      <c r="E100" s="244"/>
    </row>
    <row r="101" spans="1:5" ht="12.65" customHeight="1" x14ac:dyDescent="0.35">
      <c r="A101" s="173" t="s">
        <v>270</v>
      </c>
      <c r="B101" s="172" t="s">
        <v>256</v>
      </c>
      <c r="C101" s="184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16"/>
      <c r="D102" s="175"/>
      <c r="E102" s="175"/>
    </row>
    <row r="103" spans="1:5" ht="12.65" customHeight="1" x14ac:dyDescent="0.35">
      <c r="A103" s="244" t="s">
        <v>271</v>
      </c>
      <c r="B103" s="244"/>
      <c r="C103" s="244"/>
      <c r="D103" s="244"/>
      <c r="E103" s="244"/>
    </row>
    <row r="104" spans="1:5" ht="12.65" customHeight="1" x14ac:dyDescent="0.35">
      <c r="A104" s="173" t="s">
        <v>272</v>
      </c>
      <c r="B104" s="172" t="s">
        <v>256</v>
      </c>
      <c r="C104" s="184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4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4"/>
      <c r="D106" s="175"/>
      <c r="E106" s="175"/>
    </row>
    <row r="107" spans="1:5" ht="21.75" customHeight="1" x14ac:dyDescent="0.35">
      <c r="A107" s="173"/>
      <c r="B107" s="172"/>
      <c r="C107" s="185"/>
      <c r="D107" s="175"/>
      <c r="E107" s="175"/>
    </row>
    <row r="108" spans="1:5" ht="13.5" customHeight="1" x14ac:dyDescent="0.35">
      <c r="A108" s="202" t="s">
        <v>275</v>
      </c>
      <c r="B108" s="203"/>
      <c r="C108" s="203"/>
      <c r="D108" s="203"/>
      <c r="E108" s="203"/>
    </row>
    <row r="109" spans="1:5" ht="13.5" customHeight="1" x14ac:dyDescent="0.35">
      <c r="A109" s="173"/>
      <c r="B109" s="172"/>
      <c r="C109" s="185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276">
        <v>338</v>
      </c>
      <c r="D111" s="278">
        <v>1007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276">
        <v>52</v>
      </c>
      <c r="D112" s="278">
        <v>4564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276"/>
      <c r="D113" s="278"/>
      <c r="E113" s="175"/>
    </row>
    <row r="114" spans="1:5" ht="12.65" customHeight="1" x14ac:dyDescent="0.35">
      <c r="A114" s="173" t="s">
        <v>281</v>
      </c>
      <c r="B114" s="172" t="s">
        <v>256</v>
      </c>
      <c r="C114" s="276">
        <v>61</v>
      </c>
      <c r="D114" s="278">
        <v>111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276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276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276">
        <v>16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276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276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276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276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276"/>
      <c r="D123" s="175"/>
      <c r="E123" s="175"/>
    </row>
    <row r="124" spans="1:5" ht="12.65" customHeight="1" x14ac:dyDescent="0.35">
      <c r="A124" s="173" t="s">
        <v>289</v>
      </c>
      <c r="B124" s="172"/>
      <c r="C124" s="276">
        <v>9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276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276"/>
      <c r="D126" s="175"/>
      <c r="E126" s="175"/>
    </row>
    <row r="127" spans="1:5" ht="12.65" customHeight="1" x14ac:dyDescent="0.35">
      <c r="A127" s="173" t="s">
        <v>291</v>
      </c>
      <c r="B127" s="175"/>
      <c r="C127" s="186"/>
      <c r="D127" s="175"/>
      <c r="E127" s="175">
        <f>SUM(C116:C126)</f>
        <v>25</v>
      </c>
    </row>
    <row r="128" spans="1:5" ht="12.65" customHeight="1" x14ac:dyDescent="0.35">
      <c r="A128" s="173" t="s">
        <v>292</v>
      </c>
      <c r="B128" s="172" t="s">
        <v>256</v>
      </c>
      <c r="C128" s="184"/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4"/>
      <c r="D129" s="175"/>
      <c r="E129" s="175"/>
    </row>
    <row r="130" spans="1:6" ht="12.65" customHeight="1" x14ac:dyDescent="0.35">
      <c r="A130" s="173"/>
      <c r="B130" s="175"/>
      <c r="C130" s="186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4"/>
      <c r="D131" s="175"/>
      <c r="E131" s="175"/>
    </row>
    <row r="132" spans="1:6" ht="12.65" customHeight="1" x14ac:dyDescent="0.35">
      <c r="A132" s="173"/>
      <c r="B132" s="173"/>
      <c r="C132" s="186"/>
      <c r="D132" s="175"/>
      <c r="E132" s="175"/>
    </row>
    <row r="133" spans="1:6" ht="12.65" customHeight="1" x14ac:dyDescent="0.35">
      <c r="A133" s="173"/>
      <c r="B133" s="173"/>
      <c r="C133" s="186"/>
      <c r="D133" s="175"/>
      <c r="E133" s="175"/>
    </row>
    <row r="134" spans="1:6" ht="12.65" customHeight="1" x14ac:dyDescent="0.35">
      <c r="A134" s="173"/>
      <c r="B134" s="173"/>
      <c r="C134" s="186"/>
      <c r="D134" s="175"/>
      <c r="E134" s="175"/>
    </row>
    <row r="135" spans="1:6" ht="18" customHeight="1" x14ac:dyDescent="0.35">
      <c r="A135" s="173"/>
      <c r="B135" s="173"/>
      <c r="C135" s="186"/>
      <c r="D135" s="175"/>
      <c r="E135" s="175"/>
    </row>
    <row r="136" spans="1:6" ht="12.65" customHeight="1" x14ac:dyDescent="0.35">
      <c r="A136" s="203" t="s">
        <v>1240</v>
      </c>
      <c r="B136" s="202"/>
      <c r="C136" s="202"/>
      <c r="D136" s="202"/>
      <c r="E136" s="202"/>
    </row>
    <row r="137" spans="1:6" ht="12.65" customHeight="1" x14ac:dyDescent="0.35">
      <c r="A137" s="245" t="s">
        <v>295</v>
      </c>
      <c r="B137" s="176" t="s">
        <v>296</v>
      </c>
      <c r="C137" s="187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278">
        <v>152</v>
      </c>
      <c r="C138" s="276">
        <v>143</v>
      </c>
      <c r="D138" s="278">
        <v>104</v>
      </c>
      <c r="E138" s="175">
        <f>SUM(B138:D138)</f>
        <v>399</v>
      </c>
    </row>
    <row r="139" spans="1:6" ht="12.65" customHeight="1" x14ac:dyDescent="0.35">
      <c r="A139" s="173" t="s">
        <v>215</v>
      </c>
      <c r="B139" s="278">
        <f>475+13</f>
        <v>488</v>
      </c>
      <c r="C139" s="276">
        <v>523</v>
      </c>
      <c r="D139" s="278">
        <v>107</v>
      </c>
      <c r="E139" s="175">
        <f>SUM(B139:D139)</f>
        <v>1118</v>
      </c>
    </row>
    <row r="140" spans="1:6" ht="12.65" customHeight="1" x14ac:dyDescent="0.35">
      <c r="A140" s="173" t="s">
        <v>298</v>
      </c>
      <c r="B140" s="278"/>
      <c r="C140" s="278"/>
      <c r="D140" s="278"/>
      <c r="E140" s="175">
        <f>SUM(B140:D140)</f>
        <v>0</v>
      </c>
    </row>
    <row r="141" spans="1:6" ht="12.65" customHeight="1" x14ac:dyDescent="0.35">
      <c r="A141" s="173" t="s">
        <v>245</v>
      </c>
      <c r="B141" s="278">
        <v>3231391</v>
      </c>
      <c r="C141" s="276">
        <v>3463151</v>
      </c>
      <c r="D141" s="278">
        <v>708522</v>
      </c>
      <c r="E141" s="175">
        <f>SUM(B141:D141)</f>
        <v>7403064</v>
      </c>
      <c r="F141" s="194"/>
    </row>
    <row r="142" spans="1:6" ht="12.65" customHeight="1" x14ac:dyDescent="0.35">
      <c r="A142" s="173" t="s">
        <v>246</v>
      </c>
      <c r="B142" s="278">
        <v>7337103</v>
      </c>
      <c r="C142" s="276">
        <v>11807819</v>
      </c>
      <c r="D142" s="278">
        <v>11494657</v>
      </c>
      <c r="E142" s="175">
        <f>SUM(B142:D142)</f>
        <v>30639579</v>
      </c>
      <c r="F142" s="194"/>
    </row>
    <row r="143" spans="1:6" ht="12.65" customHeight="1" x14ac:dyDescent="0.35">
      <c r="A143" s="245" t="s">
        <v>299</v>
      </c>
      <c r="B143" s="176" t="s">
        <v>296</v>
      </c>
      <c r="C143" s="187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278">
        <v>44</v>
      </c>
      <c r="C144" s="276">
        <v>3</v>
      </c>
      <c r="D144" s="278">
        <v>5</v>
      </c>
      <c r="E144" s="175">
        <f>SUM(B144:D144)</f>
        <v>52</v>
      </c>
    </row>
    <row r="145" spans="1:5" ht="12.65" customHeight="1" x14ac:dyDescent="0.35">
      <c r="A145" s="173" t="s">
        <v>215</v>
      </c>
      <c r="B145" s="278">
        <v>597</v>
      </c>
      <c r="C145" s="276">
        <v>2654</v>
      </c>
      <c r="D145" s="278">
        <v>1313</v>
      </c>
      <c r="E145" s="175">
        <f>SUM(B145:D145)</f>
        <v>4564</v>
      </c>
    </row>
    <row r="146" spans="1:5" ht="12.65" customHeight="1" x14ac:dyDescent="0.35">
      <c r="A146" s="173" t="s">
        <v>298</v>
      </c>
      <c r="B146" s="278"/>
      <c r="C146" s="276"/>
      <c r="D146" s="278"/>
      <c r="E146" s="175">
        <f>SUM(B146:D146)</f>
        <v>0</v>
      </c>
    </row>
    <row r="147" spans="1:5" ht="12.65" customHeight="1" x14ac:dyDescent="0.35">
      <c r="A147" s="173" t="s">
        <v>245</v>
      </c>
      <c r="B147" s="278">
        <v>1124983</v>
      </c>
      <c r="C147" s="276">
        <v>5001182</v>
      </c>
      <c r="D147" s="278">
        <v>2474210</v>
      </c>
      <c r="E147" s="175">
        <f>SUM(B147:D147)</f>
        <v>8600375</v>
      </c>
    </row>
    <row r="148" spans="1:5" ht="12.65" customHeight="1" x14ac:dyDescent="0.35">
      <c r="A148" s="173" t="s">
        <v>246</v>
      </c>
      <c r="B148" s="278"/>
      <c r="C148" s="276"/>
      <c r="D148" s="278"/>
      <c r="E148" s="175">
        <f>SUM(B148:D148)</f>
        <v>0</v>
      </c>
    </row>
    <row r="149" spans="1:5" ht="12.65" customHeight="1" x14ac:dyDescent="0.35">
      <c r="A149" s="245" t="s">
        <v>300</v>
      </c>
      <c r="B149" s="176" t="s">
        <v>296</v>
      </c>
      <c r="C149" s="187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4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4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4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4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4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88"/>
      <c r="D155" s="178"/>
      <c r="E155" s="175"/>
    </row>
    <row r="156" spans="1:5" ht="12.65" customHeight="1" x14ac:dyDescent="0.35">
      <c r="A156" s="245" t="s">
        <v>301</v>
      </c>
      <c r="B156" s="176" t="s">
        <v>302</v>
      </c>
      <c r="C156" s="187" t="s">
        <v>303</v>
      </c>
      <c r="D156" s="175"/>
      <c r="E156" s="175"/>
    </row>
    <row r="157" spans="1:5" ht="12.65" customHeight="1" x14ac:dyDescent="0.35">
      <c r="A157" s="177" t="s">
        <v>304</v>
      </c>
      <c r="B157" s="278">
        <v>2147788</v>
      </c>
      <c r="C157" s="278">
        <v>812205</v>
      </c>
      <c r="D157" s="175"/>
      <c r="E157" s="175"/>
    </row>
    <row r="158" spans="1:5" ht="12.65" customHeight="1" x14ac:dyDescent="0.35">
      <c r="A158" s="177"/>
      <c r="B158" s="178"/>
      <c r="C158" s="188"/>
      <c r="D158" s="175"/>
      <c r="E158" s="175"/>
    </row>
    <row r="159" spans="1:5" ht="12.65" customHeight="1" x14ac:dyDescent="0.35">
      <c r="A159" s="177"/>
      <c r="B159" s="177"/>
      <c r="C159" s="188"/>
      <c r="D159" s="178"/>
      <c r="E159" s="175"/>
    </row>
    <row r="160" spans="1:5" ht="12.65" customHeight="1" x14ac:dyDescent="0.35">
      <c r="A160" s="177"/>
      <c r="B160" s="177"/>
      <c r="C160" s="188"/>
      <c r="D160" s="178"/>
      <c r="E160" s="175"/>
    </row>
    <row r="161" spans="1:5" ht="12.65" customHeight="1" x14ac:dyDescent="0.35">
      <c r="A161" s="177"/>
      <c r="B161" s="177"/>
      <c r="C161" s="188"/>
      <c r="D161" s="178"/>
      <c r="E161" s="175"/>
    </row>
    <row r="162" spans="1:5" ht="21.75" customHeight="1" x14ac:dyDescent="0.35">
      <c r="A162" s="177"/>
      <c r="B162" s="177"/>
      <c r="C162" s="188"/>
      <c r="D162" s="178"/>
      <c r="E162" s="175"/>
    </row>
    <row r="163" spans="1:5" ht="11.5" customHeight="1" x14ac:dyDescent="0.35">
      <c r="A163" s="202" t="s">
        <v>305</v>
      </c>
      <c r="B163" s="203"/>
      <c r="C163" s="203"/>
      <c r="D163" s="203"/>
      <c r="E163" s="203"/>
    </row>
    <row r="164" spans="1:5" ht="11.5" customHeight="1" x14ac:dyDescent="0.35">
      <c r="A164" s="244" t="s">
        <v>306</v>
      </c>
      <c r="B164" s="244"/>
      <c r="C164" s="244"/>
      <c r="D164" s="244"/>
      <c r="E164" s="244"/>
    </row>
    <row r="165" spans="1:5" ht="11.5" customHeight="1" x14ac:dyDescent="0.35">
      <c r="A165" s="173" t="s">
        <v>307</v>
      </c>
      <c r="B165" s="172" t="s">
        <v>256</v>
      </c>
      <c r="C165" s="276">
        <v>1022150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276">
        <v>15348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276">
        <v>142726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276">
        <v>2263419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276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276">
        <v>255540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276">
        <v>22803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276">
        <v>204696</v>
      </c>
      <c r="D172" s="175"/>
      <c r="E172" s="175"/>
    </row>
    <row r="173" spans="1:5" ht="11.5" customHeight="1" x14ac:dyDescent="0.35">
      <c r="A173" s="173" t="s">
        <v>203</v>
      </c>
      <c r="B173" s="175"/>
      <c r="C173" s="186"/>
      <c r="D173" s="175">
        <f>SUM(C165:C172)</f>
        <v>3926682</v>
      </c>
      <c r="E173" s="175"/>
    </row>
    <row r="174" spans="1:5" ht="11.5" customHeight="1" x14ac:dyDescent="0.35">
      <c r="A174" s="244" t="s">
        <v>314</v>
      </c>
      <c r="B174" s="244"/>
      <c r="C174" s="244"/>
      <c r="D174" s="244"/>
      <c r="E174" s="244"/>
    </row>
    <row r="175" spans="1:5" ht="11.5" customHeight="1" x14ac:dyDescent="0.35">
      <c r="A175" s="173" t="s">
        <v>315</v>
      </c>
      <c r="B175" s="172" t="s">
        <v>256</v>
      </c>
      <c r="C175" s="276">
        <v>1994711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276">
        <v>566825</v>
      </c>
      <c r="D176" s="175"/>
      <c r="E176" s="175"/>
    </row>
    <row r="177" spans="1:5" ht="11.5" customHeight="1" x14ac:dyDescent="0.35">
      <c r="A177" s="173" t="s">
        <v>203</v>
      </c>
      <c r="B177" s="175"/>
      <c r="C177" s="186"/>
      <c r="D177" s="175">
        <f>SUM(C175:C176)</f>
        <v>2561536</v>
      </c>
      <c r="E177" s="175"/>
    </row>
    <row r="178" spans="1:5" ht="11.5" customHeight="1" x14ac:dyDescent="0.35">
      <c r="A178" s="244" t="s">
        <v>317</v>
      </c>
      <c r="B178" s="244"/>
      <c r="C178" s="244"/>
      <c r="D178" s="244"/>
      <c r="E178" s="244"/>
    </row>
    <row r="179" spans="1:5" ht="11.5" customHeight="1" x14ac:dyDescent="0.35">
      <c r="A179" s="173" t="s">
        <v>318</v>
      </c>
      <c r="B179" s="172" t="s">
        <v>256</v>
      </c>
      <c r="C179" s="276">
        <v>218325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276">
        <v>140996</v>
      </c>
      <c r="D180" s="175"/>
      <c r="E180" s="175"/>
    </row>
    <row r="181" spans="1:5" ht="11.5" customHeight="1" x14ac:dyDescent="0.35">
      <c r="A181" s="173" t="s">
        <v>203</v>
      </c>
      <c r="B181" s="175"/>
      <c r="C181" s="186"/>
      <c r="D181" s="175">
        <f>SUM(C179:C180)</f>
        <v>359321</v>
      </c>
      <c r="E181" s="175"/>
    </row>
    <row r="182" spans="1:5" ht="11.5" customHeight="1" x14ac:dyDescent="0.35">
      <c r="A182" s="244" t="s">
        <v>320</v>
      </c>
      <c r="B182" s="244"/>
      <c r="C182" s="244"/>
      <c r="D182" s="244"/>
      <c r="E182" s="244"/>
    </row>
    <row r="183" spans="1:5" ht="11.5" customHeight="1" x14ac:dyDescent="0.35">
      <c r="A183" s="173" t="s">
        <v>321</v>
      </c>
      <c r="B183" s="172" t="s">
        <v>256</v>
      </c>
      <c r="C183" s="276">
        <v>18125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276">
        <v>138600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276"/>
      <c r="D185" s="175"/>
      <c r="E185" s="175"/>
    </row>
    <row r="186" spans="1:5" ht="11.5" customHeight="1" x14ac:dyDescent="0.35">
      <c r="A186" s="173" t="s">
        <v>203</v>
      </c>
      <c r="B186" s="175"/>
      <c r="C186" s="186"/>
      <c r="D186" s="175">
        <f>SUM(C183:C185)</f>
        <v>156725</v>
      </c>
      <c r="E186" s="175"/>
    </row>
    <row r="187" spans="1:5" ht="11.5" customHeight="1" x14ac:dyDescent="0.35">
      <c r="A187" s="244" t="s">
        <v>323</v>
      </c>
      <c r="B187" s="244"/>
      <c r="C187" s="244"/>
      <c r="D187" s="244"/>
      <c r="E187" s="244"/>
    </row>
    <row r="188" spans="1:5" ht="11.5" customHeight="1" x14ac:dyDescent="0.35">
      <c r="A188" s="173" t="s">
        <v>324</v>
      </c>
      <c r="B188" s="172" t="s">
        <v>256</v>
      </c>
      <c r="C188" s="276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276">
        <v>1282327</v>
      </c>
      <c r="D189" s="175"/>
      <c r="E189" s="175"/>
    </row>
    <row r="190" spans="1:5" ht="11.5" customHeight="1" x14ac:dyDescent="0.35">
      <c r="A190" s="173" t="s">
        <v>203</v>
      </c>
      <c r="B190" s="175"/>
      <c r="C190" s="186"/>
      <c r="D190" s="175">
        <f>SUM(C188:C189)</f>
        <v>1282327</v>
      </c>
      <c r="E190" s="175"/>
    </row>
    <row r="191" spans="1:5" ht="18" customHeight="1" x14ac:dyDescent="0.35">
      <c r="A191" s="173"/>
      <c r="B191" s="175"/>
      <c r="C191" s="186"/>
      <c r="D191" s="175"/>
      <c r="E191" s="175"/>
    </row>
    <row r="192" spans="1:5" ht="12.65" customHeight="1" x14ac:dyDescent="0.35">
      <c r="A192" s="203" t="s">
        <v>326</v>
      </c>
      <c r="B192" s="203"/>
      <c r="C192" s="203"/>
      <c r="D192" s="203"/>
      <c r="E192" s="203"/>
    </row>
    <row r="193" spans="1:8" ht="12.65" customHeight="1" x14ac:dyDescent="0.35">
      <c r="A193" s="202" t="s">
        <v>327</v>
      </c>
      <c r="B193" s="203"/>
      <c r="C193" s="203"/>
      <c r="D193" s="203"/>
      <c r="E193" s="203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278">
        <v>222805</v>
      </c>
      <c r="C195" s="276"/>
      <c r="D195" s="278"/>
      <c r="E195" s="175">
        <f t="shared" ref="E195:E203" si="10">SUM(B195:C195)-D195</f>
        <v>222805</v>
      </c>
    </row>
    <row r="196" spans="1:8" ht="12.65" customHeight="1" x14ac:dyDescent="0.35">
      <c r="A196" s="173" t="s">
        <v>333</v>
      </c>
      <c r="B196" s="278">
        <v>2700469</v>
      </c>
      <c r="C196" s="276"/>
      <c r="D196" s="278"/>
      <c r="E196" s="175">
        <f t="shared" si="10"/>
        <v>2700469</v>
      </c>
    </row>
    <row r="197" spans="1:8" ht="12.65" customHeight="1" x14ac:dyDescent="0.35">
      <c r="A197" s="173" t="s">
        <v>334</v>
      </c>
      <c r="B197" s="278">
        <v>21919998</v>
      </c>
      <c r="C197" s="276">
        <v>17491</v>
      </c>
      <c r="D197" s="278"/>
      <c r="E197" s="175">
        <f t="shared" si="10"/>
        <v>21937489</v>
      </c>
    </row>
    <row r="198" spans="1:8" ht="12.65" customHeight="1" x14ac:dyDescent="0.35">
      <c r="A198" s="173" t="s">
        <v>335</v>
      </c>
      <c r="B198" s="278">
        <v>714858</v>
      </c>
      <c r="C198" s="276">
        <v>7025</v>
      </c>
      <c r="D198" s="278"/>
      <c r="E198" s="175">
        <f t="shared" si="10"/>
        <v>721883</v>
      </c>
    </row>
    <row r="199" spans="1:8" ht="12.65" customHeight="1" x14ac:dyDescent="0.35">
      <c r="A199" s="173" t="s">
        <v>336</v>
      </c>
      <c r="B199" s="278"/>
      <c r="C199" s="276"/>
      <c r="D199" s="278"/>
      <c r="E199" s="175">
        <f t="shared" si="10"/>
        <v>0</v>
      </c>
    </row>
    <row r="200" spans="1:8" ht="12.65" customHeight="1" x14ac:dyDescent="0.35">
      <c r="A200" s="173" t="s">
        <v>337</v>
      </c>
      <c r="B200" s="278">
        <v>9061742</v>
      </c>
      <c r="C200" s="276">
        <v>374242</v>
      </c>
      <c r="D200" s="278">
        <v>-102453</v>
      </c>
      <c r="E200" s="175">
        <f t="shared" si="10"/>
        <v>9538437</v>
      </c>
    </row>
    <row r="201" spans="1:8" ht="12.65" customHeight="1" x14ac:dyDescent="0.35">
      <c r="A201" s="173" t="s">
        <v>338</v>
      </c>
      <c r="B201" s="278"/>
      <c r="C201" s="276"/>
      <c r="D201" s="278"/>
      <c r="E201" s="175">
        <f t="shared" si="10"/>
        <v>0</v>
      </c>
    </row>
    <row r="202" spans="1:8" ht="12.65" customHeight="1" x14ac:dyDescent="0.35">
      <c r="A202" s="173" t="s">
        <v>339</v>
      </c>
      <c r="B202" s="278"/>
      <c r="C202" s="276"/>
      <c r="D202" s="278"/>
      <c r="E202" s="175">
        <f t="shared" si="10"/>
        <v>0</v>
      </c>
    </row>
    <row r="203" spans="1:8" ht="12.65" customHeight="1" x14ac:dyDescent="0.35">
      <c r="A203" s="173" t="s">
        <v>340</v>
      </c>
      <c r="B203" s="278"/>
      <c r="C203" s="276"/>
      <c r="D203" s="278"/>
      <c r="E203" s="175">
        <f t="shared" si="10"/>
        <v>0</v>
      </c>
    </row>
    <row r="204" spans="1:8" ht="12.65" customHeight="1" x14ac:dyDescent="0.35">
      <c r="A204" s="173" t="s">
        <v>203</v>
      </c>
      <c r="B204" s="175">
        <f>SUM(B195:B203)</f>
        <v>34619872</v>
      </c>
      <c r="C204" s="186">
        <f>SUM(C195:C203)</f>
        <v>398758</v>
      </c>
      <c r="D204" s="175">
        <f>SUM(D195:D203)</f>
        <v>-102453</v>
      </c>
      <c r="E204" s="175">
        <f>SUM(E195:E203)</f>
        <v>35121083</v>
      </c>
    </row>
    <row r="205" spans="1:8" ht="12.65" customHeight="1" x14ac:dyDescent="0.35">
      <c r="A205" s="173"/>
      <c r="B205" s="173"/>
      <c r="C205" s="186"/>
      <c r="D205" s="175"/>
      <c r="E205" s="175"/>
    </row>
    <row r="206" spans="1:8" ht="12.65" customHeight="1" x14ac:dyDescent="0.35">
      <c r="A206" s="202" t="s">
        <v>341</v>
      </c>
      <c r="B206" s="202"/>
      <c r="C206" s="202"/>
      <c r="D206" s="202"/>
      <c r="E206" s="202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46"/>
    </row>
    <row r="208" spans="1:8" ht="12.65" customHeight="1" x14ac:dyDescent="0.35">
      <c r="A208" s="173" t="s">
        <v>332</v>
      </c>
      <c r="B208" s="178"/>
      <c r="C208" s="188"/>
      <c r="D208" s="178"/>
      <c r="E208" s="175"/>
      <c r="H208" s="246"/>
    </row>
    <row r="209" spans="1:8" ht="12.65" customHeight="1" x14ac:dyDescent="0.35">
      <c r="A209" s="173" t="s">
        <v>333</v>
      </c>
      <c r="B209" s="278">
        <v>1798770</v>
      </c>
      <c r="C209" s="276">
        <v>92806</v>
      </c>
      <c r="D209" s="278"/>
      <c r="E209" s="175">
        <f t="shared" ref="E209:E216" si="11">SUM(B209:C209)-D209</f>
        <v>1891576</v>
      </c>
      <c r="H209" s="246"/>
    </row>
    <row r="210" spans="1:8" ht="12.65" customHeight="1" x14ac:dyDescent="0.35">
      <c r="A210" s="173" t="s">
        <v>334</v>
      </c>
      <c r="B210" s="278">
        <v>10355059</v>
      </c>
      <c r="C210" s="276">
        <v>1018461</v>
      </c>
      <c r="D210" s="278">
        <v>-62966</v>
      </c>
      <c r="E210" s="175">
        <f t="shared" si="11"/>
        <v>11436486</v>
      </c>
      <c r="H210" s="246"/>
    </row>
    <row r="211" spans="1:8" ht="12.65" customHeight="1" x14ac:dyDescent="0.35">
      <c r="A211" s="173" t="s">
        <v>335</v>
      </c>
      <c r="B211" s="278">
        <v>645596</v>
      </c>
      <c r="C211" s="276">
        <f>56288</f>
        <v>56288</v>
      </c>
      <c r="D211" s="278">
        <v>4071</v>
      </c>
      <c r="E211" s="175">
        <f t="shared" si="11"/>
        <v>697813</v>
      </c>
      <c r="H211" s="246"/>
    </row>
    <row r="212" spans="1:8" ht="12.65" customHeight="1" x14ac:dyDescent="0.35">
      <c r="A212" s="173" t="s">
        <v>336</v>
      </c>
      <c r="B212" s="278"/>
      <c r="C212" s="276"/>
      <c r="D212" s="278"/>
      <c r="E212" s="175">
        <f t="shared" si="11"/>
        <v>0</v>
      </c>
      <c r="H212" s="246"/>
    </row>
    <row r="213" spans="1:8" ht="12.65" customHeight="1" x14ac:dyDescent="0.35">
      <c r="A213" s="173" t="s">
        <v>337</v>
      </c>
      <c r="B213" s="278">
        <v>7859760</v>
      </c>
      <c r="C213" s="276">
        <v>363324</v>
      </c>
      <c r="D213" s="278">
        <v>-60640</v>
      </c>
      <c r="E213" s="175">
        <f t="shared" si="11"/>
        <v>8283724</v>
      </c>
      <c r="H213" s="246"/>
    </row>
    <row r="214" spans="1:8" ht="12.65" customHeight="1" x14ac:dyDescent="0.35">
      <c r="A214" s="173" t="s">
        <v>338</v>
      </c>
      <c r="B214" s="278"/>
      <c r="C214" s="276"/>
      <c r="D214" s="278"/>
      <c r="E214" s="175">
        <f t="shared" si="11"/>
        <v>0</v>
      </c>
      <c r="H214" s="246"/>
    </row>
    <row r="215" spans="1:8" ht="12.65" customHeight="1" x14ac:dyDescent="0.35">
      <c r="A215" s="173" t="s">
        <v>339</v>
      </c>
      <c r="B215" s="278"/>
      <c r="C215" s="276"/>
      <c r="D215" s="278"/>
      <c r="E215" s="175">
        <f t="shared" si="11"/>
        <v>0</v>
      </c>
      <c r="H215" s="246"/>
    </row>
    <row r="216" spans="1:8" ht="12.65" customHeight="1" x14ac:dyDescent="0.35">
      <c r="A216" s="173" t="s">
        <v>340</v>
      </c>
      <c r="B216" s="278"/>
      <c r="C216" s="276"/>
      <c r="D216" s="278"/>
      <c r="E216" s="175">
        <f t="shared" si="11"/>
        <v>0</v>
      </c>
      <c r="H216" s="246"/>
    </row>
    <row r="217" spans="1:8" ht="12.65" customHeight="1" x14ac:dyDescent="0.35">
      <c r="A217" s="173" t="s">
        <v>203</v>
      </c>
      <c r="B217" s="175">
        <f>SUM(B208:B216)</f>
        <v>20659185</v>
      </c>
      <c r="C217" s="186">
        <f>SUM(C208:C216)</f>
        <v>1530879</v>
      </c>
      <c r="D217" s="175">
        <f>SUM(D208:D216)</f>
        <v>-119535</v>
      </c>
      <c r="E217" s="175">
        <f>SUM(E208:E216)</f>
        <v>22309599</v>
      </c>
    </row>
    <row r="218" spans="1:8" ht="21.75" customHeight="1" x14ac:dyDescent="0.35">
      <c r="A218" s="173"/>
      <c r="B218" s="175"/>
      <c r="C218" s="186"/>
      <c r="D218" s="175"/>
      <c r="E218" s="175"/>
    </row>
    <row r="219" spans="1:8" ht="12.65" customHeight="1" x14ac:dyDescent="0.35">
      <c r="A219" s="203" t="s">
        <v>342</v>
      </c>
      <c r="B219" s="203"/>
      <c r="C219" s="203"/>
      <c r="D219" s="203"/>
      <c r="E219" s="203"/>
    </row>
    <row r="220" spans="1:8" ht="12.65" customHeight="1" x14ac:dyDescent="0.35">
      <c r="A220" s="203"/>
      <c r="B220" s="319" t="s">
        <v>1255</v>
      </c>
      <c r="C220" s="319"/>
      <c r="D220" s="203"/>
      <c r="E220" s="203"/>
    </row>
    <row r="221" spans="1:8" ht="12.65" customHeight="1" x14ac:dyDescent="0.35">
      <c r="A221" s="257" t="s">
        <v>1255</v>
      </c>
      <c r="B221" s="203"/>
      <c r="C221" s="276">
        <v>490289</v>
      </c>
      <c r="D221" s="172">
        <f>C221</f>
        <v>490289</v>
      </c>
      <c r="E221" s="203"/>
    </row>
    <row r="222" spans="1:8" ht="12.65" customHeight="1" x14ac:dyDescent="0.35">
      <c r="A222" s="244" t="s">
        <v>343</v>
      </c>
      <c r="B222" s="244"/>
      <c r="C222" s="244"/>
      <c r="D222" s="244"/>
      <c r="E222" s="244"/>
    </row>
    <row r="223" spans="1:8" ht="12.65" customHeight="1" x14ac:dyDescent="0.35">
      <c r="A223" s="173" t="s">
        <v>344</v>
      </c>
      <c r="B223" s="172" t="s">
        <v>256</v>
      </c>
      <c r="C223" s="276">
        <v>6079195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276">
        <v>6189213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276"/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276"/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276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276">
        <v>4322611</v>
      </c>
      <c r="D228" s="175"/>
      <c r="E228" s="175"/>
    </row>
    <row r="229" spans="1:5" ht="12.65" customHeight="1" x14ac:dyDescent="0.35">
      <c r="A229" s="173" t="s">
        <v>350</v>
      </c>
      <c r="B229" s="175"/>
      <c r="C229" s="186"/>
      <c r="D229" s="175">
        <f>SUM(C223:C228)</f>
        <v>16591019</v>
      </c>
      <c r="E229" s="175"/>
    </row>
    <row r="230" spans="1:5" ht="12.65" customHeight="1" x14ac:dyDescent="0.35">
      <c r="A230" s="244" t="s">
        <v>351</v>
      </c>
      <c r="B230" s="244"/>
      <c r="C230" s="244"/>
      <c r="D230" s="244"/>
      <c r="E230" s="244"/>
    </row>
    <row r="231" spans="1:5" ht="12.65" customHeight="1" x14ac:dyDescent="0.35">
      <c r="A231" s="171" t="s">
        <v>352</v>
      </c>
      <c r="B231" s="172" t="s">
        <v>256</v>
      </c>
      <c r="C231" s="276">
        <v>728</v>
      </c>
      <c r="D231" s="175"/>
      <c r="E231" s="175"/>
    </row>
    <row r="232" spans="1:5" ht="12.65" customHeight="1" x14ac:dyDescent="0.35">
      <c r="A232" s="171"/>
      <c r="B232" s="172"/>
      <c r="C232" s="186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276">
        <v>59888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276">
        <v>114658</v>
      </c>
      <c r="D234" s="175"/>
      <c r="E234" s="175"/>
    </row>
    <row r="235" spans="1:5" ht="12.65" customHeight="1" x14ac:dyDescent="0.35">
      <c r="A235" s="173"/>
      <c r="B235" s="175"/>
      <c r="C235" s="186"/>
      <c r="D235" s="175"/>
      <c r="E235" s="175"/>
    </row>
    <row r="236" spans="1:5" ht="12.65" customHeight="1" x14ac:dyDescent="0.35">
      <c r="A236" s="171" t="s">
        <v>355</v>
      </c>
      <c r="B236" s="175"/>
      <c r="C236" s="186"/>
      <c r="D236" s="175">
        <f>SUM(C233:C235)</f>
        <v>174546</v>
      </c>
      <c r="E236" s="175"/>
    </row>
    <row r="237" spans="1:5" ht="12.65" customHeight="1" x14ac:dyDescent="0.35">
      <c r="A237" s="244" t="s">
        <v>356</v>
      </c>
      <c r="B237" s="244"/>
      <c r="C237" s="244"/>
      <c r="D237" s="244"/>
      <c r="E237" s="244"/>
    </row>
    <row r="238" spans="1:5" ht="12.65" customHeight="1" x14ac:dyDescent="0.35">
      <c r="A238" s="173" t="s">
        <v>357</v>
      </c>
      <c r="B238" s="172" t="s">
        <v>256</v>
      </c>
      <c r="C238" s="184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4"/>
      <c r="D239" s="175"/>
      <c r="E239" s="175"/>
    </row>
    <row r="240" spans="1:5" ht="12.65" customHeight="1" x14ac:dyDescent="0.35">
      <c r="A240" s="173" t="s">
        <v>358</v>
      </c>
      <c r="B240" s="175"/>
      <c r="C240" s="186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86"/>
      <c r="D241" s="175"/>
      <c r="E241" s="175"/>
    </row>
    <row r="242" spans="1:5" ht="12.65" customHeight="1" x14ac:dyDescent="0.35">
      <c r="A242" s="173" t="s">
        <v>359</v>
      </c>
      <c r="B242" s="175"/>
      <c r="C242" s="186"/>
      <c r="D242" s="175">
        <f>D221+D229+D236+D240</f>
        <v>17255854</v>
      </c>
      <c r="E242" s="175"/>
    </row>
    <row r="243" spans="1:5" ht="12.65" customHeight="1" x14ac:dyDescent="0.35">
      <c r="A243" s="173"/>
      <c r="B243" s="173"/>
      <c r="C243" s="186"/>
      <c r="D243" s="175"/>
      <c r="E243" s="175"/>
    </row>
    <row r="244" spans="1:5" ht="12.65" customHeight="1" x14ac:dyDescent="0.35">
      <c r="A244" s="173"/>
      <c r="B244" s="173"/>
      <c r="C244" s="186"/>
      <c r="D244" s="175"/>
      <c r="E244" s="175"/>
    </row>
    <row r="245" spans="1:5" ht="12.65" customHeight="1" x14ac:dyDescent="0.35">
      <c r="A245" s="173"/>
      <c r="B245" s="173"/>
      <c r="C245" s="186"/>
      <c r="D245" s="175"/>
      <c r="E245" s="175"/>
    </row>
    <row r="246" spans="1:5" ht="12.65" customHeight="1" x14ac:dyDescent="0.35">
      <c r="A246" s="173"/>
      <c r="B246" s="173"/>
      <c r="C246" s="186"/>
      <c r="D246" s="175"/>
      <c r="E246" s="175"/>
    </row>
    <row r="247" spans="1:5" ht="21.75" customHeight="1" x14ac:dyDescent="0.35">
      <c r="A247" s="173"/>
      <c r="B247" s="173"/>
      <c r="C247" s="186"/>
      <c r="D247" s="175"/>
      <c r="E247" s="175"/>
    </row>
    <row r="248" spans="1:5" ht="12.45" customHeight="1" x14ac:dyDescent="0.35">
      <c r="A248" s="203" t="s">
        <v>360</v>
      </c>
      <c r="B248" s="203"/>
      <c r="C248" s="203"/>
      <c r="D248" s="203"/>
      <c r="E248" s="203"/>
    </row>
    <row r="249" spans="1:5" ht="11.25" customHeight="1" x14ac:dyDescent="0.35">
      <c r="A249" s="244" t="s">
        <v>361</v>
      </c>
      <c r="B249" s="244"/>
      <c r="C249" s="244"/>
      <c r="D249" s="244"/>
      <c r="E249" s="244"/>
    </row>
    <row r="250" spans="1:5" ht="12.45" customHeight="1" x14ac:dyDescent="0.35">
      <c r="A250" s="173" t="s">
        <v>362</v>
      </c>
      <c r="B250" s="172" t="s">
        <v>256</v>
      </c>
      <c r="C250" s="276">
        <v>8416209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276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276">
        <v>10192583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276">
        <v>6468236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276"/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275">
        <v>522209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276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276">
        <v>870756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276">
        <v>426839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276"/>
      <c r="D259" s="175"/>
      <c r="E259" s="175"/>
    </row>
    <row r="260" spans="1:5" ht="12.45" customHeight="1" x14ac:dyDescent="0.35">
      <c r="A260" s="173" t="s">
        <v>371</v>
      </c>
      <c r="B260" s="175"/>
      <c r="C260" s="186"/>
      <c r="D260" s="175">
        <f>SUM(C250:C252)-C253+SUM(C254:C259)</f>
        <v>13960360</v>
      </c>
      <c r="E260" s="175"/>
    </row>
    <row r="261" spans="1:5" ht="11.25" customHeight="1" x14ac:dyDescent="0.35">
      <c r="A261" s="244" t="s">
        <v>372</v>
      </c>
      <c r="B261" s="244"/>
      <c r="C261" s="244"/>
      <c r="D261" s="244"/>
      <c r="E261" s="244"/>
    </row>
    <row r="262" spans="1:5" ht="12.45" customHeight="1" x14ac:dyDescent="0.35">
      <c r="A262" s="173" t="s">
        <v>362</v>
      </c>
      <c r="B262" s="172" t="s">
        <v>256</v>
      </c>
      <c r="C262" s="276">
        <v>3423342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276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276">
        <v>1912332</v>
      </c>
      <c r="D264" s="175"/>
      <c r="E264" s="175"/>
    </row>
    <row r="265" spans="1:5" ht="12.45" customHeight="1" x14ac:dyDescent="0.35">
      <c r="A265" s="173" t="s">
        <v>374</v>
      </c>
      <c r="B265" s="175"/>
      <c r="C265" s="186"/>
      <c r="D265" s="175">
        <f>SUM(C262:C264)</f>
        <v>5335674</v>
      </c>
      <c r="E265" s="175"/>
    </row>
    <row r="266" spans="1:5" ht="11.25" customHeight="1" x14ac:dyDescent="0.35">
      <c r="A266" s="244" t="s">
        <v>375</v>
      </c>
      <c r="B266" s="244"/>
      <c r="C266" s="244"/>
      <c r="D266" s="244"/>
      <c r="E266" s="244"/>
    </row>
    <row r="267" spans="1:5" ht="12.45" customHeight="1" x14ac:dyDescent="0.35">
      <c r="A267" s="173" t="s">
        <v>332</v>
      </c>
      <c r="B267" s="172" t="s">
        <v>256</v>
      </c>
      <c r="C267" s="276">
        <f>E195</f>
        <v>222805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276">
        <f>E196</f>
        <v>2700469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276">
        <f t="shared" ref="C269:C272" si="12">E197</f>
        <v>21937489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276">
        <f t="shared" si="12"/>
        <v>721883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276">
        <f t="shared" si="12"/>
        <v>0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276">
        <f t="shared" si="12"/>
        <v>9538437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276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276"/>
      <c r="D274" s="175"/>
      <c r="E274" s="175"/>
    </row>
    <row r="275" spans="1:5" ht="12.45" customHeight="1" x14ac:dyDescent="0.35">
      <c r="A275" s="173" t="s">
        <v>379</v>
      </c>
      <c r="B275" s="175"/>
      <c r="C275" s="186"/>
      <c r="D275" s="175">
        <f>SUM(C267:C274)</f>
        <v>35121083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276">
        <v>22309599</v>
      </c>
      <c r="D276" s="175"/>
      <c r="E276" s="175"/>
    </row>
    <row r="277" spans="1:5" ht="12.65" customHeight="1" x14ac:dyDescent="0.35">
      <c r="A277" s="173" t="s">
        <v>381</v>
      </c>
      <c r="B277" s="175"/>
      <c r="C277" s="186"/>
      <c r="D277" s="175">
        <f>D275-C276</f>
        <v>12811484</v>
      </c>
      <c r="E277" s="175"/>
    </row>
    <row r="278" spans="1:5" ht="12.65" customHeight="1" x14ac:dyDescent="0.35">
      <c r="A278" s="244" t="s">
        <v>382</v>
      </c>
      <c r="B278" s="244"/>
      <c r="C278" s="244"/>
      <c r="D278" s="244"/>
      <c r="E278" s="244"/>
    </row>
    <row r="279" spans="1:5" ht="12.65" customHeight="1" x14ac:dyDescent="0.35">
      <c r="A279" s="173" t="s">
        <v>383</v>
      </c>
      <c r="B279" s="172" t="s">
        <v>256</v>
      </c>
      <c r="C279" s="184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4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4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4">
        <v>2679992</v>
      </c>
      <c r="D282" s="175"/>
      <c r="E282" s="175"/>
    </row>
    <row r="283" spans="1:5" ht="12.65" customHeight="1" x14ac:dyDescent="0.35">
      <c r="A283" s="173" t="s">
        <v>386</v>
      </c>
      <c r="B283" s="175"/>
      <c r="C283" s="186"/>
      <c r="D283" s="175">
        <f>C279-C280+C281+C282</f>
        <v>2679992</v>
      </c>
      <c r="E283" s="175"/>
    </row>
    <row r="284" spans="1:5" ht="12.65" customHeight="1" x14ac:dyDescent="0.35">
      <c r="A284" s="173"/>
      <c r="B284" s="175"/>
      <c r="C284" s="186"/>
      <c r="D284" s="175"/>
      <c r="E284" s="175"/>
    </row>
    <row r="285" spans="1:5" ht="12.65" customHeight="1" x14ac:dyDescent="0.35">
      <c r="A285" s="244" t="s">
        <v>387</v>
      </c>
      <c r="B285" s="244"/>
      <c r="C285" s="244"/>
      <c r="D285" s="244"/>
      <c r="E285" s="244"/>
    </row>
    <row r="286" spans="1:5" ht="12.65" customHeight="1" x14ac:dyDescent="0.35">
      <c r="A286" s="173" t="s">
        <v>388</v>
      </c>
      <c r="B286" s="172" t="s">
        <v>256</v>
      </c>
      <c r="C286" s="184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4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4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4"/>
      <c r="D289" s="175"/>
      <c r="E289" s="175"/>
    </row>
    <row r="290" spans="1:5" ht="12.65" customHeight="1" x14ac:dyDescent="0.35">
      <c r="A290" s="173" t="s">
        <v>392</v>
      </c>
      <c r="B290" s="175"/>
      <c r="C290" s="186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86"/>
      <c r="D291" s="175"/>
      <c r="E291" s="175"/>
    </row>
    <row r="292" spans="1:5" ht="12.65" customHeight="1" x14ac:dyDescent="0.35">
      <c r="A292" s="173" t="s">
        <v>393</v>
      </c>
      <c r="B292" s="175"/>
      <c r="C292" s="186"/>
      <c r="D292" s="175">
        <f>D260+D265+D277+D283+D290</f>
        <v>34787510</v>
      </c>
      <c r="E292" s="175"/>
    </row>
    <row r="293" spans="1:5" ht="12.65" customHeight="1" x14ac:dyDescent="0.35">
      <c r="A293" s="173"/>
      <c r="B293" s="173"/>
      <c r="C293" s="186"/>
      <c r="D293" s="175"/>
      <c r="E293" s="175"/>
    </row>
    <row r="294" spans="1:5" ht="12.65" customHeight="1" x14ac:dyDescent="0.35">
      <c r="A294" s="173"/>
      <c r="B294" s="173"/>
      <c r="C294" s="186"/>
      <c r="D294" s="175"/>
      <c r="E294" s="175"/>
    </row>
    <row r="295" spans="1:5" ht="12.65" customHeight="1" x14ac:dyDescent="0.35">
      <c r="A295" s="173"/>
      <c r="B295" s="173"/>
      <c r="C295" s="186"/>
      <c r="D295" s="175"/>
      <c r="E295" s="175"/>
    </row>
    <row r="296" spans="1:5" ht="12.65" customHeight="1" x14ac:dyDescent="0.35">
      <c r="A296" s="173"/>
      <c r="B296" s="173"/>
      <c r="C296" s="186"/>
      <c r="D296" s="175"/>
      <c r="E296" s="175"/>
    </row>
    <row r="297" spans="1:5" ht="12.65" customHeight="1" x14ac:dyDescent="0.35">
      <c r="A297" s="173"/>
      <c r="B297" s="173"/>
      <c r="C297" s="186"/>
      <c r="D297" s="175"/>
      <c r="E297" s="175"/>
    </row>
    <row r="298" spans="1:5" ht="12.65" customHeight="1" x14ac:dyDescent="0.35">
      <c r="A298" s="173"/>
      <c r="B298" s="173"/>
      <c r="C298" s="186"/>
      <c r="D298" s="175"/>
      <c r="E298" s="175"/>
    </row>
    <row r="299" spans="1:5" ht="12.65" customHeight="1" x14ac:dyDescent="0.35">
      <c r="A299" s="173"/>
      <c r="B299" s="173"/>
      <c r="C299" s="186"/>
      <c r="D299" s="175"/>
      <c r="E299" s="175"/>
    </row>
    <row r="300" spans="1:5" ht="12.65" customHeight="1" x14ac:dyDescent="0.35">
      <c r="A300" s="173"/>
      <c r="B300" s="173"/>
      <c r="C300" s="186"/>
      <c r="D300" s="175"/>
      <c r="E300" s="175"/>
    </row>
    <row r="301" spans="1:5" ht="20.25" customHeight="1" x14ac:dyDescent="0.35">
      <c r="A301" s="173"/>
      <c r="B301" s="173"/>
      <c r="C301" s="186"/>
      <c r="D301" s="175"/>
      <c r="E301" s="175"/>
    </row>
    <row r="302" spans="1:5" ht="12.65" customHeight="1" x14ac:dyDescent="0.35">
      <c r="A302" s="203" t="s">
        <v>394</v>
      </c>
      <c r="B302" s="203"/>
      <c r="C302" s="203"/>
      <c r="D302" s="203"/>
      <c r="E302" s="203"/>
    </row>
    <row r="303" spans="1:5" ht="14.25" customHeight="1" x14ac:dyDescent="0.35">
      <c r="A303" s="244" t="s">
        <v>395</v>
      </c>
      <c r="B303" s="244"/>
      <c r="C303" s="244"/>
      <c r="D303" s="244"/>
      <c r="E303" s="244"/>
    </row>
    <row r="304" spans="1:5" ht="12.65" customHeight="1" x14ac:dyDescent="0.35">
      <c r="A304" s="173" t="s">
        <v>396</v>
      </c>
      <c r="B304" s="172" t="s">
        <v>256</v>
      </c>
      <c r="C304" s="276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276">
        <v>908499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276">
        <v>4351696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276">
        <v>0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276">
        <v>0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276">
        <v>1745837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276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276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276">
        <v>4375211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276">
        <v>688852</v>
      </c>
      <c r="D313" s="175"/>
      <c r="E313" s="175"/>
    </row>
    <row r="314" spans="1:5" ht="12.65" customHeight="1" x14ac:dyDescent="0.35">
      <c r="A314" s="173" t="s">
        <v>405</v>
      </c>
      <c r="B314" s="175"/>
      <c r="C314" s="186"/>
      <c r="D314" s="175">
        <f>SUM(C304:C313)</f>
        <v>12070095</v>
      </c>
      <c r="E314" s="175"/>
    </row>
    <row r="315" spans="1:5" ht="12.65" customHeight="1" x14ac:dyDescent="0.35">
      <c r="A315" s="244" t="s">
        <v>406</v>
      </c>
      <c r="B315" s="244"/>
      <c r="C315" s="244"/>
      <c r="D315" s="244"/>
      <c r="E315" s="244"/>
    </row>
    <row r="316" spans="1:5" ht="12.65" customHeight="1" x14ac:dyDescent="0.35">
      <c r="A316" s="173" t="s">
        <v>407</v>
      </c>
      <c r="B316" s="172" t="s">
        <v>256</v>
      </c>
      <c r="C316" s="184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4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4"/>
      <c r="D318" s="175"/>
      <c r="E318" s="175"/>
    </row>
    <row r="319" spans="1:5" ht="12.65" customHeight="1" x14ac:dyDescent="0.35">
      <c r="A319" s="173" t="s">
        <v>410</v>
      </c>
      <c r="B319" s="175"/>
      <c r="C319" s="186"/>
      <c r="D319" s="175">
        <f>SUM(C316:C318)</f>
        <v>0</v>
      </c>
      <c r="E319" s="175"/>
    </row>
    <row r="320" spans="1:5" ht="12.65" customHeight="1" x14ac:dyDescent="0.35">
      <c r="A320" s="244" t="s">
        <v>411</v>
      </c>
      <c r="B320" s="244"/>
      <c r="C320" s="244"/>
      <c r="D320" s="244"/>
      <c r="E320" s="244"/>
    </row>
    <row r="321" spans="1:5" ht="12.65" customHeight="1" x14ac:dyDescent="0.35">
      <c r="A321" s="173" t="s">
        <v>412</v>
      </c>
      <c r="B321" s="172" t="s">
        <v>256</v>
      </c>
      <c r="C321" s="276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276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276">
        <v>2679992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276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276">
        <v>21081905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276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276"/>
      <c r="D327" s="175"/>
      <c r="E327" s="175"/>
    </row>
    <row r="328" spans="1:5" ht="19.5" customHeight="1" x14ac:dyDescent="0.35">
      <c r="A328" s="173" t="s">
        <v>203</v>
      </c>
      <c r="B328" s="175"/>
      <c r="C328" s="186"/>
      <c r="D328" s="175">
        <f>SUM(C321:C327)</f>
        <v>23761897</v>
      </c>
      <c r="E328" s="175"/>
    </row>
    <row r="329" spans="1:5" ht="12.65" customHeight="1" x14ac:dyDescent="0.35">
      <c r="A329" s="173" t="s">
        <v>419</v>
      </c>
      <c r="B329" s="175"/>
      <c r="C329" s="186"/>
      <c r="D329" s="175">
        <f>C313</f>
        <v>688852</v>
      </c>
      <c r="E329" s="175"/>
    </row>
    <row r="330" spans="1:5" ht="12.65" customHeight="1" x14ac:dyDescent="0.35">
      <c r="A330" s="173" t="s">
        <v>420</v>
      </c>
      <c r="B330" s="175"/>
      <c r="C330" s="186"/>
      <c r="D330" s="175">
        <f>D328-D329</f>
        <v>23073045</v>
      </c>
      <c r="E330" s="175"/>
    </row>
    <row r="331" spans="1:5" ht="12.65" customHeight="1" x14ac:dyDescent="0.35">
      <c r="A331" s="173"/>
      <c r="B331" s="175"/>
      <c r="C331" s="186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309">
        <v>-355630</v>
      </c>
      <c r="D332" s="175"/>
      <c r="E332" s="175"/>
    </row>
    <row r="333" spans="1:5" ht="12.65" customHeight="1" x14ac:dyDescent="0.35">
      <c r="A333" s="173"/>
      <c r="B333" s="172"/>
      <c r="C333" s="219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16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16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16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4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4"/>
      <c r="D338" s="175"/>
      <c r="E338" s="175"/>
    </row>
    <row r="339" spans="1:5" ht="12.65" customHeight="1" x14ac:dyDescent="0.35">
      <c r="A339" s="173" t="s">
        <v>424</v>
      </c>
      <c r="B339" s="175"/>
      <c r="C339" s="186"/>
      <c r="D339" s="175">
        <f>D314+D319+D330+C332+C336+C337</f>
        <v>34787510</v>
      </c>
      <c r="E339" s="175"/>
    </row>
    <row r="340" spans="1:5" ht="12.65" customHeight="1" x14ac:dyDescent="0.35">
      <c r="A340" s="173"/>
      <c r="B340" s="175"/>
      <c r="C340" s="186"/>
      <c r="D340" s="175"/>
      <c r="E340" s="175"/>
    </row>
    <row r="341" spans="1:5" ht="12.65" customHeight="1" x14ac:dyDescent="0.35">
      <c r="A341" s="173" t="s">
        <v>425</v>
      </c>
      <c r="B341" s="175"/>
      <c r="C341" s="186"/>
      <c r="D341" s="175">
        <f>D292</f>
        <v>34787510</v>
      </c>
      <c r="E341" s="175"/>
    </row>
    <row r="342" spans="1:5" ht="12.65" customHeight="1" x14ac:dyDescent="0.35">
      <c r="A342" s="173"/>
      <c r="B342" s="173"/>
      <c r="C342" s="186"/>
      <c r="D342" s="175"/>
      <c r="E342" s="175"/>
    </row>
    <row r="343" spans="1:5" ht="12.65" customHeight="1" x14ac:dyDescent="0.35">
      <c r="A343" s="173"/>
      <c r="B343" s="173"/>
      <c r="C343" s="186"/>
      <c r="D343" s="175"/>
      <c r="E343" s="175"/>
    </row>
    <row r="344" spans="1:5" ht="12.65" customHeight="1" x14ac:dyDescent="0.35">
      <c r="A344" s="173"/>
      <c r="B344" s="173"/>
      <c r="C344" s="186"/>
      <c r="D344" s="175"/>
      <c r="E344" s="175"/>
    </row>
    <row r="345" spans="1:5" ht="12.65" customHeight="1" x14ac:dyDescent="0.35">
      <c r="A345" s="173"/>
      <c r="B345" s="173"/>
      <c r="C345" s="186"/>
      <c r="D345" s="175"/>
      <c r="E345" s="175"/>
    </row>
    <row r="346" spans="1:5" ht="12.65" customHeight="1" x14ac:dyDescent="0.35">
      <c r="A346" s="173"/>
      <c r="B346" s="173"/>
      <c r="C346" s="186"/>
      <c r="D346" s="175"/>
      <c r="E346" s="175"/>
    </row>
    <row r="347" spans="1:5" ht="12.65" customHeight="1" x14ac:dyDescent="0.35">
      <c r="A347" s="173"/>
      <c r="B347" s="173"/>
      <c r="C347" s="186"/>
      <c r="D347" s="175"/>
      <c r="E347" s="175"/>
    </row>
    <row r="348" spans="1:5" ht="12.65" customHeight="1" x14ac:dyDescent="0.35">
      <c r="A348" s="173"/>
      <c r="B348" s="173"/>
      <c r="C348" s="186"/>
      <c r="D348" s="175"/>
      <c r="E348" s="175"/>
    </row>
    <row r="349" spans="1:5" ht="12.65" customHeight="1" x14ac:dyDescent="0.35">
      <c r="A349" s="173"/>
      <c r="B349" s="173"/>
      <c r="C349" s="186"/>
      <c r="D349" s="175"/>
      <c r="E349" s="175"/>
    </row>
    <row r="350" spans="1:5" ht="12.65" customHeight="1" x14ac:dyDescent="0.35">
      <c r="A350" s="173"/>
      <c r="B350" s="173"/>
      <c r="C350" s="186"/>
      <c r="D350" s="175"/>
      <c r="E350" s="175"/>
    </row>
    <row r="351" spans="1:5" ht="12.65" customHeight="1" x14ac:dyDescent="0.35">
      <c r="A351" s="173"/>
      <c r="B351" s="173"/>
      <c r="C351" s="186"/>
      <c r="D351" s="175"/>
      <c r="E351" s="175"/>
    </row>
    <row r="352" spans="1:5" ht="12.65" customHeight="1" x14ac:dyDescent="0.35">
      <c r="A352" s="173"/>
      <c r="B352" s="173"/>
      <c r="C352" s="186"/>
      <c r="D352" s="175"/>
      <c r="E352" s="175"/>
    </row>
    <row r="353" spans="1:5" ht="12.65" customHeight="1" x14ac:dyDescent="0.35">
      <c r="A353" s="173"/>
      <c r="B353" s="173"/>
      <c r="C353" s="186"/>
      <c r="D353" s="175"/>
      <c r="E353" s="175"/>
    </row>
    <row r="354" spans="1:5" ht="12.65" customHeight="1" x14ac:dyDescent="0.35">
      <c r="A354" s="173"/>
      <c r="B354" s="173"/>
      <c r="C354" s="186"/>
      <c r="D354" s="175"/>
      <c r="E354" s="175"/>
    </row>
    <row r="355" spans="1:5" ht="12.65" customHeight="1" x14ac:dyDescent="0.35">
      <c r="A355" s="173"/>
      <c r="B355" s="173"/>
      <c r="C355" s="186"/>
      <c r="D355" s="175"/>
      <c r="E355" s="175"/>
    </row>
    <row r="356" spans="1:5" ht="20.25" customHeight="1" x14ac:dyDescent="0.35">
      <c r="A356" s="173"/>
      <c r="B356" s="173"/>
      <c r="C356" s="186"/>
      <c r="D356" s="175"/>
      <c r="E356" s="175"/>
    </row>
    <row r="357" spans="1:5" ht="12.65" customHeight="1" x14ac:dyDescent="0.35">
      <c r="A357" s="203" t="s">
        <v>426</v>
      </c>
      <c r="B357" s="203"/>
      <c r="C357" s="203"/>
      <c r="D357" s="203"/>
      <c r="E357" s="203"/>
    </row>
    <row r="358" spans="1:5" ht="12.65" customHeight="1" x14ac:dyDescent="0.35">
      <c r="A358" s="244" t="s">
        <v>427</v>
      </c>
      <c r="B358" s="244"/>
      <c r="C358" s="244"/>
      <c r="D358" s="244"/>
      <c r="E358" s="244"/>
    </row>
    <row r="359" spans="1:5" ht="12.65" customHeight="1" x14ac:dyDescent="0.35">
      <c r="A359" s="173" t="s">
        <v>428</v>
      </c>
      <c r="B359" s="172" t="s">
        <v>256</v>
      </c>
      <c r="C359" s="276">
        <v>16003439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276">
        <v>30639579</v>
      </c>
      <c r="D360" s="175"/>
      <c r="E360" s="175"/>
    </row>
    <row r="361" spans="1:5" ht="12.65" customHeight="1" x14ac:dyDescent="0.35">
      <c r="A361" s="173" t="s">
        <v>430</v>
      </c>
      <c r="B361" s="175"/>
      <c r="C361" s="186"/>
      <c r="D361" s="175">
        <f>SUM(C359:C360)</f>
        <v>46643018</v>
      </c>
      <c r="E361" s="175"/>
    </row>
    <row r="362" spans="1:5" ht="12.65" customHeight="1" x14ac:dyDescent="0.35">
      <c r="A362" s="244" t="s">
        <v>431</v>
      </c>
      <c r="B362" s="244"/>
      <c r="C362" s="244"/>
      <c r="D362" s="244"/>
      <c r="E362" s="244"/>
    </row>
    <row r="363" spans="1:5" ht="12.65" customHeight="1" x14ac:dyDescent="0.35">
      <c r="A363" s="173" t="s">
        <v>1255</v>
      </c>
      <c r="B363" s="244"/>
      <c r="C363" s="276">
        <v>490289</v>
      </c>
      <c r="D363" s="175"/>
      <c r="E363" s="244"/>
    </row>
    <row r="364" spans="1:5" ht="12.65" customHeight="1" x14ac:dyDescent="0.35">
      <c r="A364" s="173" t="s">
        <v>432</v>
      </c>
      <c r="B364" s="172" t="s">
        <v>256</v>
      </c>
      <c r="C364" s="277">
        <v>16591019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276">
        <v>174546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276"/>
      <c r="D366" s="175"/>
      <c r="E366" s="175"/>
    </row>
    <row r="367" spans="1:5" ht="12.65" customHeight="1" x14ac:dyDescent="0.35">
      <c r="A367" s="173" t="s">
        <v>359</v>
      </c>
      <c r="B367" s="175"/>
      <c r="C367" s="186"/>
      <c r="D367" s="175">
        <f>SUM(C363:C366)</f>
        <v>17255854</v>
      </c>
      <c r="E367" s="175"/>
    </row>
    <row r="368" spans="1:5" ht="12.65" customHeight="1" x14ac:dyDescent="0.35">
      <c r="A368" s="173" t="s">
        <v>435</v>
      </c>
      <c r="B368" s="175"/>
      <c r="C368" s="186"/>
      <c r="D368" s="175">
        <f>D361-D367</f>
        <v>29387164</v>
      </c>
      <c r="E368" s="175"/>
    </row>
    <row r="369" spans="1:5" ht="12.65" customHeight="1" x14ac:dyDescent="0.35">
      <c r="A369" s="244" t="s">
        <v>436</v>
      </c>
      <c r="B369" s="244"/>
      <c r="C369" s="244"/>
      <c r="D369" s="244"/>
      <c r="E369" s="244"/>
    </row>
    <row r="370" spans="1:5" ht="12.65" customHeight="1" x14ac:dyDescent="0.35">
      <c r="A370" s="173" t="s">
        <v>437</v>
      </c>
      <c r="B370" s="172" t="s">
        <v>256</v>
      </c>
      <c r="C370" s="276">
        <v>3416109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276">
        <v>194459</v>
      </c>
      <c r="D371" s="175"/>
      <c r="E371" s="175"/>
    </row>
    <row r="372" spans="1:5" ht="12.65" customHeight="1" x14ac:dyDescent="0.35">
      <c r="A372" s="173" t="s">
        <v>439</v>
      </c>
      <c r="B372" s="175"/>
      <c r="C372" s="186"/>
      <c r="D372" s="175">
        <f>SUM(C370:C371)</f>
        <v>3610568</v>
      </c>
      <c r="E372" s="175"/>
    </row>
    <row r="373" spans="1:5" ht="12.65" customHeight="1" x14ac:dyDescent="0.35">
      <c r="A373" s="173" t="s">
        <v>440</v>
      </c>
      <c r="B373" s="175"/>
      <c r="C373" s="186"/>
      <c r="D373" s="175">
        <f>D368+D372</f>
        <v>32997732</v>
      </c>
      <c r="E373" s="175"/>
    </row>
    <row r="374" spans="1:5" ht="12.65" customHeight="1" x14ac:dyDescent="0.35">
      <c r="A374" s="173"/>
      <c r="B374" s="175"/>
      <c r="C374" s="186"/>
      <c r="D374" s="175"/>
      <c r="E374" s="175"/>
    </row>
    <row r="375" spans="1:5" ht="12.65" customHeight="1" x14ac:dyDescent="0.35">
      <c r="A375" s="173"/>
      <c r="B375" s="175"/>
      <c r="C375" s="186"/>
      <c r="D375" s="175"/>
      <c r="E375" s="175"/>
    </row>
    <row r="376" spans="1:5" ht="12.65" customHeight="1" x14ac:dyDescent="0.35">
      <c r="A376" s="173"/>
      <c r="B376" s="175"/>
      <c r="C376" s="186"/>
      <c r="D376" s="175"/>
      <c r="E376" s="175"/>
    </row>
    <row r="377" spans="1:5" ht="12.65" customHeight="1" x14ac:dyDescent="0.35">
      <c r="A377" s="244" t="s">
        <v>441</v>
      </c>
      <c r="B377" s="244"/>
      <c r="C377" s="244"/>
      <c r="D377" s="244"/>
      <c r="E377" s="244"/>
    </row>
    <row r="378" spans="1:5" ht="12.65" customHeight="1" x14ac:dyDescent="0.35">
      <c r="A378" s="173" t="s">
        <v>442</v>
      </c>
      <c r="B378" s="172" t="s">
        <v>256</v>
      </c>
      <c r="C378" s="276">
        <v>15909389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276">
        <v>3926682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276">
        <v>1040273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276">
        <v>2705272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276">
        <v>368425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276">
        <v>4216091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276">
        <v>1530879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276">
        <v>2561536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276">
        <f>D181</f>
        <v>359321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276">
        <f>D186</f>
        <v>156725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277">
        <v>1282327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276">
        <f>725497-C387+140758</f>
        <v>709530</v>
      </c>
      <c r="D389" s="175"/>
      <c r="E389" s="175"/>
    </row>
    <row r="390" spans="1:6" ht="12.65" customHeight="1" x14ac:dyDescent="0.35">
      <c r="A390" s="173" t="s">
        <v>452</v>
      </c>
      <c r="B390" s="175"/>
      <c r="C390" s="186"/>
      <c r="D390" s="175">
        <f>SUM(C378:C389)</f>
        <v>34766450</v>
      </c>
      <c r="E390" s="175"/>
    </row>
    <row r="391" spans="1:6" ht="12.65" customHeight="1" x14ac:dyDescent="0.35">
      <c r="A391" s="173" t="s">
        <v>453</v>
      </c>
      <c r="B391" s="175"/>
      <c r="C391" s="186"/>
      <c r="D391" s="175">
        <f>D373-D390</f>
        <v>-1768718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276">
        <v>4067470</v>
      </c>
      <c r="D392" s="175"/>
      <c r="E392" s="175"/>
      <c r="F392" s="221"/>
    </row>
    <row r="393" spans="1:6" ht="12.65" customHeight="1" x14ac:dyDescent="0.35">
      <c r="A393" s="173" t="s">
        <v>455</v>
      </c>
      <c r="B393" s="175"/>
      <c r="C393" s="186"/>
      <c r="D393" s="190">
        <f>D391+C392</f>
        <v>2298752</v>
      </c>
      <c r="E393" s="175"/>
      <c r="F393" s="192"/>
    </row>
    <row r="394" spans="1:6" ht="12.65" customHeight="1" x14ac:dyDescent="0.35">
      <c r="A394" s="173" t="s">
        <v>456</v>
      </c>
      <c r="B394" s="172" t="s">
        <v>256</v>
      </c>
      <c r="C394" s="184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4"/>
      <c r="D395" s="175"/>
      <c r="E395" s="175"/>
    </row>
    <row r="396" spans="1:6" ht="12.65" customHeight="1" x14ac:dyDescent="0.35">
      <c r="A396" s="173" t="s">
        <v>458</v>
      </c>
      <c r="B396" s="175"/>
      <c r="C396" s="186"/>
      <c r="D396" s="175">
        <f>D393+C394-C395</f>
        <v>2298752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47"/>
    </row>
    <row r="412" spans="1:5" ht="12.65" customHeight="1" x14ac:dyDescent="0.35">
      <c r="A412" s="179" t="str">
        <f>C84&amp;"   "&amp;"H-"&amp;FIXED(C83,0,TRUE)&amp;"     FYE "&amp;C82</f>
        <v>Douglas, Grant, Lincoln and Okanogan Counties Public Hospital District No. 6   H-0     FYE 12/31/2020</v>
      </c>
      <c r="B412" s="179"/>
      <c r="C412" s="179"/>
      <c r="D412" s="179"/>
      <c r="E412" s="247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338</v>
      </c>
      <c r="C414" s="189">
        <f>E138</f>
        <v>399</v>
      </c>
      <c r="D414" s="179"/>
    </row>
    <row r="415" spans="1:5" ht="12.65" customHeight="1" x14ac:dyDescent="0.35">
      <c r="A415" s="179" t="s">
        <v>464</v>
      </c>
      <c r="B415" s="179">
        <f>D111</f>
        <v>1007</v>
      </c>
      <c r="C415" s="179">
        <f>E139</f>
        <v>1118</v>
      </c>
      <c r="D415" s="189">
        <f>SUM(C59:H59)+N59</f>
        <v>1007</v>
      </c>
    </row>
    <row r="416" spans="1:5" ht="12.65" customHeight="1" x14ac:dyDescent="0.35">
      <c r="A416" s="179"/>
      <c r="B416" s="179"/>
      <c r="C416" s="189"/>
      <c r="D416" s="179"/>
    </row>
    <row r="417" spans="1:7" ht="12.65" customHeight="1" x14ac:dyDescent="0.35">
      <c r="A417" s="179" t="s">
        <v>465</v>
      </c>
      <c r="B417" s="179">
        <f>C112</f>
        <v>52</v>
      </c>
      <c r="C417" s="189">
        <f>E144</f>
        <v>52</v>
      </c>
      <c r="D417" s="179"/>
    </row>
    <row r="418" spans="1:7" ht="12.65" customHeight="1" x14ac:dyDescent="0.35">
      <c r="A418" s="179" t="s">
        <v>466</v>
      </c>
      <c r="B418" s="179">
        <f>D112</f>
        <v>4564</v>
      </c>
      <c r="C418" s="179">
        <f>E145</f>
        <v>4564</v>
      </c>
      <c r="D418" s="179">
        <f>K59+L59</f>
        <v>4564</v>
      </c>
    </row>
    <row r="419" spans="1:7" ht="12.65" customHeight="1" x14ac:dyDescent="0.35">
      <c r="A419" s="179"/>
      <c r="B419" s="179"/>
      <c r="C419" s="189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1"/>
      <c r="B422" s="201"/>
      <c r="C422" s="181"/>
      <c r="D422" s="179"/>
    </row>
    <row r="423" spans="1:7" ht="12.65" customHeight="1" x14ac:dyDescent="0.35">
      <c r="A423" s="180" t="s">
        <v>469</v>
      </c>
      <c r="B423" s="180">
        <f>C114</f>
        <v>61</v>
      </c>
    </row>
    <row r="424" spans="1:7" ht="12.65" customHeight="1" x14ac:dyDescent="0.35">
      <c r="A424" s="179" t="s">
        <v>1244</v>
      </c>
      <c r="B424" s="179">
        <f>D114</f>
        <v>111</v>
      </c>
      <c r="D424" s="179">
        <f>J59</f>
        <v>111</v>
      </c>
    </row>
    <row r="425" spans="1:7" ht="12.65" customHeight="1" x14ac:dyDescent="0.35">
      <c r="A425" s="201"/>
      <c r="B425" s="201"/>
      <c r="C425" s="201"/>
      <c r="D425" s="201"/>
      <c r="F425" s="201"/>
      <c r="G425" s="201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3">C378</f>
        <v>15909389</v>
      </c>
      <c r="C427" s="179">
        <f t="shared" ref="C427:C434" si="14">CE61</f>
        <v>15909388</v>
      </c>
      <c r="D427" s="179"/>
    </row>
    <row r="428" spans="1:7" ht="12.65" customHeight="1" x14ac:dyDescent="0.35">
      <c r="A428" s="179" t="s">
        <v>3</v>
      </c>
      <c r="B428" s="179">
        <f t="shared" si="13"/>
        <v>3926682</v>
      </c>
      <c r="C428" s="179">
        <f t="shared" si="14"/>
        <v>3926682</v>
      </c>
      <c r="D428" s="179">
        <f>D173</f>
        <v>3926682</v>
      </c>
    </row>
    <row r="429" spans="1:7" ht="12.65" customHeight="1" x14ac:dyDescent="0.35">
      <c r="A429" s="179" t="s">
        <v>236</v>
      </c>
      <c r="B429" s="179">
        <f t="shared" si="13"/>
        <v>1040273</v>
      </c>
      <c r="C429" s="179">
        <f t="shared" si="14"/>
        <v>1040273</v>
      </c>
      <c r="D429" s="179"/>
    </row>
    <row r="430" spans="1:7" ht="12.65" customHeight="1" x14ac:dyDescent="0.35">
      <c r="A430" s="179" t="s">
        <v>237</v>
      </c>
      <c r="B430" s="179">
        <f t="shared" si="13"/>
        <v>2705272</v>
      </c>
      <c r="C430" s="179">
        <f t="shared" si="14"/>
        <v>2705272</v>
      </c>
      <c r="D430" s="179"/>
    </row>
    <row r="431" spans="1:7" ht="12.65" customHeight="1" x14ac:dyDescent="0.35">
      <c r="A431" s="179" t="s">
        <v>444</v>
      </c>
      <c r="B431" s="179">
        <f t="shared" si="13"/>
        <v>368425</v>
      </c>
      <c r="C431" s="179">
        <f t="shared" si="14"/>
        <v>368425</v>
      </c>
      <c r="D431" s="179"/>
    </row>
    <row r="432" spans="1:7" ht="12.65" customHeight="1" x14ac:dyDescent="0.35">
      <c r="A432" s="179" t="s">
        <v>445</v>
      </c>
      <c r="B432" s="179">
        <f t="shared" si="13"/>
        <v>4216091</v>
      </c>
      <c r="C432" s="179">
        <f t="shared" si="14"/>
        <v>4216091</v>
      </c>
      <c r="D432" s="179"/>
    </row>
    <row r="433" spans="1:7" ht="12.65" customHeight="1" x14ac:dyDescent="0.35">
      <c r="A433" s="179" t="s">
        <v>6</v>
      </c>
      <c r="B433" s="179">
        <f t="shared" si="13"/>
        <v>1530879</v>
      </c>
      <c r="C433" s="179">
        <f t="shared" si="14"/>
        <v>1530878</v>
      </c>
      <c r="D433" s="179">
        <f>C217</f>
        <v>1530879</v>
      </c>
    </row>
    <row r="434" spans="1:7" ht="12.65" customHeight="1" x14ac:dyDescent="0.35">
      <c r="A434" s="179" t="s">
        <v>474</v>
      </c>
      <c r="B434" s="179">
        <f t="shared" si="13"/>
        <v>2561536</v>
      </c>
      <c r="C434" s="179">
        <f t="shared" si="14"/>
        <v>2561536</v>
      </c>
      <c r="D434" s="179">
        <f>D177</f>
        <v>2561536</v>
      </c>
    </row>
    <row r="435" spans="1:7" ht="12.65" customHeight="1" x14ac:dyDescent="0.35">
      <c r="A435" s="179" t="s">
        <v>447</v>
      </c>
      <c r="B435" s="179">
        <f t="shared" si="13"/>
        <v>359321</v>
      </c>
      <c r="C435" s="179"/>
      <c r="D435" s="179">
        <f>D181</f>
        <v>359321</v>
      </c>
    </row>
    <row r="436" spans="1:7" ht="12.65" customHeight="1" x14ac:dyDescent="0.35">
      <c r="A436" s="179" t="s">
        <v>475</v>
      </c>
      <c r="B436" s="179">
        <f t="shared" si="13"/>
        <v>156725</v>
      </c>
      <c r="C436" s="179"/>
      <c r="D436" s="179">
        <f>D186</f>
        <v>156725</v>
      </c>
    </row>
    <row r="437" spans="1:7" ht="12.65" customHeight="1" x14ac:dyDescent="0.35">
      <c r="A437" s="189" t="s">
        <v>449</v>
      </c>
      <c r="B437" s="189">
        <f t="shared" si="13"/>
        <v>1282327</v>
      </c>
      <c r="C437" s="189"/>
      <c r="D437" s="189">
        <f>D190</f>
        <v>1282327</v>
      </c>
    </row>
    <row r="438" spans="1:7" ht="12.65" customHeight="1" x14ac:dyDescent="0.35">
      <c r="A438" s="189" t="s">
        <v>476</v>
      </c>
      <c r="B438" s="189">
        <f>C386+C387+C388</f>
        <v>1798373</v>
      </c>
      <c r="C438" s="189">
        <f>CD69</f>
        <v>1798373</v>
      </c>
      <c r="D438" s="189">
        <f>D181+D186+D190</f>
        <v>1798373</v>
      </c>
    </row>
    <row r="439" spans="1:7" ht="12.65" customHeight="1" x14ac:dyDescent="0.35">
      <c r="A439" s="179" t="s">
        <v>451</v>
      </c>
      <c r="B439" s="189">
        <f>C389</f>
        <v>709530</v>
      </c>
      <c r="C439" s="189">
        <f>SUM(C69:CC69)</f>
        <v>709528</v>
      </c>
      <c r="D439" s="179"/>
    </row>
    <row r="440" spans="1:7" ht="12.65" customHeight="1" x14ac:dyDescent="0.35">
      <c r="A440" s="179" t="s">
        <v>477</v>
      </c>
      <c r="B440" s="189">
        <f>B438+B439</f>
        <v>2507903</v>
      </c>
      <c r="C440" s="189">
        <f>CE69</f>
        <v>2507901</v>
      </c>
      <c r="D440" s="179"/>
    </row>
    <row r="441" spans="1:7" ht="12.65" customHeight="1" x14ac:dyDescent="0.35">
      <c r="A441" s="179" t="s">
        <v>478</v>
      </c>
      <c r="B441" s="179">
        <f>D390</f>
        <v>34766450</v>
      </c>
      <c r="C441" s="179">
        <f>SUM(C427:C437)+C440</f>
        <v>34766446</v>
      </c>
      <c r="D441" s="179"/>
    </row>
    <row r="442" spans="1:7" ht="12.65" customHeight="1" x14ac:dyDescent="0.35">
      <c r="A442" s="201"/>
      <c r="B442" s="201"/>
      <c r="C442" s="201"/>
      <c r="D442" s="201"/>
      <c r="F442" s="201"/>
      <c r="G442" s="201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490289</v>
      </c>
      <c r="C444" s="179">
        <f>C363</f>
        <v>490289</v>
      </c>
      <c r="D444" s="179"/>
    </row>
    <row r="445" spans="1:7" ht="12.65" customHeight="1" x14ac:dyDescent="0.35">
      <c r="A445" s="179" t="s">
        <v>343</v>
      </c>
      <c r="B445" s="179">
        <f>D229</f>
        <v>16591019</v>
      </c>
      <c r="C445" s="179">
        <f>C364</f>
        <v>16591019</v>
      </c>
      <c r="D445" s="179"/>
    </row>
    <row r="446" spans="1:7" ht="12.65" customHeight="1" x14ac:dyDescent="0.35">
      <c r="A446" s="179" t="s">
        <v>351</v>
      </c>
      <c r="B446" s="179">
        <f>D236</f>
        <v>174546</v>
      </c>
      <c r="C446" s="179">
        <f>C365</f>
        <v>174546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17255854</v>
      </c>
      <c r="C448" s="179">
        <f>D367</f>
        <v>17255854</v>
      </c>
      <c r="D448" s="179"/>
    </row>
    <row r="449" spans="1:7" ht="12.65" customHeight="1" x14ac:dyDescent="0.35">
      <c r="A449" s="201"/>
      <c r="B449" s="201"/>
      <c r="C449" s="201"/>
      <c r="D449" s="201"/>
      <c r="F449" s="201"/>
      <c r="G449" s="201"/>
    </row>
    <row r="450" spans="1:7" ht="12.65" customHeight="1" x14ac:dyDescent="0.35">
      <c r="A450" s="180" t="s">
        <v>481</v>
      </c>
      <c r="B450" s="181" t="s">
        <v>482</v>
      </c>
      <c r="C450" s="201"/>
      <c r="D450" s="201"/>
      <c r="F450" s="201"/>
      <c r="G450" s="201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4" t="s">
        <v>484</v>
      </c>
      <c r="B453" s="180">
        <f>C231</f>
        <v>728</v>
      </c>
    </row>
    <row r="454" spans="1:7" ht="12.65" customHeight="1" x14ac:dyDescent="0.35">
      <c r="A454" s="179" t="s">
        <v>168</v>
      </c>
      <c r="B454" s="179">
        <f>C233</f>
        <v>59888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114658</v>
      </c>
      <c r="C455" s="179"/>
      <c r="D455" s="179"/>
    </row>
    <row r="456" spans="1:7" ht="12.65" customHeight="1" x14ac:dyDescent="0.35">
      <c r="A456" s="201"/>
      <c r="B456" s="201"/>
      <c r="C456" s="201"/>
      <c r="D456" s="201"/>
      <c r="F456" s="201"/>
      <c r="G456" s="201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89">
        <f>C370</f>
        <v>3416109</v>
      </c>
      <c r="C458" s="189">
        <f>CE70</f>
        <v>0</v>
      </c>
      <c r="D458" s="189"/>
    </row>
    <row r="459" spans="1:7" ht="12.65" customHeight="1" x14ac:dyDescent="0.35">
      <c r="A459" s="179" t="s">
        <v>244</v>
      </c>
      <c r="B459" s="189">
        <f>C371</f>
        <v>194459</v>
      </c>
      <c r="C459" s="189">
        <f>CE72</f>
        <v>0</v>
      </c>
      <c r="D459" s="189"/>
    </row>
    <row r="460" spans="1:7" ht="12.65" customHeight="1" x14ac:dyDescent="0.35">
      <c r="A460" s="201"/>
      <c r="B460" s="201"/>
      <c r="C460" s="201"/>
      <c r="D460" s="201"/>
      <c r="F460" s="201"/>
      <c r="G460" s="201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89">
        <f>C359</f>
        <v>16003439</v>
      </c>
      <c r="C463" s="189">
        <f>CE73</f>
        <v>16003439</v>
      </c>
      <c r="D463" s="189">
        <f>E141+E147+E153</f>
        <v>16003439</v>
      </c>
    </row>
    <row r="464" spans="1:7" ht="12.65" customHeight="1" x14ac:dyDescent="0.35">
      <c r="A464" s="179" t="s">
        <v>246</v>
      </c>
      <c r="B464" s="189">
        <f>C360</f>
        <v>30639579</v>
      </c>
      <c r="C464" s="189">
        <f>CE74</f>
        <v>30639579</v>
      </c>
      <c r="D464" s="189">
        <f>E142+E148+E154</f>
        <v>30639579</v>
      </c>
    </row>
    <row r="465" spans="1:7" ht="12.65" customHeight="1" x14ac:dyDescent="0.35">
      <c r="A465" s="179" t="s">
        <v>247</v>
      </c>
      <c r="B465" s="189">
        <f>D361</f>
        <v>46643018</v>
      </c>
      <c r="C465" s="189">
        <f>CE75</f>
        <v>46643018</v>
      </c>
      <c r="D465" s="189">
        <f>D463+D464</f>
        <v>46643018</v>
      </c>
    </row>
    <row r="466" spans="1:7" ht="12.65" customHeight="1" x14ac:dyDescent="0.35">
      <c r="A466" s="201"/>
      <c r="B466" s="201"/>
      <c r="C466" s="201"/>
      <c r="D466" s="201"/>
      <c r="F466" s="201"/>
      <c r="G466" s="201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5">C267</f>
        <v>222805</v>
      </c>
      <c r="C468" s="179">
        <f>E195</f>
        <v>222805</v>
      </c>
      <c r="D468" s="179"/>
    </row>
    <row r="469" spans="1:7" ht="12.65" customHeight="1" x14ac:dyDescent="0.35">
      <c r="A469" s="179" t="s">
        <v>333</v>
      </c>
      <c r="B469" s="179">
        <f t="shared" si="15"/>
        <v>2700469</v>
      </c>
      <c r="C469" s="179">
        <f>E196</f>
        <v>2700469</v>
      </c>
      <c r="D469" s="179"/>
    </row>
    <row r="470" spans="1:7" ht="12.65" customHeight="1" x14ac:dyDescent="0.35">
      <c r="A470" s="179" t="s">
        <v>334</v>
      </c>
      <c r="B470" s="179">
        <f t="shared" si="15"/>
        <v>21937489</v>
      </c>
      <c r="C470" s="179">
        <f>E197</f>
        <v>21937489</v>
      </c>
      <c r="D470" s="179"/>
    </row>
    <row r="471" spans="1:7" ht="12.65" customHeight="1" x14ac:dyDescent="0.35">
      <c r="A471" s="179" t="s">
        <v>494</v>
      </c>
      <c r="B471" s="179">
        <f t="shared" si="15"/>
        <v>721883</v>
      </c>
      <c r="C471" s="179">
        <f>E198</f>
        <v>721883</v>
      </c>
      <c r="D471" s="179"/>
    </row>
    <row r="472" spans="1:7" ht="12.65" customHeight="1" x14ac:dyDescent="0.35">
      <c r="A472" s="179" t="s">
        <v>377</v>
      </c>
      <c r="B472" s="179">
        <f t="shared" si="15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5"/>
        <v>9538437</v>
      </c>
      <c r="C473" s="179">
        <f>SUM(E200:E201)</f>
        <v>9538437</v>
      </c>
      <c r="D473" s="179"/>
    </row>
    <row r="474" spans="1:7" ht="12.65" customHeight="1" x14ac:dyDescent="0.35">
      <c r="A474" s="179" t="s">
        <v>339</v>
      </c>
      <c r="B474" s="179">
        <f t="shared" si="15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5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35121083</v>
      </c>
      <c r="C476" s="179">
        <f>E204</f>
        <v>35121083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22309599</v>
      </c>
      <c r="C478" s="179">
        <f>E217</f>
        <v>22309599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34787510</v>
      </c>
    </row>
    <row r="482" spans="1:12" ht="12.65" customHeight="1" x14ac:dyDescent="0.35">
      <c r="A482" s="180" t="s">
        <v>499</v>
      </c>
      <c r="C482" s="180">
        <f>D339</f>
        <v>34787510</v>
      </c>
    </row>
    <row r="485" spans="1:12" ht="12.65" customHeight="1" x14ac:dyDescent="0.35">
      <c r="A485" s="194" t="s">
        <v>500</v>
      </c>
    </row>
    <row r="486" spans="1:12" ht="12.65" customHeight="1" x14ac:dyDescent="0.35">
      <c r="A486" s="194" t="s">
        <v>501</v>
      </c>
    </row>
    <row r="487" spans="1:12" ht="12.65" customHeight="1" x14ac:dyDescent="0.35">
      <c r="A487" s="194" t="s">
        <v>502</v>
      </c>
    </row>
    <row r="488" spans="1:12" ht="12.65" customHeight="1" x14ac:dyDescent="0.35">
      <c r="A488" s="194"/>
    </row>
    <row r="489" spans="1:12" ht="12.65" customHeight="1" x14ac:dyDescent="0.35">
      <c r="A489" s="193" t="s">
        <v>503</v>
      </c>
    </row>
    <row r="490" spans="1:12" ht="12.65" customHeight="1" x14ac:dyDescent="0.35">
      <c r="A490" s="194" t="s">
        <v>504</v>
      </c>
    </row>
    <row r="491" spans="1:12" ht="12.65" customHeight="1" x14ac:dyDescent="0.35">
      <c r="A491" s="194"/>
    </row>
    <row r="493" spans="1:12" ht="12.65" customHeight="1" x14ac:dyDescent="0.35">
      <c r="A493" s="180" t="str">
        <f>C83</f>
        <v>150</v>
      </c>
      <c r="B493" s="248" t="str">
        <f>RIGHT('Prior Year'!C82,4)</f>
        <v>2019</v>
      </c>
      <c r="C493" s="248" t="str">
        <f>RIGHT(C82,4)</f>
        <v>2020</v>
      </c>
      <c r="D493" s="248" t="str">
        <f>RIGHT('Prior Year'!C82,4)</f>
        <v>2019</v>
      </c>
      <c r="E493" s="248" t="str">
        <f>RIGHT(C82,4)</f>
        <v>2020</v>
      </c>
      <c r="F493" s="248" t="str">
        <f>RIGHT('Prior Year'!C82,4)</f>
        <v>2019</v>
      </c>
      <c r="G493" s="248" t="str">
        <f>RIGHT(C82,4)</f>
        <v>2020</v>
      </c>
      <c r="H493" s="248"/>
      <c r="K493" s="248"/>
      <c r="L493" s="248"/>
    </row>
    <row r="494" spans="1:12" ht="12.65" customHeight="1" x14ac:dyDescent="0.35">
      <c r="A494" s="193"/>
      <c r="B494" s="181" t="s">
        <v>505</v>
      </c>
      <c r="C494" s="181" t="s">
        <v>505</v>
      </c>
      <c r="D494" s="249" t="s">
        <v>506</v>
      </c>
      <c r="E494" s="249" t="s">
        <v>506</v>
      </c>
      <c r="F494" s="248" t="s">
        <v>507</v>
      </c>
      <c r="G494" s="248" t="s">
        <v>507</v>
      </c>
      <c r="H494" s="248" t="s">
        <v>508</v>
      </c>
      <c r="K494" s="248"/>
      <c r="L494" s="248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48" t="s">
        <v>510</v>
      </c>
      <c r="G495" s="248" t="s">
        <v>510</v>
      </c>
      <c r="H495" s="248" t="s">
        <v>511</v>
      </c>
      <c r="K495" s="248"/>
      <c r="L495" s="248"/>
    </row>
    <row r="496" spans="1:12" ht="12.65" customHeight="1" x14ac:dyDescent="0.35">
      <c r="A496" s="180" t="s">
        <v>512</v>
      </c>
      <c r="B496" s="227">
        <f>'Prior Year'!C71</f>
        <v>0</v>
      </c>
      <c r="C496" s="227">
        <f>C71</f>
        <v>0</v>
      </c>
      <c r="D496" s="227">
        <f>'Prior Year'!C59</f>
        <v>0</v>
      </c>
      <c r="E496" s="180">
        <f>C59</f>
        <v>0</v>
      </c>
      <c r="F496" s="250" t="str">
        <f t="shared" ref="F496:G511" si="16">IF(B496=0,"",IF(D496=0,"",B496/D496))</f>
        <v/>
      </c>
      <c r="G496" s="251" t="str">
        <f t="shared" si="16"/>
        <v/>
      </c>
      <c r="H496" s="252" t="str">
        <f>IF(B496=0,"",IF(C496=0,"",IF(D496=0,"",IF(E496=0,"",IF(G496/F496-1&lt;-0.25,G496/F496-1,IF(G496/F496-1&gt;0.25,G496/F496-1,""))))))</f>
        <v/>
      </c>
      <c r="I496" s="254"/>
      <c r="K496" s="248"/>
      <c r="L496" s="248"/>
    </row>
    <row r="497" spans="1:12" ht="12.65" customHeight="1" x14ac:dyDescent="0.35">
      <c r="A497" s="180" t="s">
        <v>513</v>
      </c>
      <c r="B497" s="227">
        <f>'Prior Year'!D71</f>
        <v>0</v>
      </c>
      <c r="C497" s="227">
        <f>D71</f>
        <v>0</v>
      </c>
      <c r="D497" s="227">
        <f>'Prior Year'!D59</f>
        <v>0</v>
      </c>
      <c r="E497" s="180">
        <f>D59</f>
        <v>0</v>
      </c>
      <c r="F497" s="250" t="str">
        <f t="shared" si="16"/>
        <v/>
      </c>
      <c r="G497" s="250" t="str">
        <f t="shared" si="16"/>
        <v/>
      </c>
      <c r="H497" s="252" t="str">
        <f t="shared" ref="H497:H550" si="17">IF(B497=0,"",IF(C497=0,"",IF(D497=0,"",IF(E497=0,"",IF(G497/F497-1&lt;-0.25,G497/F497-1,IF(G497/F497-1&gt;0.25,G497/F497-1,""))))))</f>
        <v/>
      </c>
      <c r="I497" s="254"/>
      <c r="K497" s="248"/>
      <c r="L497" s="248"/>
    </row>
    <row r="498" spans="1:12" ht="12.65" customHeight="1" x14ac:dyDescent="0.35">
      <c r="A498" s="180" t="s">
        <v>514</v>
      </c>
      <c r="B498" s="227">
        <f>'Prior Year'!E71</f>
        <v>753536</v>
      </c>
      <c r="C498" s="227">
        <f>E71</f>
        <v>695238</v>
      </c>
      <c r="D498" s="227">
        <f>'Prior Year'!E59</f>
        <v>1270</v>
      </c>
      <c r="E498" s="180">
        <f>E59</f>
        <v>1007</v>
      </c>
      <c r="F498" s="250">
        <f t="shared" si="16"/>
        <v>593.33543307086609</v>
      </c>
      <c r="G498" s="250">
        <f t="shared" si="16"/>
        <v>690.40516385302885</v>
      </c>
      <c r="H498" s="252" t="str">
        <f t="shared" si="17"/>
        <v/>
      </c>
      <c r="I498" s="254"/>
      <c r="K498" s="248"/>
      <c r="L498" s="248"/>
    </row>
    <row r="499" spans="1:12" ht="12.65" customHeight="1" x14ac:dyDescent="0.35">
      <c r="A499" s="180" t="s">
        <v>515</v>
      </c>
      <c r="B499" s="227">
        <f>'Prior Year'!F71</f>
        <v>0</v>
      </c>
      <c r="C499" s="227">
        <f>F71</f>
        <v>0</v>
      </c>
      <c r="D499" s="227">
        <f>'Prior Year'!F59</f>
        <v>0</v>
      </c>
      <c r="E499" s="180">
        <f>F59</f>
        <v>0</v>
      </c>
      <c r="F499" s="250" t="str">
        <f t="shared" si="16"/>
        <v/>
      </c>
      <c r="G499" s="250" t="str">
        <f t="shared" si="16"/>
        <v/>
      </c>
      <c r="H499" s="252" t="str">
        <f t="shared" si="17"/>
        <v/>
      </c>
      <c r="I499" s="254"/>
      <c r="K499" s="248"/>
      <c r="L499" s="248"/>
    </row>
    <row r="500" spans="1:12" ht="12.65" customHeight="1" x14ac:dyDescent="0.35">
      <c r="A500" s="180" t="s">
        <v>516</v>
      </c>
      <c r="B500" s="227">
        <f>'Prior Year'!G71</f>
        <v>0</v>
      </c>
      <c r="C500" s="227">
        <f>G71</f>
        <v>0</v>
      </c>
      <c r="D500" s="227">
        <f>'Prior Year'!G59</f>
        <v>0</v>
      </c>
      <c r="E500" s="180">
        <f>G59</f>
        <v>0</v>
      </c>
      <c r="F500" s="250" t="str">
        <f t="shared" si="16"/>
        <v/>
      </c>
      <c r="G500" s="250" t="str">
        <f t="shared" si="16"/>
        <v/>
      </c>
      <c r="H500" s="252" t="str">
        <f t="shared" si="17"/>
        <v/>
      </c>
      <c r="I500" s="254"/>
      <c r="K500" s="248"/>
      <c r="L500" s="248"/>
    </row>
    <row r="501" spans="1:12" ht="12.65" customHeight="1" x14ac:dyDescent="0.35">
      <c r="A501" s="180" t="s">
        <v>517</v>
      </c>
      <c r="B501" s="227">
        <f>'Prior Year'!H71</f>
        <v>0</v>
      </c>
      <c r="C501" s="227">
        <f>H71</f>
        <v>0</v>
      </c>
      <c r="D501" s="227">
        <f>'Prior Year'!H59</f>
        <v>0</v>
      </c>
      <c r="E501" s="180">
        <f>H59</f>
        <v>0</v>
      </c>
      <c r="F501" s="250" t="str">
        <f t="shared" si="16"/>
        <v/>
      </c>
      <c r="G501" s="250" t="str">
        <f t="shared" si="16"/>
        <v/>
      </c>
      <c r="H501" s="252" t="str">
        <f t="shared" si="17"/>
        <v/>
      </c>
      <c r="I501" s="254"/>
      <c r="K501" s="248"/>
      <c r="L501" s="248"/>
    </row>
    <row r="502" spans="1:12" ht="12.65" customHeight="1" x14ac:dyDescent="0.35">
      <c r="A502" s="180" t="s">
        <v>518</v>
      </c>
      <c r="B502" s="227">
        <f>'Prior Year'!I71</f>
        <v>0</v>
      </c>
      <c r="C502" s="227">
        <f>I71</f>
        <v>0</v>
      </c>
      <c r="D502" s="227">
        <f>'Prior Year'!I59</f>
        <v>0</v>
      </c>
      <c r="E502" s="180">
        <f>I59</f>
        <v>0</v>
      </c>
      <c r="F502" s="250" t="str">
        <f t="shared" si="16"/>
        <v/>
      </c>
      <c r="G502" s="250" t="str">
        <f t="shared" si="16"/>
        <v/>
      </c>
      <c r="H502" s="252" t="str">
        <f t="shared" si="17"/>
        <v/>
      </c>
      <c r="I502" s="254"/>
      <c r="K502" s="248"/>
      <c r="L502" s="248"/>
    </row>
    <row r="503" spans="1:12" ht="12.65" customHeight="1" x14ac:dyDescent="0.35">
      <c r="A503" s="180" t="s">
        <v>519</v>
      </c>
      <c r="B503" s="227">
        <f>'Prior Year'!J71</f>
        <v>65545</v>
      </c>
      <c r="C503" s="227">
        <f>J71</f>
        <v>70840</v>
      </c>
      <c r="D503" s="227">
        <f>'Prior Year'!J59</f>
        <v>119</v>
      </c>
      <c r="E503" s="180">
        <f>J59</f>
        <v>111</v>
      </c>
      <c r="F503" s="250">
        <f t="shared" si="16"/>
        <v>550.79831932773106</v>
      </c>
      <c r="G503" s="250">
        <f t="shared" si="16"/>
        <v>638.19819819819816</v>
      </c>
      <c r="H503" s="252" t="str">
        <f t="shared" si="17"/>
        <v/>
      </c>
      <c r="I503" s="254"/>
      <c r="K503" s="248"/>
      <c r="L503" s="248"/>
    </row>
    <row r="504" spans="1:12" ht="12.65" customHeight="1" x14ac:dyDescent="0.35">
      <c r="A504" s="180" t="s">
        <v>520</v>
      </c>
      <c r="B504" s="227">
        <f>'Prior Year'!K71</f>
        <v>0</v>
      </c>
      <c r="C504" s="227">
        <f>K71</f>
        <v>0</v>
      </c>
      <c r="D504" s="227">
        <f>'Prior Year'!K59</f>
        <v>0</v>
      </c>
      <c r="E504" s="180">
        <f>K59</f>
        <v>0</v>
      </c>
      <c r="F504" s="250" t="str">
        <f t="shared" si="16"/>
        <v/>
      </c>
      <c r="G504" s="250" t="str">
        <f t="shared" si="16"/>
        <v/>
      </c>
      <c r="H504" s="252" t="str">
        <f t="shared" si="17"/>
        <v/>
      </c>
      <c r="I504" s="254"/>
      <c r="K504" s="248"/>
      <c r="L504" s="248"/>
    </row>
    <row r="505" spans="1:12" ht="12.65" customHeight="1" x14ac:dyDescent="0.35">
      <c r="A505" s="180" t="s">
        <v>521</v>
      </c>
      <c r="B505" s="227">
        <f>'Prior Year'!L71</f>
        <v>2941138</v>
      </c>
      <c r="C505" s="227">
        <f>L71</f>
        <v>3150978</v>
      </c>
      <c r="D505" s="227">
        <f>'Prior Year'!L59</f>
        <v>4957</v>
      </c>
      <c r="E505" s="180">
        <f>L59</f>
        <v>4564</v>
      </c>
      <c r="F505" s="250">
        <f t="shared" si="16"/>
        <v>593.33024006455514</v>
      </c>
      <c r="G505" s="250">
        <f t="shared" si="16"/>
        <v>690.39833479404035</v>
      </c>
      <c r="H505" s="252" t="str">
        <f t="shared" si="17"/>
        <v/>
      </c>
      <c r="I505" s="254"/>
      <c r="K505" s="248"/>
      <c r="L505" s="248"/>
    </row>
    <row r="506" spans="1:12" ht="12.65" customHeight="1" x14ac:dyDescent="0.35">
      <c r="A506" s="180" t="s">
        <v>522</v>
      </c>
      <c r="B506" s="227">
        <f>'Prior Year'!M71</f>
        <v>0</v>
      </c>
      <c r="C506" s="227">
        <f>M71</f>
        <v>0</v>
      </c>
      <c r="D506" s="227">
        <f>'Prior Year'!M59</f>
        <v>0</v>
      </c>
      <c r="E506" s="180">
        <f>M59</f>
        <v>0</v>
      </c>
      <c r="F506" s="250" t="str">
        <f t="shared" si="16"/>
        <v/>
      </c>
      <c r="G506" s="250" t="str">
        <f t="shared" si="16"/>
        <v/>
      </c>
      <c r="H506" s="252" t="str">
        <f t="shared" si="17"/>
        <v/>
      </c>
      <c r="I506" s="254"/>
      <c r="K506" s="248"/>
      <c r="L506" s="248"/>
    </row>
    <row r="507" spans="1:12" ht="12.65" customHeight="1" x14ac:dyDescent="0.35">
      <c r="A507" s="180" t="s">
        <v>523</v>
      </c>
      <c r="B507" s="227">
        <f>'Prior Year'!N71</f>
        <v>0</v>
      </c>
      <c r="C507" s="227">
        <f>N71</f>
        <v>0</v>
      </c>
      <c r="D507" s="227">
        <f>'Prior Year'!N59</f>
        <v>0</v>
      </c>
      <c r="E507" s="180">
        <f>N59</f>
        <v>0</v>
      </c>
      <c r="F507" s="250" t="str">
        <f t="shared" si="16"/>
        <v/>
      </c>
      <c r="G507" s="250" t="str">
        <f t="shared" si="16"/>
        <v/>
      </c>
      <c r="H507" s="252" t="str">
        <f t="shared" si="17"/>
        <v/>
      </c>
      <c r="I507" s="254"/>
      <c r="K507" s="248"/>
      <c r="L507" s="248"/>
    </row>
    <row r="508" spans="1:12" ht="12.65" customHeight="1" x14ac:dyDescent="0.35">
      <c r="A508" s="180" t="s">
        <v>524</v>
      </c>
      <c r="B508" s="227">
        <f>'Prior Year'!O71</f>
        <v>262875</v>
      </c>
      <c r="C508" s="227">
        <f>O71</f>
        <v>398705</v>
      </c>
      <c r="D508" s="227">
        <f>'Prior Year'!O59</f>
        <v>63</v>
      </c>
      <c r="E508" s="180">
        <f>O59</f>
        <v>61</v>
      </c>
      <c r="F508" s="250">
        <f t="shared" si="16"/>
        <v>4172.6190476190477</v>
      </c>
      <c r="G508" s="250">
        <f t="shared" si="16"/>
        <v>6536.1475409836066</v>
      </c>
      <c r="H508" s="252">
        <f t="shared" si="17"/>
        <v>0.566437641776385</v>
      </c>
      <c r="I508" s="254"/>
      <c r="K508" s="248"/>
      <c r="L508" s="248"/>
    </row>
    <row r="509" spans="1:12" ht="12.65" customHeight="1" x14ac:dyDescent="0.35">
      <c r="A509" s="180" t="s">
        <v>525</v>
      </c>
      <c r="B509" s="227">
        <f>'Prior Year'!P71</f>
        <v>1193068</v>
      </c>
      <c r="C509" s="227">
        <f>P71</f>
        <v>1190357</v>
      </c>
      <c r="D509" s="227">
        <f>'Prior Year'!P59</f>
        <v>15670</v>
      </c>
      <c r="E509" s="180">
        <f>P59</f>
        <v>13378</v>
      </c>
      <c r="F509" s="250">
        <f t="shared" si="16"/>
        <v>76.137077217613268</v>
      </c>
      <c r="G509" s="250">
        <f t="shared" si="16"/>
        <v>88.978696367169974</v>
      </c>
      <c r="H509" s="252" t="str">
        <f t="shared" si="17"/>
        <v/>
      </c>
      <c r="I509" s="254"/>
      <c r="K509" s="248"/>
      <c r="L509" s="248"/>
    </row>
    <row r="510" spans="1:12" ht="12.65" customHeight="1" x14ac:dyDescent="0.35">
      <c r="A510" s="180" t="s">
        <v>526</v>
      </c>
      <c r="B510" s="227">
        <f>'Prior Year'!Q71</f>
        <v>5271</v>
      </c>
      <c r="C510" s="227">
        <f>Q71</f>
        <v>6410</v>
      </c>
      <c r="D510" s="227">
        <f>'Prior Year'!Q59</f>
        <v>5412</v>
      </c>
      <c r="E510" s="180">
        <f>Q59</f>
        <v>4238</v>
      </c>
      <c r="F510" s="250">
        <f t="shared" si="16"/>
        <v>0.97394678492239473</v>
      </c>
      <c r="G510" s="250">
        <f t="shared" si="16"/>
        <v>1.5125058990089666</v>
      </c>
      <c r="H510" s="252">
        <f t="shared" si="17"/>
        <v>0.55296564701888196</v>
      </c>
      <c r="I510" s="254"/>
      <c r="K510" s="248"/>
      <c r="L510" s="248"/>
    </row>
    <row r="511" spans="1:12" ht="12.65" customHeight="1" x14ac:dyDescent="0.35">
      <c r="A511" s="180" t="s">
        <v>527</v>
      </c>
      <c r="B511" s="227">
        <f>'Prior Year'!R71</f>
        <v>822512</v>
      </c>
      <c r="C511" s="227">
        <f>R71</f>
        <v>813798</v>
      </c>
      <c r="D511" s="227">
        <f>'Prior Year'!R59</f>
        <v>25808</v>
      </c>
      <c r="E511" s="180">
        <f>R59</f>
        <v>20726</v>
      </c>
      <c r="F511" s="250">
        <f t="shared" si="16"/>
        <v>31.870427774333539</v>
      </c>
      <c r="G511" s="250">
        <f t="shared" si="16"/>
        <v>39.264595194441767</v>
      </c>
      <c r="H511" s="252" t="str">
        <f t="shared" si="17"/>
        <v/>
      </c>
      <c r="I511" s="254"/>
      <c r="K511" s="248"/>
      <c r="L511" s="248"/>
    </row>
    <row r="512" spans="1:12" ht="12.65" customHeight="1" x14ac:dyDescent="0.35">
      <c r="A512" s="180" t="s">
        <v>528</v>
      </c>
      <c r="B512" s="227">
        <f>'Prior Year'!S71</f>
        <v>111154</v>
      </c>
      <c r="C512" s="227">
        <f>S71</f>
        <v>60200</v>
      </c>
      <c r="D512" s="181" t="s">
        <v>529</v>
      </c>
      <c r="E512" s="181" t="s">
        <v>529</v>
      </c>
      <c r="F512" s="250" t="str">
        <f t="shared" ref="F512:G527" si="18">IF(B512=0,"",IF(D512=0,"",B512/D512))</f>
        <v/>
      </c>
      <c r="G512" s="250" t="str">
        <f t="shared" si="18"/>
        <v/>
      </c>
      <c r="H512" s="252" t="str">
        <f t="shared" si="17"/>
        <v/>
      </c>
      <c r="I512" s="254"/>
      <c r="K512" s="248"/>
      <c r="L512" s="248"/>
    </row>
    <row r="513" spans="1:12" ht="12.65" customHeight="1" x14ac:dyDescent="0.35">
      <c r="A513" s="180" t="s">
        <v>1246</v>
      </c>
      <c r="B513" s="227">
        <f>'Prior Year'!T71</f>
        <v>555658</v>
      </c>
      <c r="C513" s="227">
        <f>T71</f>
        <v>456780</v>
      </c>
      <c r="D513" s="181" t="s">
        <v>529</v>
      </c>
      <c r="E513" s="181" t="s">
        <v>529</v>
      </c>
      <c r="F513" s="250" t="str">
        <f t="shared" si="18"/>
        <v/>
      </c>
      <c r="G513" s="250" t="str">
        <f t="shared" si="18"/>
        <v/>
      </c>
      <c r="H513" s="252" t="str">
        <f t="shared" si="17"/>
        <v/>
      </c>
      <c r="I513" s="254"/>
      <c r="K513" s="248"/>
      <c r="L513" s="248"/>
    </row>
    <row r="514" spans="1:12" ht="12.65" customHeight="1" x14ac:dyDescent="0.35">
      <c r="A514" s="180" t="s">
        <v>530</v>
      </c>
      <c r="B514" s="227">
        <f>'Prior Year'!U71</f>
        <v>1691938</v>
      </c>
      <c r="C514" s="227">
        <f>U71</f>
        <v>1784638</v>
      </c>
      <c r="D514" s="227">
        <f>'Prior Year'!U59</f>
        <v>151540</v>
      </c>
      <c r="E514" s="180">
        <f>U59</f>
        <v>128333</v>
      </c>
      <c r="F514" s="250">
        <f t="shared" si="18"/>
        <v>11.164959746601557</v>
      </c>
      <c r="G514" s="250">
        <f t="shared" si="18"/>
        <v>13.906306250146104</v>
      </c>
      <c r="H514" s="252" t="str">
        <f t="shared" si="17"/>
        <v/>
      </c>
      <c r="I514" s="254"/>
      <c r="K514" s="248"/>
      <c r="L514" s="248"/>
    </row>
    <row r="515" spans="1:12" ht="12.65" customHeight="1" x14ac:dyDescent="0.35">
      <c r="A515" s="180" t="s">
        <v>531</v>
      </c>
      <c r="B515" s="227">
        <f>'Prior Year'!V71</f>
        <v>24738</v>
      </c>
      <c r="C515" s="227">
        <f>V71</f>
        <v>26879</v>
      </c>
      <c r="D515" s="227">
        <f>'Prior Year'!V59</f>
        <v>21</v>
      </c>
      <c r="E515" s="180">
        <f>V59</f>
        <v>9</v>
      </c>
      <c r="F515" s="250">
        <f t="shared" si="18"/>
        <v>1178</v>
      </c>
      <c r="G515" s="250">
        <f t="shared" si="18"/>
        <v>2986.5555555555557</v>
      </c>
      <c r="H515" s="252">
        <f t="shared" si="17"/>
        <v>1.5352763629503867</v>
      </c>
      <c r="I515" s="254"/>
      <c r="K515" s="248"/>
      <c r="L515" s="248"/>
    </row>
    <row r="516" spans="1:12" ht="12.65" customHeight="1" x14ac:dyDescent="0.35">
      <c r="A516" s="180" t="s">
        <v>532</v>
      </c>
      <c r="B516" s="227">
        <f>'Prior Year'!W71</f>
        <v>329005</v>
      </c>
      <c r="C516" s="227">
        <f>W71</f>
        <v>324605</v>
      </c>
      <c r="D516" s="227">
        <f>'Prior Year'!W59</f>
        <v>425</v>
      </c>
      <c r="E516" s="180">
        <f>W59</f>
        <v>327</v>
      </c>
      <c r="F516" s="250">
        <f t="shared" si="18"/>
        <v>774.12941176470588</v>
      </c>
      <c r="G516" s="250">
        <f t="shared" si="18"/>
        <v>992.67584097859333</v>
      </c>
      <c r="H516" s="252">
        <f t="shared" si="17"/>
        <v>0.28231252538989438</v>
      </c>
      <c r="I516" s="254"/>
      <c r="K516" s="248"/>
      <c r="L516" s="248"/>
    </row>
    <row r="517" spans="1:12" ht="12.65" customHeight="1" x14ac:dyDescent="0.35">
      <c r="A517" s="180" t="s">
        <v>533</v>
      </c>
      <c r="B517" s="227">
        <f>'Prior Year'!X71</f>
        <v>454125</v>
      </c>
      <c r="C517" s="227">
        <f>X71</f>
        <v>423671</v>
      </c>
      <c r="D517" s="227">
        <f>'Prior Year'!X59</f>
        <v>1670</v>
      </c>
      <c r="E517" s="180">
        <f>X59</f>
        <v>1345</v>
      </c>
      <c r="F517" s="250">
        <f t="shared" si="18"/>
        <v>271.93113772455092</v>
      </c>
      <c r="G517" s="250">
        <f t="shared" si="18"/>
        <v>314.99702602230485</v>
      </c>
      <c r="H517" s="252" t="str">
        <f t="shared" si="17"/>
        <v/>
      </c>
      <c r="I517" s="254"/>
      <c r="K517" s="248"/>
      <c r="L517" s="248"/>
    </row>
    <row r="518" spans="1:12" ht="12.65" customHeight="1" x14ac:dyDescent="0.35">
      <c r="A518" s="180" t="s">
        <v>534</v>
      </c>
      <c r="B518" s="227">
        <f>'Prior Year'!Y71</f>
        <v>931043</v>
      </c>
      <c r="C518" s="227">
        <f>Y71</f>
        <v>892990</v>
      </c>
      <c r="D518" s="227">
        <f>'Prior Year'!Y59</f>
        <v>3713</v>
      </c>
      <c r="E518" s="180">
        <f>Y59</f>
        <v>2878</v>
      </c>
      <c r="F518" s="250">
        <f t="shared" si="18"/>
        <v>250.75222192297335</v>
      </c>
      <c r="G518" s="250">
        <f t="shared" si="18"/>
        <v>310.28144544822794</v>
      </c>
      <c r="H518" s="252" t="str">
        <f t="shared" si="17"/>
        <v/>
      </c>
      <c r="I518" s="254"/>
      <c r="K518" s="248"/>
      <c r="L518" s="248"/>
    </row>
    <row r="519" spans="1:12" ht="12.65" customHeight="1" x14ac:dyDescent="0.35">
      <c r="A519" s="180" t="s">
        <v>535</v>
      </c>
      <c r="B519" s="227">
        <f>'Prior Year'!Z71</f>
        <v>0</v>
      </c>
      <c r="C519" s="227">
        <f>Z71</f>
        <v>0</v>
      </c>
      <c r="D519" s="227">
        <f>'Prior Year'!Z59</f>
        <v>0</v>
      </c>
      <c r="E519" s="180">
        <f>Z59</f>
        <v>0</v>
      </c>
      <c r="F519" s="250" t="str">
        <f t="shared" si="18"/>
        <v/>
      </c>
      <c r="G519" s="250" t="str">
        <f t="shared" si="18"/>
        <v/>
      </c>
      <c r="H519" s="252" t="str">
        <f t="shared" si="17"/>
        <v/>
      </c>
      <c r="I519" s="254"/>
      <c r="K519" s="248"/>
      <c r="L519" s="248"/>
    </row>
    <row r="520" spans="1:12" ht="12.65" customHeight="1" x14ac:dyDescent="0.35">
      <c r="A520" s="180" t="s">
        <v>536</v>
      </c>
      <c r="B520" s="227">
        <f>'Prior Year'!AA71</f>
        <v>0</v>
      </c>
      <c r="C520" s="227">
        <f>AA71</f>
        <v>0</v>
      </c>
      <c r="D520" s="227">
        <f>'Prior Year'!AA59</f>
        <v>0</v>
      </c>
      <c r="E520" s="180">
        <f>AA59</f>
        <v>0</v>
      </c>
      <c r="F520" s="250" t="str">
        <f t="shared" si="18"/>
        <v/>
      </c>
      <c r="G520" s="250" t="str">
        <f t="shared" si="18"/>
        <v/>
      </c>
      <c r="H520" s="252" t="str">
        <f t="shared" si="17"/>
        <v/>
      </c>
      <c r="I520" s="254"/>
      <c r="K520" s="248"/>
      <c r="L520" s="248"/>
    </row>
    <row r="521" spans="1:12" ht="12.65" customHeight="1" x14ac:dyDescent="0.35">
      <c r="A521" s="180" t="s">
        <v>537</v>
      </c>
      <c r="B521" s="227">
        <f>'Prior Year'!AB71</f>
        <v>1755713</v>
      </c>
      <c r="C521" s="227">
        <f>AB71</f>
        <v>1500557</v>
      </c>
      <c r="D521" s="181" t="s">
        <v>529</v>
      </c>
      <c r="E521" s="181" t="s">
        <v>529</v>
      </c>
      <c r="F521" s="250" t="str">
        <f t="shared" si="18"/>
        <v/>
      </c>
      <c r="G521" s="250" t="str">
        <f t="shared" si="18"/>
        <v/>
      </c>
      <c r="H521" s="252" t="str">
        <f t="shared" si="17"/>
        <v/>
      </c>
      <c r="I521" s="254"/>
      <c r="K521" s="248"/>
      <c r="L521" s="248"/>
    </row>
    <row r="522" spans="1:12" ht="12.65" customHeight="1" x14ac:dyDescent="0.35">
      <c r="A522" s="180" t="s">
        <v>538</v>
      </c>
      <c r="B522" s="227">
        <f>'Prior Year'!AC71</f>
        <v>0</v>
      </c>
      <c r="C522" s="227">
        <f>AC71</f>
        <v>0</v>
      </c>
      <c r="D522" s="227">
        <f>'Prior Year'!AC59</f>
        <v>0</v>
      </c>
      <c r="E522" s="180">
        <f>AC59</f>
        <v>0</v>
      </c>
      <c r="F522" s="250" t="str">
        <f t="shared" si="18"/>
        <v/>
      </c>
      <c r="G522" s="250" t="str">
        <f t="shared" si="18"/>
        <v/>
      </c>
      <c r="H522" s="252" t="str">
        <f t="shared" si="17"/>
        <v/>
      </c>
      <c r="I522" s="254"/>
      <c r="K522" s="248"/>
      <c r="L522" s="248"/>
    </row>
    <row r="523" spans="1:12" ht="12.65" customHeight="1" x14ac:dyDescent="0.35">
      <c r="A523" s="180" t="s">
        <v>539</v>
      </c>
      <c r="B523" s="227">
        <f>'Prior Year'!AD71</f>
        <v>0</v>
      </c>
      <c r="C523" s="227">
        <f>AD71</f>
        <v>0</v>
      </c>
      <c r="D523" s="227">
        <f>'Prior Year'!AD59</f>
        <v>0</v>
      </c>
      <c r="E523" s="180">
        <f>AD59</f>
        <v>0</v>
      </c>
      <c r="F523" s="250" t="str">
        <f t="shared" si="18"/>
        <v/>
      </c>
      <c r="G523" s="250" t="str">
        <f t="shared" si="18"/>
        <v/>
      </c>
      <c r="H523" s="252" t="str">
        <f t="shared" si="17"/>
        <v/>
      </c>
      <c r="I523" s="254"/>
      <c r="K523" s="248"/>
      <c r="L523" s="248"/>
    </row>
    <row r="524" spans="1:12" ht="12.65" customHeight="1" x14ac:dyDescent="0.35">
      <c r="A524" s="180" t="s">
        <v>540</v>
      </c>
      <c r="B524" s="227">
        <f>'Prior Year'!AE71</f>
        <v>535636</v>
      </c>
      <c r="C524" s="227">
        <f>AE71</f>
        <v>544341</v>
      </c>
      <c r="D524" s="227">
        <f>'Prior Year'!AE59</f>
        <v>4286</v>
      </c>
      <c r="E524" s="180">
        <f>AE59</f>
        <v>3274</v>
      </c>
      <c r="F524" s="250">
        <f t="shared" si="18"/>
        <v>124.97340177321512</v>
      </c>
      <c r="G524" s="250">
        <f t="shared" si="18"/>
        <v>166.26175931582162</v>
      </c>
      <c r="H524" s="252">
        <f t="shared" si="17"/>
        <v>0.33037715991384342</v>
      </c>
      <c r="I524" s="254"/>
      <c r="K524" s="248"/>
      <c r="L524" s="248"/>
    </row>
    <row r="525" spans="1:12" ht="12.65" customHeight="1" x14ac:dyDescent="0.35">
      <c r="A525" s="180" t="s">
        <v>541</v>
      </c>
      <c r="B525" s="227">
        <f>'Prior Year'!AF71</f>
        <v>0</v>
      </c>
      <c r="C525" s="227">
        <f>AF71</f>
        <v>0</v>
      </c>
      <c r="D525" s="227">
        <f>'Prior Year'!AF59</f>
        <v>0</v>
      </c>
      <c r="E525" s="180">
        <f>AF59</f>
        <v>0</v>
      </c>
      <c r="F525" s="250" t="str">
        <f t="shared" si="18"/>
        <v/>
      </c>
      <c r="G525" s="250" t="str">
        <f t="shared" si="18"/>
        <v/>
      </c>
      <c r="H525" s="252" t="str">
        <f t="shared" si="17"/>
        <v/>
      </c>
      <c r="I525" s="254"/>
      <c r="K525" s="248"/>
      <c r="L525" s="248"/>
    </row>
    <row r="526" spans="1:12" ht="12.65" customHeight="1" x14ac:dyDescent="0.35">
      <c r="A526" s="180" t="s">
        <v>542</v>
      </c>
      <c r="B526" s="227">
        <f>'Prior Year'!AG71</f>
        <v>2642294</v>
      </c>
      <c r="C526" s="227">
        <f>AG71</f>
        <v>2686879</v>
      </c>
      <c r="D526" s="227">
        <f>'Prior Year'!AG59</f>
        <v>4206</v>
      </c>
      <c r="E526" s="180">
        <f>AG59</f>
        <v>3198</v>
      </c>
      <c r="F526" s="250">
        <f t="shared" si="18"/>
        <v>628.22016167379934</v>
      </c>
      <c r="G526" s="250">
        <f t="shared" si="18"/>
        <v>840.17479674796743</v>
      </c>
      <c r="H526" s="252">
        <f t="shared" si="17"/>
        <v>0.33738910019927792</v>
      </c>
      <c r="I526" s="254"/>
      <c r="K526" s="248"/>
      <c r="L526" s="248"/>
    </row>
    <row r="527" spans="1:12" ht="12.65" customHeight="1" x14ac:dyDescent="0.35">
      <c r="A527" s="180" t="s">
        <v>543</v>
      </c>
      <c r="B527" s="227">
        <f>'Prior Year'!AH71</f>
        <v>0</v>
      </c>
      <c r="C527" s="227">
        <f>AH71</f>
        <v>0</v>
      </c>
      <c r="D527" s="227">
        <f>'Prior Year'!AH59</f>
        <v>0</v>
      </c>
      <c r="E527" s="180">
        <f>AH59</f>
        <v>0</v>
      </c>
      <c r="F527" s="250" t="str">
        <f t="shared" si="18"/>
        <v/>
      </c>
      <c r="G527" s="250" t="str">
        <f t="shared" si="18"/>
        <v/>
      </c>
      <c r="H527" s="252" t="str">
        <f t="shared" si="17"/>
        <v/>
      </c>
      <c r="I527" s="254"/>
      <c r="K527" s="248"/>
      <c r="L527" s="248"/>
    </row>
    <row r="528" spans="1:12" ht="12.65" customHeight="1" x14ac:dyDescent="0.35">
      <c r="A528" s="180" t="s">
        <v>544</v>
      </c>
      <c r="B528" s="227">
        <f>'Prior Year'!AI71</f>
        <v>0</v>
      </c>
      <c r="C528" s="227">
        <f>AI71</f>
        <v>0</v>
      </c>
      <c r="D528" s="227">
        <f>'Prior Year'!AI59</f>
        <v>0</v>
      </c>
      <c r="E528" s="180">
        <f>AI59</f>
        <v>0</v>
      </c>
      <c r="F528" s="250" t="str">
        <f t="shared" ref="F528:G540" si="19">IF(B528=0,"",IF(D528=0,"",B528/D528))</f>
        <v/>
      </c>
      <c r="G528" s="250" t="str">
        <f t="shared" si="19"/>
        <v/>
      </c>
      <c r="H528" s="252" t="str">
        <f t="shared" si="17"/>
        <v/>
      </c>
      <c r="I528" s="254"/>
      <c r="K528" s="248"/>
      <c r="L528" s="248"/>
    </row>
    <row r="529" spans="1:12" ht="12.65" customHeight="1" x14ac:dyDescent="0.35">
      <c r="A529" s="180" t="s">
        <v>545</v>
      </c>
      <c r="B529" s="227">
        <f>'Prior Year'!AJ71</f>
        <v>5100946</v>
      </c>
      <c r="C529" s="227">
        <f>AJ71</f>
        <v>5294953</v>
      </c>
      <c r="D529" s="227">
        <f>'Prior Year'!AJ59</f>
        <v>20721</v>
      </c>
      <c r="E529" s="180">
        <f>AJ59</f>
        <v>17459</v>
      </c>
      <c r="F529" s="250">
        <f t="shared" si="19"/>
        <v>246.17277158438299</v>
      </c>
      <c r="G529" s="250">
        <f t="shared" si="19"/>
        <v>303.27928289134542</v>
      </c>
      <c r="H529" s="252" t="str">
        <f t="shared" si="17"/>
        <v/>
      </c>
      <c r="I529" s="254"/>
      <c r="K529" s="248"/>
      <c r="L529" s="248"/>
    </row>
    <row r="530" spans="1:12" ht="12.65" customHeight="1" x14ac:dyDescent="0.35">
      <c r="A530" s="180" t="s">
        <v>546</v>
      </c>
      <c r="B530" s="227">
        <f>'Prior Year'!AK71</f>
        <v>0</v>
      </c>
      <c r="C530" s="227">
        <f>AK71</f>
        <v>0</v>
      </c>
      <c r="D530" s="227">
        <f>'Prior Year'!AK59</f>
        <v>0</v>
      </c>
      <c r="E530" s="180">
        <f>AK59</f>
        <v>0</v>
      </c>
      <c r="F530" s="250" t="str">
        <f t="shared" si="19"/>
        <v/>
      </c>
      <c r="G530" s="250" t="str">
        <f t="shared" si="19"/>
        <v/>
      </c>
      <c r="H530" s="252" t="str">
        <f t="shared" si="17"/>
        <v/>
      </c>
      <c r="I530" s="254"/>
      <c r="K530" s="248"/>
      <c r="L530" s="248"/>
    </row>
    <row r="531" spans="1:12" ht="12.65" customHeight="1" x14ac:dyDescent="0.35">
      <c r="A531" s="180" t="s">
        <v>547</v>
      </c>
      <c r="B531" s="227">
        <f>'Prior Year'!AL71</f>
        <v>0</v>
      </c>
      <c r="C531" s="227">
        <f>AL71</f>
        <v>0</v>
      </c>
      <c r="D531" s="227">
        <f>'Prior Year'!AL59</f>
        <v>0</v>
      </c>
      <c r="E531" s="180">
        <f>AL59</f>
        <v>0</v>
      </c>
      <c r="F531" s="250" t="str">
        <f t="shared" si="19"/>
        <v/>
      </c>
      <c r="G531" s="250" t="str">
        <f t="shared" si="19"/>
        <v/>
      </c>
      <c r="H531" s="252" t="str">
        <f t="shared" si="17"/>
        <v/>
      </c>
      <c r="I531" s="254"/>
      <c r="K531" s="248"/>
      <c r="L531" s="248"/>
    </row>
    <row r="532" spans="1:12" ht="12.65" customHeight="1" x14ac:dyDescent="0.35">
      <c r="A532" s="180" t="s">
        <v>548</v>
      </c>
      <c r="B532" s="227">
        <f>'Prior Year'!AM71</f>
        <v>0</v>
      </c>
      <c r="C532" s="227">
        <f>AM71</f>
        <v>0</v>
      </c>
      <c r="D532" s="227">
        <f>'Prior Year'!AM59</f>
        <v>0</v>
      </c>
      <c r="E532" s="180">
        <f>AM59</f>
        <v>0</v>
      </c>
      <c r="F532" s="250" t="str">
        <f t="shared" si="19"/>
        <v/>
      </c>
      <c r="G532" s="250" t="str">
        <f t="shared" si="19"/>
        <v/>
      </c>
      <c r="H532" s="252" t="str">
        <f t="shared" si="17"/>
        <v/>
      </c>
      <c r="I532" s="254"/>
      <c r="K532" s="248"/>
      <c r="L532" s="248"/>
    </row>
    <row r="533" spans="1:12" ht="12.65" customHeight="1" x14ac:dyDescent="0.35">
      <c r="A533" s="180" t="s">
        <v>1247</v>
      </c>
      <c r="B533" s="227">
        <f>'Prior Year'!AN71</f>
        <v>0</v>
      </c>
      <c r="C533" s="227">
        <f>AN71</f>
        <v>0</v>
      </c>
      <c r="D533" s="227">
        <f>'Prior Year'!AN59</f>
        <v>0</v>
      </c>
      <c r="E533" s="180">
        <f>AN59</f>
        <v>0</v>
      </c>
      <c r="F533" s="250" t="str">
        <f t="shared" si="19"/>
        <v/>
      </c>
      <c r="G533" s="250" t="str">
        <f t="shared" si="19"/>
        <v/>
      </c>
      <c r="H533" s="252" t="str">
        <f t="shared" si="17"/>
        <v/>
      </c>
      <c r="I533" s="254"/>
      <c r="K533" s="248"/>
      <c r="L533" s="248"/>
    </row>
    <row r="534" spans="1:12" ht="12.65" customHeight="1" x14ac:dyDescent="0.35">
      <c r="A534" s="180" t="s">
        <v>549</v>
      </c>
      <c r="B534" s="227">
        <f>'Prior Year'!AO71</f>
        <v>164352</v>
      </c>
      <c r="C534" s="227">
        <f>AO71</f>
        <v>122206</v>
      </c>
      <c r="D534" s="227">
        <f>'Prior Year'!AO59</f>
        <v>6654</v>
      </c>
      <c r="E534" s="180">
        <f>AO59</f>
        <v>4370</v>
      </c>
      <c r="F534" s="250">
        <f t="shared" si="19"/>
        <v>24.699729486023443</v>
      </c>
      <c r="G534" s="250">
        <f t="shared" si="19"/>
        <v>27.964759725400459</v>
      </c>
      <c r="H534" s="252" t="str">
        <f t="shared" si="17"/>
        <v/>
      </c>
      <c r="I534" s="254"/>
      <c r="K534" s="248"/>
      <c r="L534" s="248"/>
    </row>
    <row r="535" spans="1:12" ht="12.65" customHeight="1" x14ac:dyDescent="0.35">
      <c r="A535" s="180" t="s">
        <v>550</v>
      </c>
      <c r="B535" s="227">
        <f>'Prior Year'!AP71</f>
        <v>72198</v>
      </c>
      <c r="C535" s="227">
        <f>AP71</f>
        <v>82575</v>
      </c>
      <c r="D535" s="227">
        <f>'Prior Year'!AP59</f>
        <v>0</v>
      </c>
      <c r="E535" s="180">
        <f>AP59</f>
        <v>0</v>
      </c>
      <c r="F535" s="250" t="str">
        <f t="shared" si="19"/>
        <v/>
      </c>
      <c r="G535" s="250" t="str">
        <f t="shared" si="19"/>
        <v/>
      </c>
      <c r="H535" s="252" t="str">
        <f t="shared" si="17"/>
        <v/>
      </c>
      <c r="I535" s="254"/>
      <c r="K535" s="248"/>
      <c r="L535" s="248"/>
    </row>
    <row r="536" spans="1:12" ht="12.65" customHeight="1" x14ac:dyDescent="0.35">
      <c r="A536" s="180" t="s">
        <v>551</v>
      </c>
      <c r="B536" s="227">
        <f>'Prior Year'!AQ71</f>
        <v>0</v>
      </c>
      <c r="C536" s="227">
        <f>AQ71</f>
        <v>0</v>
      </c>
      <c r="D536" s="227">
        <f>'Prior Year'!AQ59</f>
        <v>0</v>
      </c>
      <c r="E536" s="180">
        <f>AQ59</f>
        <v>0</v>
      </c>
      <c r="F536" s="250" t="str">
        <f t="shared" si="19"/>
        <v/>
      </c>
      <c r="G536" s="250" t="str">
        <f t="shared" si="19"/>
        <v/>
      </c>
      <c r="H536" s="252" t="str">
        <f t="shared" si="17"/>
        <v/>
      </c>
      <c r="I536" s="254"/>
      <c r="K536" s="248"/>
      <c r="L536" s="248"/>
    </row>
    <row r="537" spans="1:12" ht="12.65" customHeight="1" x14ac:dyDescent="0.35">
      <c r="A537" s="180" t="s">
        <v>552</v>
      </c>
      <c r="B537" s="227">
        <f>'Prior Year'!AR71</f>
        <v>0</v>
      </c>
      <c r="C537" s="227">
        <f>AR71</f>
        <v>0</v>
      </c>
      <c r="D537" s="227">
        <f>'Prior Year'!AR59</f>
        <v>0</v>
      </c>
      <c r="E537" s="180">
        <f>AR59</f>
        <v>0</v>
      </c>
      <c r="F537" s="250" t="str">
        <f t="shared" si="19"/>
        <v/>
      </c>
      <c r="G537" s="250" t="str">
        <f t="shared" si="19"/>
        <v/>
      </c>
      <c r="H537" s="252" t="str">
        <f t="shared" si="17"/>
        <v/>
      </c>
      <c r="I537" s="254"/>
      <c r="K537" s="248"/>
      <c r="L537" s="248"/>
    </row>
    <row r="538" spans="1:12" ht="12.65" customHeight="1" x14ac:dyDescent="0.35">
      <c r="A538" s="180" t="s">
        <v>553</v>
      </c>
      <c r="B538" s="227">
        <f>'Prior Year'!AS71</f>
        <v>0</v>
      </c>
      <c r="C538" s="227">
        <f>AS71</f>
        <v>0</v>
      </c>
      <c r="D538" s="227">
        <f>'Prior Year'!AS59</f>
        <v>0</v>
      </c>
      <c r="E538" s="180">
        <f>AS59</f>
        <v>0</v>
      </c>
      <c r="F538" s="250" t="str">
        <f t="shared" si="19"/>
        <v/>
      </c>
      <c r="G538" s="250" t="str">
        <f t="shared" si="19"/>
        <v/>
      </c>
      <c r="H538" s="252" t="str">
        <f t="shared" si="17"/>
        <v/>
      </c>
      <c r="I538" s="254"/>
      <c r="K538" s="248"/>
      <c r="L538" s="248"/>
    </row>
    <row r="539" spans="1:12" ht="12.65" customHeight="1" x14ac:dyDescent="0.35">
      <c r="A539" s="180" t="s">
        <v>554</v>
      </c>
      <c r="B539" s="227">
        <f>'Prior Year'!AT71</f>
        <v>0</v>
      </c>
      <c r="C539" s="227">
        <f>AT71</f>
        <v>0</v>
      </c>
      <c r="D539" s="227">
        <f>'Prior Year'!AT59</f>
        <v>0</v>
      </c>
      <c r="E539" s="180">
        <f>AT59</f>
        <v>0</v>
      </c>
      <c r="F539" s="250" t="str">
        <f t="shared" si="19"/>
        <v/>
      </c>
      <c r="G539" s="250" t="str">
        <f t="shared" si="19"/>
        <v/>
      </c>
      <c r="H539" s="252" t="str">
        <f t="shared" si="17"/>
        <v/>
      </c>
      <c r="I539" s="254"/>
      <c r="K539" s="248"/>
      <c r="L539" s="248"/>
    </row>
    <row r="540" spans="1:12" ht="12.65" customHeight="1" x14ac:dyDescent="0.35">
      <c r="A540" s="180" t="s">
        <v>555</v>
      </c>
      <c r="B540" s="227">
        <f>'Prior Year'!AU71</f>
        <v>0</v>
      </c>
      <c r="C540" s="227">
        <f>AU71</f>
        <v>0</v>
      </c>
      <c r="D540" s="227">
        <f>'Prior Year'!AU59</f>
        <v>0</v>
      </c>
      <c r="E540" s="180">
        <f>AU59</f>
        <v>0</v>
      </c>
      <c r="F540" s="250" t="str">
        <f t="shared" si="19"/>
        <v/>
      </c>
      <c r="G540" s="250" t="str">
        <f t="shared" si="19"/>
        <v/>
      </c>
      <c r="H540" s="252" t="str">
        <f t="shared" si="17"/>
        <v/>
      </c>
      <c r="I540" s="254"/>
      <c r="K540" s="248"/>
      <c r="L540" s="248"/>
    </row>
    <row r="541" spans="1:12" ht="12.65" customHeight="1" x14ac:dyDescent="0.35">
      <c r="A541" s="180" t="s">
        <v>556</v>
      </c>
      <c r="B541" s="227">
        <f>'Prior Year'!AV71</f>
        <v>0</v>
      </c>
      <c r="C541" s="227">
        <f>AV71</f>
        <v>0</v>
      </c>
      <c r="D541" s="181" t="s">
        <v>529</v>
      </c>
      <c r="E541" s="181" t="s">
        <v>529</v>
      </c>
      <c r="F541" s="250"/>
      <c r="G541" s="250"/>
      <c r="H541" s="252"/>
      <c r="I541" s="254"/>
      <c r="K541" s="248"/>
      <c r="L541" s="248"/>
    </row>
    <row r="542" spans="1:12" ht="12.65" customHeight="1" x14ac:dyDescent="0.35">
      <c r="A542" s="180" t="s">
        <v>1248</v>
      </c>
      <c r="B542" s="227">
        <f>'Prior Year'!AW71</f>
        <v>0</v>
      </c>
      <c r="C542" s="227">
        <f>AW71</f>
        <v>0</v>
      </c>
      <c r="D542" s="181" t="s">
        <v>529</v>
      </c>
      <c r="E542" s="181" t="s">
        <v>529</v>
      </c>
      <c r="F542" s="250"/>
      <c r="G542" s="250"/>
      <c r="H542" s="252"/>
      <c r="I542" s="254"/>
      <c r="K542" s="248"/>
      <c r="L542" s="248"/>
    </row>
    <row r="543" spans="1:12" ht="12.65" customHeight="1" x14ac:dyDescent="0.35">
      <c r="A543" s="180" t="s">
        <v>557</v>
      </c>
      <c r="B543" s="227">
        <f>'Prior Year'!AX71</f>
        <v>0</v>
      </c>
      <c r="C543" s="227">
        <f>AX71</f>
        <v>0</v>
      </c>
      <c r="D543" s="181" t="s">
        <v>529</v>
      </c>
      <c r="E543" s="181" t="s">
        <v>529</v>
      </c>
      <c r="F543" s="250"/>
      <c r="G543" s="250"/>
      <c r="H543" s="252"/>
      <c r="I543" s="254"/>
      <c r="K543" s="248"/>
      <c r="L543" s="248"/>
    </row>
    <row r="544" spans="1:12" ht="12.65" customHeight="1" x14ac:dyDescent="0.35">
      <c r="A544" s="180" t="s">
        <v>558</v>
      </c>
      <c r="B544" s="227">
        <f>'Prior Year'!AY71</f>
        <v>727669</v>
      </c>
      <c r="C544" s="227">
        <f>AY71</f>
        <v>685242</v>
      </c>
      <c r="D544" s="227">
        <f>'Prior Year'!AY59</f>
        <v>17856</v>
      </c>
      <c r="E544" s="180">
        <f>AY59</f>
        <v>18264</v>
      </c>
      <c r="F544" s="250">
        <f t="shared" ref="F544:G550" si="20">IF(B544=0,"",IF(D544=0,"",B544/D544))</f>
        <v>40.75207213261649</v>
      </c>
      <c r="G544" s="250">
        <f t="shared" si="20"/>
        <v>37.51872536136662</v>
      </c>
      <c r="H544" s="252" t="str">
        <f t="shared" si="17"/>
        <v/>
      </c>
      <c r="I544" s="254"/>
      <c r="K544" s="248"/>
      <c r="L544" s="248"/>
    </row>
    <row r="545" spans="1:13" ht="12.65" customHeight="1" x14ac:dyDescent="0.35">
      <c r="A545" s="180" t="s">
        <v>559</v>
      </c>
      <c r="B545" s="227">
        <f>'Prior Year'!AZ71</f>
        <v>74596</v>
      </c>
      <c r="C545" s="227">
        <f>AZ71</f>
        <v>82575</v>
      </c>
      <c r="D545" s="227">
        <f>'Prior Year'!AZ59</f>
        <v>0</v>
      </c>
      <c r="E545" s="180">
        <f>AZ59</f>
        <v>0</v>
      </c>
      <c r="F545" s="250" t="str">
        <f t="shared" si="20"/>
        <v/>
      </c>
      <c r="G545" s="250" t="str">
        <f t="shared" si="20"/>
        <v/>
      </c>
      <c r="H545" s="252" t="str">
        <f t="shared" si="17"/>
        <v/>
      </c>
      <c r="I545" s="254"/>
      <c r="K545" s="248"/>
      <c r="L545" s="248"/>
    </row>
    <row r="546" spans="1:13" ht="12.65" customHeight="1" x14ac:dyDescent="0.35">
      <c r="A546" s="180" t="s">
        <v>560</v>
      </c>
      <c r="B546" s="227">
        <f>'Prior Year'!BA71</f>
        <v>115201</v>
      </c>
      <c r="C546" s="227">
        <f>BA71</f>
        <v>104349</v>
      </c>
      <c r="D546" s="227">
        <f>'Prior Year'!BA59</f>
        <v>0</v>
      </c>
      <c r="E546" s="180">
        <f>BA59</f>
        <v>0</v>
      </c>
      <c r="F546" s="250" t="str">
        <f t="shared" si="20"/>
        <v/>
      </c>
      <c r="G546" s="250" t="str">
        <f t="shared" si="20"/>
        <v/>
      </c>
      <c r="H546" s="252" t="str">
        <f t="shared" si="17"/>
        <v/>
      </c>
      <c r="I546" s="254"/>
      <c r="K546" s="248"/>
      <c r="L546" s="248"/>
    </row>
    <row r="547" spans="1:13" ht="12.65" customHeight="1" x14ac:dyDescent="0.35">
      <c r="A547" s="180" t="s">
        <v>561</v>
      </c>
      <c r="B547" s="227">
        <f>'Prior Year'!BB71</f>
        <v>0</v>
      </c>
      <c r="C547" s="227">
        <f>BB71</f>
        <v>0</v>
      </c>
      <c r="D547" s="181" t="s">
        <v>529</v>
      </c>
      <c r="E547" s="181" t="s">
        <v>529</v>
      </c>
      <c r="F547" s="250"/>
      <c r="G547" s="250"/>
      <c r="H547" s="252"/>
      <c r="I547" s="254"/>
      <c r="K547" s="248"/>
      <c r="L547" s="248"/>
    </row>
    <row r="548" spans="1:13" ht="12.65" customHeight="1" x14ac:dyDescent="0.35">
      <c r="A548" s="180" t="s">
        <v>562</v>
      </c>
      <c r="B548" s="227">
        <f>'Prior Year'!BC71</f>
        <v>0</v>
      </c>
      <c r="C548" s="227">
        <f>BC71</f>
        <v>0</v>
      </c>
      <c r="D548" s="181" t="s">
        <v>529</v>
      </c>
      <c r="E548" s="181" t="s">
        <v>529</v>
      </c>
      <c r="F548" s="250"/>
      <c r="G548" s="250"/>
      <c r="H548" s="252"/>
      <c r="I548" s="254"/>
      <c r="K548" s="248"/>
      <c r="L548" s="248"/>
    </row>
    <row r="549" spans="1:13" ht="12.65" customHeight="1" x14ac:dyDescent="0.35">
      <c r="A549" s="180" t="s">
        <v>563</v>
      </c>
      <c r="B549" s="227">
        <f>'Prior Year'!BD71</f>
        <v>171114</v>
      </c>
      <c r="C549" s="227">
        <f>BD71</f>
        <v>191309</v>
      </c>
      <c r="D549" s="181" t="s">
        <v>529</v>
      </c>
      <c r="E549" s="181" t="s">
        <v>529</v>
      </c>
      <c r="F549" s="250"/>
      <c r="G549" s="250"/>
      <c r="H549" s="252"/>
      <c r="I549" s="254"/>
      <c r="K549" s="248"/>
      <c r="L549" s="248"/>
    </row>
    <row r="550" spans="1:13" ht="12.65" customHeight="1" x14ac:dyDescent="0.35">
      <c r="A550" s="180" t="s">
        <v>564</v>
      </c>
      <c r="B550" s="227">
        <f>'Prior Year'!BE71</f>
        <v>685162</v>
      </c>
      <c r="C550" s="227">
        <f>BE71</f>
        <v>709396</v>
      </c>
      <c r="D550" s="227">
        <f>'Prior Year'!BE59</f>
        <v>92088</v>
      </c>
      <c r="E550" s="180">
        <f>BE59</f>
        <v>91548</v>
      </c>
      <c r="F550" s="250">
        <f t="shared" si="20"/>
        <v>7.4402962383806797</v>
      </c>
      <c r="G550" s="250">
        <f t="shared" si="20"/>
        <v>7.7488967536155897</v>
      </c>
      <c r="H550" s="252" t="str">
        <f t="shared" si="17"/>
        <v/>
      </c>
      <c r="I550" s="254"/>
      <c r="K550" s="248"/>
      <c r="L550" s="248"/>
    </row>
    <row r="551" spans="1:13" ht="12.65" customHeight="1" x14ac:dyDescent="0.35">
      <c r="A551" s="180" t="s">
        <v>565</v>
      </c>
      <c r="B551" s="227">
        <f>'Prior Year'!BF71</f>
        <v>518672</v>
      </c>
      <c r="C551" s="227">
        <f>BF71</f>
        <v>610319</v>
      </c>
      <c r="D551" s="181" t="s">
        <v>529</v>
      </c>
      <c r="E551" s="181" t="s">
        <v>529</v>
      </c>
      <c r="F551" s="250"/>
      <c r="G551" s="250"/>
      <c r="H551" s="252"/>
      <c r="I551" s="254"/>
      <c r="J551" s="194"/>
      <c r="M551" s="252"/>
    </row>
    <row r="552" spans="1:13" ht="12.65" customHeight="1" x14ac:dyDescent="0.35">
      <c r="A552" s="180" t="s">
        <v>566</v>
      </c>
      <c r="B552" s="227">
        <f>'Prior Year'!BG71</f>
        <v>0</v>
      </c>
      <c r="C552" s="227">
        <f>BG71</f>
        <v>0</v>
      </c>
      <c r="D552" s="181" t="s">
        <v>529</v>
      </c>
      <c r="E552" s="181" t="s">
        <v>529</v>
      </c>
      <c r="F552" s="250"/>
      <c r="G552" s="250"/>
      <c r="H552" s="252"/>
      <c r="J552" s="194"/>
      <c r="M552" s="252"/>
    </row>
    <row r="553" spans="1:13" ht="12.65" customHeight="1" x14ac:dyDescent="0.35">
      <c r="A553" s="180" t="s">
        <v>567</v>
      </c>
      <c r="B553" s="227">
        <f>'Prior Year'!BH71</f>
        <v>1468216</v>
      </c>
      <c r="C553" s="227">
        <f>BH71</f>
        <v>2136141</v>
      </c>
      <c r="D553" s="181" t="s">
        <v>529</v>
      </c>
      <c r="E553" s="181" t="s">
        <v>529</v>
      </c>
      <c r="F553" s="250"/>
      <c r="G553" s="250"/>
      <c r="H553" s="252"/>
      <c r="J553" s="194"/>
      <c r="M553" s="252"/>
    </row>
    <row r="554" spans="1:13" ht="12.65" customHeight="1" x14ac:dyDescent="0.35">
      <c r="A554" s="180" t="s">
        <v>568</v>
      </c>
      <c r="B554" s="227">
        <f>'Prior Year'!BI71</f>
        <v>0</v>
      </c>
      <c r="C554" s="227">
        <f>BI71</f>
        <v>0</v>
      </c>
      <c r="D554" s="181" t="s">
        <v>529</v>
      </c>
      <c r="E554" s="181" t="s">
        <v>529</v>
      </c>
      <c r="F554" s="250"/>
      <c r="G554" s="250"/>
      <c r="H554" s="252"/>
      <c r="J554" s="194"/>
      <c r="M554" s="252"/>
    </row>
    <row r="555" spans="1:13" ht="12.65" customHeight="1" x14ac:dyDescent="0.35">
      <c r="A555" s="180" t="s">
        <v>569</v>
      </c>
      <c r="B555" s="227">
        <f>'Prior Year'!BJ71</f>
        <v>332760</v>
      </c>
      <c r="C555" s="227">
        <f>BJ71</f>
        <v>446534</v>
      </c>
      <c r="D555" s="181" t="s">
        <v>529</v>
      </c>
      <c r="E555" s="181" t="s">
        <v>529</v>
      </c>
      <c r="F555" s="250"/>
      <c r="G555" s="250"/>
      <c r="H555" s="252"/>
      <c r="J555" s="194"/>
      <c r="M555" s="252"/>
    </row>
    <row r="556" spans="1:13" ht="12.65" customHeight="1" x14ac:dyDescent="0.35">
      <c r="A556" s="180" t="s">
        <v>570</v>
      </c>
      <c r="B556" s="227">
        <f>'Prior Year'!BK71</f>
        <v>930792</v>
      </c>
      <c r="C556" s="227">
        <f>BK71</f>
        <v>1126632</v>
      </c>
      <c r="D556" s="181" t="s">
        <v>529</v>
      </c>
      <c r="E556" s="181" t="s">
        <v>529</v>
      </c>
      <c r="F556" s="250"/>
      <c r="G556" s="250"/>
      <c r="H556" s="252"/>
      <c r="J556" s="194"/>
      <c r="M556" s="252"/>
    </row>
    <row r="557" spans="1:13" ht="12.65" customHeight="1" x14ac:dyDescent="0.35">
      <c r="A557" s="180" t="s">
        <v>571</v>
      </c>
      <c r="B557" s="227">
        <f>'Prior Year'!BL71</f>
        <v>989839</v>
      </c>
      <c r="C557" s="227">
        <f>BL71</f>
        <v>857802</v>
      </c>
      <c r="D557" s="181" t="s">
        <v>529</v>
      </c>
      <c r="E557" s="181" t="s">
        <v>529</v>
      </c>
      <c r="F557" s="250"/>
      <c r="G557" s="250"/>
      <c r="H557" s="252"/>
      <c r="J557" s="194"/>
      <c r="M557" s="252"/>
    </row>
    <row r="558" spans="1:13" ht="12.65" customHeight="1" x14ac:dyDescent="0.35">
      <c r="A558" s="180" t="s">
        <v>572</v>
      </c>
      <c r="B558" s="227">
        <f>'Prior Year'!BM71</f>
        <v>0</v>
      </c>
      <c r="C558" s="227">
        <f>BM71</f>
        <v>0</v>
      </c>
      <c r="D558" s="181" t="s">
        <v>529</v>
      </c>
      <c r="E558" s="181" t="s">
        <v>529</v>
      </c>
      <c r="F558" s="250"/>
      <c r="G558" s="250"/>
      <c r="H558" s="252"/>
      <c r="J558" s="194"/>
      <c r="M558" s="252"/>
    </row>
    <row r="559" spans="1:13" ht="12.65" customHeight="1" x14ac:dyDescent="0.35">
      <c r="A559" s="180" t="s">
        <v>573</v>
      </c>
      <c r="B559" s="227">
        <f>'Prior Year'!BN71</f>
        <v>2908214</v>
      </c>
      <c r="C559" s="227">
        <f>BN71</f>
        <v>4254529</v>
      </c>
      <c r="D559" s="181" t="s">
        <v>529</v>
      </c>
      <c r="E559" s="181" t="s">
        <v>529</v>
      </c>
      <c r="F559" s="250"/>
      <c r="G559" s="250"/>
      <c r="H559" s="252"/>
      <c r="J559" s="194"/>
      <c r="M559" s="252"/>
    </row>
    <row r="560" spans="1:13" ht="12.65" customHeight="1" x14ac:dyDescent="0.35">
      <c r="A560" s="180" t="s">
        <v>574</v>
      </c>
      <c r="B560" s="227">
        <f>'Prior Year'!BO71</f>
        <v>0</v>
      </c>
      <c r="C560" s="227">
        <f>BO71</f>
        <v>0</v>
      </c>
      <c r="D560" s="181" t="s">
        <v>529</v>
      </c>
      <c r="E560" s="181" t="s">
        <v>529</v>
      </c>
      <c r="F560" s="250"/>
      <c r="G560" s="250"/>
      <c r="H560" s="252"/>
      <c r="J560" s="194"/>
      <c r="M560" s="252"/>
    </row>
    <row r="561" spans="1:13" ht="12.65" customHeight="1" x14ac:dyDescent="0.35">
      <c r="A561" s="180" t="s">
        <v>575</v>
      </c>
      <c r="B561" s="227">
        <f>'Prior Year'!BP71</f>
        <v>0</v>
      </c>
      <c r="C561" s="227">
        <f>BP71</f>
        <v>0</v>
      </c>
      <c r="D561" s="181" t="s">
        <v>529</v>
      </c>
      <c r="E561" s="181" t="s">
        <v>529</v>
      </c>
      <c r="F561" s="250"/>
      <c r="G561" s="250"/>
      <c r="H561" s="252"/>
      <c r="J561" s="194"/>
      <c r="M561" s="252"/>
    </row>
    <row r="562" spans="1:13" ht="12.65" customHeight="1" x14ac:dyDescent="0.35">
      <c r="A562" s="180" t="s">
        <v>576</v>
      </c>
      <c r="B562" s="227">
        <f>'Prior Year'!BQ71</f>
        <v>0</v>
      </c>
      <c r="C562" s="227">
        <f>BQ71</f>
        <v>0</v>
      </c>
      <c r="D562" s="181" t="s">
        <v>529</v>
      </c>
      <c r="E562" s="181" t="s">
        <v>529</v>
      </c>
      <c r="F562" s="250"/>
      <c r="G562" s="250"/>
      <c r="H562" s="252"/>
      <c r="J562" s="194"/>
      <c r="M562" s="252"/>
    </row>
    <row r="563" spans="1:13" ht="12.65" customHeight="1" x14ac:dyDescent="0.35">
      <c r="A563" s="180" t="s">
        <v>577</v>
      </c>
      <c r="B563" s="227">
        <f>'Prior Year'!BR71</f>
        <v>360256</v>
      </c>
      <c r="C563" s="227">
        <f>BR71</f>
        <v>411758</v>
      </c>
      <c r="D563" s="181" t="s">
        <v>529</v>
      </c>
      <c r="E563" s="181" t="s">
        <v>529</v>
      </c>
      <c r="F563" s="250"/>
      <c r="G563" s="250"/>
      <c r="H563" s="252"/>
      <c r="J563" s="194"/>
      <c r="M563" s="252"/>
    </row>
    <row r="564" spans="1:13" ht="12.65" customHeight="1" x14ac:dyDescent="0.35">
      <c r="A564" s="180" t="s">
        <v>1249</v>
      </c>
      <c r="B564" s="227">
        <f>'Prior Year'!BS71</f>
        <v>0</v>
      </c>
      <c r="C564" s="227">
        <f>BS71</f>
        <v>0</v>
      </c>
      <c r="D564" s="181" t="s">
        <v>529</v>
      </c>
      <c r="E564" s="181" t="s">
        <v>529</v>
      </c>
      <c r="F564" s="250"/>
      <c r="G564" s="250"/>
      <c r="H564" s="252"/>
      <c r="J564" s="194"/>
      <c r="M564" s="252"/>
    </row>
    <row r="565" spans="1:13" ht="12.65" customHeight="1" x14ac:dyDescent="0.35">
      <c r="A565" s="180" t="s">
        <v>578</v>
      </c>
      <c r="B565" s="227">
        <f>'Prior Year'!BT71</f>
        <v>0</v>
      </c>
      <c r="C565" s="227">
        <f>BT71</f>
        <v>0</v>
      </c>
      <c r="D565" s="181" t="s">
        <v>529</v>
      </c>
      <c r="E565" s="181" t="s">
        <v>529</v>
      </c>
      <c r="F565" s="250"/>
      <c r="G565" s="250"/>
      <c r="H565" s="252"/>
      <c r="J565" s="194"/>
      <c r="M565" s="252"/>
    </row>
    <row r="566" spans="1:13" ht="12.65" customHeight="1" x14ac:dyDescent="0.35">
      <c r="A566" s="180" t="s">
        <v>579</v>
      </c>
      <c r="B566" s="227">
        <f>'Prior Year'!BU71</f>
        <v>0</v>
      </c>
      <c r="C566" s="227">
        <f>BU71</f>
        <v>0</v>
      </c>
      <c r="D566" s="181" t="s">
        <v>529</v>
      </c>
      <c r="E566" s="181" t="s">
        <v>529</v>
      </c>
      <c r="F566" s="250"/>
      <c r="G566" s="250"/>
      <c r="H566" s="252"/>
      <c r="J566" s="194"/>
      <c r="M566" s="252"/>
    </row>
    <row r="567" spans="1:13" ht="12.65" customHeight="1" x14ac:dyDescent="0.35">
      <c r="A567" s="180" t="s">
        <v>580</v>
      </c>
      <c r="B567" s="227">
        <f>'Prior Year'!BV71</f>
        <v>633021</v>
      </c>
      <c r="C567" s="227">
        <f>BV71</f>
        <v>685750</v>
      </c>
      <c r="D567" s="181" t="s">
        <v>529</v>
      </c>
      <c r="E567" s="181" t="s">
        <v>529</v>
      </c>
      <c r="F567" s="250"/>
      <c r="G567" s="250"/>
      <c r="H567" s="252"/>
      <c r="J567" s="194"/>
      <c r="M567" s="252"/>
    </row>
    <row r="568" spans="1:13" ht="12.65" customHeight="1" x14ac:dyDescent="0.35">
      <c r="A568" s="180" t="s">
        <v>581</v>
      </c>
      <c r="B568" s="227">
        <f>'Prior Year'!BW71</f>
        <v>0</v>
      </c>
      <c r="C568" s="227">
        <f>BW71</f>
        <v>0</v>
      </c>
      <c r="D568" s="181" t="s">
        <v>529</v>
      </c>
      <c r="E568" s="181" t="s">
        <v>529</v>
      </c>
      <c r="F568" s="250"/>
      <c r="G568" s="250"/>
      <c r="H568" s="252"/>
      <c r="J568" s="194"/>
      <c r="M568" s="252"/>
    </row>
    <row r="569" spans="1:13" ht="12.65" customHeight="1" x14ac:dyDescent="0.35">
      <c r="A569" s="180" t="s">
        <v>582</v>
      </c>
      <c r="B569" s="227">
        <f>'Prior Year'!BX71</f>
        <v>182361</v>
      </c>
      <c r="C569" s="227">
        <f>BX71</f>
        <v>138094</v>
      </c>
      <c r="D569" s="181" t="s">
        <v>529</v>
      </c>
      <c r="E569" s="181" t="s">
        <v>529</v>
      </c>
      <c r="F569" s="250"/>
      <c r="G569" s="250"/>
      <c r="H569" s="252"/>
      <c r="J569" s="194"/>
      <c r="M569" s="252"/>
    </row>
    <row r="570" spans="1:13" ht="12.65" customHeight="1" x14ac:dyDescent="0.35">
      <c r="A570" s="180" t="s">
        <v>583</v>
      </c>
      <c r="B570" s="227">
        <f>'Prior Year'!BY71</f>
        <v>103</v>
      </c>
      <c r="C570" s="227">
        <f>BY71</f>
        <v>43</v>
      </c>
      <c r="D570" s="181" t="s">
        <v>529</v>
      </c>
      <c r="E570" s="181" t="s">
        <v>529</v>
      </c>
      <c r="F570" s="250"/>
      <c r="G570" s="250"/>
      <c r="H570" s="252"/>
      <c r="J570" s="194"/>
      <c r="M570" s="252"/>
    </row>
    <row r="571" spans="1:13" ht="12.65" customHeight="1" x14ac:dyDescent="0.35">
      <c r="A571" s="180" t="s">
        <v>584</v>
      </c>
      <c r="B571" s="227">
        <f>'Prior Year'!BZ71</f>
        <v>0</v>
      </c>
      <c r="C571" s="227">
        <f>BZ71</f>
        <v>0</v>
      </c>
      <c r="D571" s="181" t="s">
        <v>529</v>
      </c>
      <c r="E571" s="181" t="s">
        <v>529</v>
      </c>
      <c r="F571" s="250"/>
      <c r="G571" s="250"/>
      <c r="H571" s="252"/>
      <c r="J571" s="194"/>
      <c r="M571" s="252"/>
    </row>
    <row r="572" spans="1:13" ht="12.65" customHeight="1" x14ac:dyDescent="0.35">
      <c r="A572" s="180" t="s">
        <v>585</v>
      </c>
      <c r="B572" s="227">
        <f>'Prior Year'!CA71</f>
        <v>0</v>
      </c>
      <c r="C572" s="227">
        <f>CA71</f>
        <v>0</v>
      </c>
      <c r="D572" s="181" t="s">
        <v>529</v>
      </c>
      <c r="E572" s="181" t="s">
        <v>529</v>
      </c>
      <c r="F572" s="250"/>
      <c r="G572" s="250"/>
      <c r="H572" s="252"/>
      <c r="J572" s="194"/>
      <c r="M572" s="252"/>
    </row>
    <row r="573" spans="1:13" ht="12.65" customHeight="1" x14ac:dyDescent="0.35">
      <c r="A573" s="180" t="s">
        <v>586</v>
      </c>
      <c r="B573" s="227">
        <f>'Prior Year'!CB71</f>
        <v>0</v>
      </c>
      <c r="C573" s="227">
        <f>CB71</f>
        <v>0</v>
      </c>
      <c r="D573" s="181" t="s">
        <v>529</v>
      </c>
      <c r="E573" s="181" t="s">
        <v>529</v>
      </c>
      <c r="F573" s="250"/>
      <c r="G573" s="250"/>
      <c r="H573" s="252"/>
      <c r="J573" s="194"/>
      <c r="M573" s="252"/>
    </row>
    <row r="574" spans="1:13" ht="12.65" customHeight="1" x14ac:dyDescent="0.35">
      <c r="A574" s="180" t="s">
        <v>587</v>
      </c>
      <c r="B574" s="227">
        <f>'Prior Year'!CC71</f>
        <v>0</v>
      </c>
      <c r="C574" s="227">
        <f>CC71</f>
        <v>0</v>
      </c>
      <c r="D574" s="181" t="s">
        <v>529</v>
      </c>
      <c r="E574" s="181" t="s">
        <v>529</v>
      </c>
      <c r="F574" s="250"/>
      <c r="G574" s="250"/>
      <c r="H574" s="252"/>
      <c r="J574" s="194"/>
      <c r="M574" s="252"/>
    </row>
    <row r="575" spans="1:13" ht="12.65" customHeight="1" x14ac:dyDescent="0.35">
      <c r="A575" s="180" t="s">
        <v>588</v>
      </c>
      <c r="B575" s="227">
        <f>'Prior Year'!CD71</f>
        <v>1916681</v>
      </c>
      <c r="C575" s="227">
        <f>CD71</f>
        <v>1798373</v>
      </c>
      <c r="D575" s="181" t="s">
        <v>529</v>
      </c>
      <c r="E575" s="181" t="s">
        <v>529</v>
      </c>
      <c r="F575" s="250"/>
      <c r="G575" s="250"/>
      <c r="H575" s="252"/>
    </row>
    <row r="576" spans="1:13" ht="12.65" customHeight="1" x14ac:dyDescent="0.35">
      <c r="M576" s="252"/>
    </row>
    <row r="577" spans="13:13" ht="12.65" customHeight="1" x14ac:dyDescent="0.35">
      <c r="M577" s="252"/>
    </row>
    <row r="578" spans="13:13" ht="12.65" customHeight="1" x14ac:dyDescent="0.35">
      <c r="M578" s="252"/>
    </row>
    <row r="612" spans="1:14" ht="12.65" customHeight="1" x14ac:dyDescent="0.35">
      <c r="A612" s="191"/>
      <c r="C612" s="181" t="s">
        <v>589</v>
      </c>
      <c r="D612" s="180">
        <f>CE76-(BE76+CD76)</f>
        <v>85519</v>
      </c>
      <c r="E612" s="180">
        <f>SUM(C624:D647)+SUM(C668:D713)</f>
        <v>29580596.729019281</v>
      </c>
      <c r="F612" s="180">
        <f>CE64-(AX64+BD64+BE64+BG64+BJ64+BN64+BP64+BQ64+CB64+CC64+CD64)</f>
        <v>2483317</v>
      </c>
      <c r="G612" s="180">
        <f>CE77-(AX77+AY77+BD77+BE77+BG77+BJ77+BN77+BP77+BQ77+CB77+CC77+CD77)</f>
        <v>18264</v>
      </c>
      <c r="H612" s="192">
        <f>CE60-(AX60+AY60+AZ60+BD60+BE60+BG60+BJ60+BN60+BO60+BP60+BQ60+BR60+CB60+CC60+CD60)</f>
        <v>175.69</v>
      </c>
      <c r="I612" s="180">
        <f>CE78-(AX78+AY78+AZ78+BD78+BE78+BF78+BG78+BJ78+BN78+BO78+BP78+BQ78+BR78+CB78+CC78+CD78)</f>
        <v>8345.64</v>
      </c>
      <c r="J612" s="180">
        <f>CE79-(AX79+AY79+AZ79+BA79+BD79+BE79+BF79+BG79+BJ79+BN79+BO79+BP79+BQ79+BR79+CB79+CC79+CD79)</f>
        <v>115173</v>
      </c>
      <c r="K612" s="180">
        <f>CE75-(AW75+AX75+AY75+AZ75+BA75+BB75+BC75+BD75+BE75+BF75+BG75+BH75+BI75+BJ75+BK75+BL75+BM75+BN75+BO75+BP75+BQ75+BR75+BS75+BT75+BU75+BV75+BW75+BX75+CB75+CC75+CD75)</f>
        <v>46643018</v>
      </c>
      <c r="L612" s="192">
        <f>CE80-(AW80+AX80+AY80+AZ80+BA80+BB80+BC80+BD80+BE80+BF80+BG80+BH80+BI80+BJ80+BK80+BL80+BM80+BN80+BO80+BP80+BQ80+BR80+BS80+BT80+BU80+BV80+BW80+BX80+BY80+BZ80+CA80+CB80+CC80+CD80)</f>
        <v>57.86</v>
      </c>
    </row>
    <row r="613" spans="1:14" ht="12.65" customHeight="1" x14ac:dyDescent="0.35">
      <c r="A613" s="191"/>
      <c r="C613" s="181" t="s">
        <v>590</v>
      </c>
      <c r="D613" s="181" t="s">
        <v>591</v>
      </c>
      <c r="E613" s="193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3" t="s">
        <v>599</v>
      </c>
    </row>
    <row r="614" spans="1:14" ht="12.65" customHeight="1" x14ac:dyDescent="0.35">
      <c r="A614" s="191">
        <v>8430</v>
      </c>
      <c r="B614" s="193" t="s">
        <v>140</v>
      </c>
      <c r="C614" s="180">
        <f>BE71</f>
        <v>709396</v>
      </c>
      <c r="N614" s="194" t="s">
        <v>600</v>
      </c>
    </row>
    <row r="615" spans="1:14" ht="12.65" customHeight="1" x14ac:dyDescent="0.35">
      <c r="A615" s="191"/>
      <c r="B615" s="193" t="s">
        <v>601</v>
      </c>
      <c r="C615" s="258">
        <f>CD69-CD70</f>
        <v>1798373</v>
      </c>
      <c r="D615" s="253">
        <f>SUM(C614:C615)</f>
        <v>2507769</v>
      </c>
      <c r="N615" s="194" t="s">
        <v>602</v>
      </c>
    </row>
    <row r="616" spans="1:14" ht="12.65" customHeight="1" x14ac:dyDescent="0.35">
      <c r="A616" s="191">
        <v>8310</v>
      </c>
      <c r="B616" s="195" t="s">
        <v>603</v>
      </c>
      <c r="C616" s="180">
        <f>AX71</f>
        <v>0</v>
      </c>
      <c r="D616" s="180">
        <f>(D615/D612)*AX76</f>
        <v>0</v>
      </c>
      <c r="N616" s="194" t="s">
        <v>604</v>
      </c>
    </row>
    <row r="617" spans="1:14" ht="12.65" customHeight="1" x14ac:dyDescent="0.35">
      <c r="A617" s="191">
        <v>8510</v>
      </c>
      <c r="B617" s="195" t="s">
        <v>145</v>
      </c>
      <c r="C617" s="180">
        <f>BJ71</f>
        <v>446534</v>
      </c>
      <c r="D617" s="180">
        <f>(D615/D612)*BJ76</f>
        <v>0</v>
      </c>
      <c r="N617" s="194" t="s">
        <v>605</v>
      </c>
    </row>
    <row r="618" spans="1:14" ht="12.65" customHeight="1" x14ac:dyDescent="0.35">
      <c r="A618" s="191">
        <v>8470</v>
      </c>
      <c r="B618" s="195" t="s">
        <v>606</v>
      </c>
      <c r="C618" s="180">
        <f>BG71</f>
        <v>0</v>
      </c>
      <c r="D618" s="180">
        <f>(D615/D612)*BG76</f>
        <v>0</v>
      </c>
      <c r="N618" s="194" t="s">
        <v>607</v>
      </c>
    </row>
    <row r="619" spans="1:14" ht="12.65" customHeight="1" x14ac:dyDescent="0.35">
      <c r="A619" s="191">
        <v>8610</v>
      </c>
      <c r="B619" s="195" t="s">
        <v>608</v>
      </c>
      <c r="C619" s="180">
        <f>BN71</f>
        <v>4254529</v>
      </c>
      <c r="D619" s="180">
        <f>(D615/D612)*BN76</f>
        <v>484786.27098071773</v>
      </c>
      <c r="N619" s="194" t="s">
        <v>609</v>
      </c>
    </row>
    <row r="620" spans="1:14" ht="12.65" customHeight="1" x14ac:dyDescent="0.35">
      <c r="A620" s="191">
        <v>8790</v>
      </c>
      <c r="B620" s="195" t="s">
        <v>610</v>
      </c>
      <c r="C620" s="180">
        <f>CC71</f>
        <v>0</v>
      </c>
      <c r="D620" s="180">
        <f>(D615/D612)*CC76</f>
        <v>0</v>
      </c>
      <c r="N620" s="194" t="s">
        <v>611</v>
      </c>
    </row>
    <row r="621" spans="1:14" ht="12.65" customHeight="1" x14ac:dyDescent="0.35">
      <c r="A621" s="191">
        <v>8630</v>
      </c>
      <c r="B621" s="195" t="s">
        <v>612</v>
      </c>
      <c r="C621" s="180">
        <f>BP71</f>
        <v>0</v>
      </c>
      <c r="D621" s="180">
        <f>(D615/D612)*BP76</f>
        <v>0</v>
      </c>
      <c r="N621" s="194" t="s">
        <v>613</v>
      </c>
    </row>
    <row r="622" spans="1:14" ht="12.65" customHeight="1" x14ac:dyDescent="0.35">
      <c r="A622" s="191">
        <v>8770</v>
      </c>
      <c r="B622" s="193" t="s">
        <v>614</v>
      </c>
      <c r="C622" s="180">
        <f>CB71</f>
        <v>0</v>
      </c>
      <c r="D622" s="180">
        <f>(D615/D612)*CB76</f>
        <v>0</v>
      </c>
      <c r="N622" s="194" t="s">
        <v>615</v>
      </c>
    </row>
    <row r="623" spans="1:14" ht="12.65" customHeight="1" x14ac:dyDescent="0.35">
      <c r="A623" s="191">
        <v>8640</v>
      </c>
      <c r="B623" s="195" t="s">
        <v>616</v>
      </c>
      <c r="C623" s="180">
        <f>BQ71</f>
        <v>0</v>
      </c>
      <c r="D623" s="180">
        <f>(D615/D612)*BQ76</f>
        <v>0</v>
      </c>
      <c r="E623" s="180">
        <f>SUM(C616:D623)</f>
        <v>5185849.2709807176</v>
      </c>
      <c r="N623" s="194" t="s">
        <v>617</v>
      </c>
    </row>
    <row r="624" spans="1:14" ht="12.65" customHeight="1" x14ac:dyDescent="0.35">
      <c r="A624" s="191">
        <v>8420</v>
      </c>
      <c r="B624" s="195" t="s">
        <v>139</v>
      </c>
      <c r="C624" s="180">
        <f>BD71</f>
        <v>191309</v>
      </c>
      <c r="D624" s="180">
        <f>(D615/D612)*BD76</f>
        <v>36977.709152352109</v>
      </c>
      <c r="E624" s="180">
        <f>(E623/E612)*SUM(C624:D624)</f>
        <v>40021.520697414351</v>
      </c>
      <c r="F624" s="180">
        <f>SUM(C624:E624)</f>
        <v>268308.22984976647</v>
      </c>
      <c r="N624" s="194" t="s">
        <v>618</v>
      </c>
    </row>
    <row r="625" spans="1:14" ht="12.65" customHeight="1" x14ac:dyDescent="0.35">
      <c r="A625" s="191">
        <v>8320</v>
      </c>
      <c r="B625" s="195" t="s">
        <v>135</v>
      </c>
      <c r="C625" s="180">
        <f>AY71</f>
        <v>685242</v>
      </c>
      <c r="D625" s="180">
        <f>(D615/D612)*AY76</f>
        <v>69498.15280814789</v>
      </c>
      <c r="E625" s="180">
        <f>(E623/E612)*SUM(C625:D625)</f>
        <v>132315.40617908872</v>
      </c>
      <c r="F625" s="180">
        <f>(F624/F612)*AY64</f>
        <v>19229.507200329939</v>
      </c>
      <c r="G625" s="180">
        <f>SUM(C625:F625)</f>
        <v>906285.06618756661</v>
      </c>
      <c r="N625" s="194" t="s">
        <v>619</v>
      </c>
    </row>
    <row r="626" spans="1:14" ht="12.65" customHeight="1" x14ac:dyDescent="0.35">
      <c r="A626" s="191">
        <v>8650</v>
      </c>
      <c r="B626" s="195" t="s">
        <v>152</v>
      </c>
      <c r="C626" s="180">
        <f>BR71</f>
        <v>411758</v>
      </c>
      <c r="D626" s="180">
        <f>(D615/D612)*BR76</f>
        <v>11729.646043569264</v>
      </c>
      <c r="E626" s="180">
        <f>(E623/E612)*SUM(C626:D626)</f>
        <v>74242.690930907222</v>
      </c>
      <c r="F626" s="180">
        <f>(F624/F612)*BR64</f>
        <v>583.76331570970933</v>
      </c>
      <c r="G626" s="180">
        <f>(G625/G612)*BR77</f>
        <v>0</v>
      </c>
      <c r="N626" s="194" t="s">
        <v>620</v>
      </c>
    </row>
    <row r="627" spans="1:14" ht="12.65" customHeight="1" x14ac:dyDescent="0.35">
      <c r="A627" s="191">
        <v>8620</v>
      </c>
      <c r="B627" s="193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4" t="s">
        <v>622</v>
      </c>
    </row>
    <row r="628" spans="1:14" ht="12.65" customHeight="1" x14ac:dyDescent="0.35">
      <c r="A628" s="191">
        <v>8330</v>
      </c>
      <c r="B628" s="195" t="s">
        <v>136</v>
      </c>
      <c r="C628" s="180">
        <f>AZ71</f>
        <v>82575</v>
      </c>
      <c r="D628" s="180">
        <f>(D615/D612)*AZ76</f>
        <v>29030.87395783393</v>
      </c>
      <c r="E628" s="180">
        <f>(E623/E612)*SUM(C628:D628)</f>
        <v>19565.908200006335</v>
      </c>
      <c r="F628" s="180">
        <f>(F624/F612)*AZ64</f>
        <v>2077.2595794623121</v>
      </c>
      <c r="G628" s="180">
        <f>(G625/G612)*AZ77</f>
        <v>0</v>
      </c>
      <c r="H628" s="180">
        <f>SUM(C626:G628)</f>
        <v>631563.14202748891</v>
      </c>
      <c r="N628" s="194" t="s">
        <v>623</v>
      </c>
    </row>
    <row r="629" spans="1:14" ht="12.65" customHeight="1" x14ac:dyDescent="0.35">
      <c r="A629" s="191">
        <v>8460</v>
      </c>
      <c r="B629" s="195" t="s">
        <v>141</v>
      </c>
      <c r="C629" s="180">
        <f>BF71</f>
        <v>610319</v>
      </c>
      <c r="D629" s="180">
        <f>(D615/D612)*BF76</f>
        <v>0</v>
      </c>
      <c r="E629" s="180">
        <f>(E623/E612)*SUM(C629:D629)</f>
        <v>106996.56839953864</v>
      </c>
      <c r="F629" s="180">
        <f>(F624/F612)*BF64</f>
        <v>12088.319646779459</v>
      </c>
      <c r="G629" s="180">
        <f>(G625/G612)*BF77</f>
        <v>0</v>
      </c>
      <c r="H629" s="180">
        <f>(H628/H612)*BF60</f>
        <v>33143.674480581984</v>
      </c>
      <c r="I629" s="180">
        <f>SUM(C629:H629)</f>
        <v>762547.56252690009</v>
      </c>
      <c r="N629" s="194" t="s">
        <v>624</v>
      </c>
    </row>
    <row r="630" spans="1:14" ht="12.65" customHeight="1" x14ac:dyDescent="0.35">
      <c r="A630" s="191">
        <v>8350</v>
      </c>
      <c r="B630" s="195" t="s">
        <v>625</v>
      </c>
      <c r="C630" s="180">
        <f>BA71</f>
        <v>104349</v>
      </c>
      <c r="D630" s="180">
        <f>(D615/D612)*BA76</f>
        <v>82107.522304984857</v>
      </c>
      <c r="E630" s="180">
        <f>(E623/E612)*SUM(C630:D630)</f>
        <v>32688.164783245178</v>
      </c>
      <c r="F630" s="180">
        <f>(F624/F612)*BA64</f>
        <v>820.05618475600477</v>
      </c>
      <c r="G630" s="180">
        <f>(G625/G612)*BA77</f>
        <v>0</v>
      </c>
      <c r="H630" s="180">
        <f>(H628/H612)*BA60</f>
        <v>3702.6013790671841</v>
      </c>
      <c r="I630" s="180">
        <f>(I629/I612)*BA78</f>
        <v>4111.6847016778229</v>
      </c>
      <c r="J630" s="180">
        <f>SUM(C630:I630)</f>
        <v>227779.02935373105</v>
      </c>
      <c r="N630" s="194" t="s">
        <v>626</v>
      </c>
    </row>
    <row r="631" spans="1:14" ht="12.65" customHeight="1" x14ac:dyDescent="0.35">
      <c r="A631" s="191">
        <v>8200</v>
      </c>
      <c r="B631" s="195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4" t="s">
        <v>628</v>
      </c>
    </row>
    <row r="632" spans="1:14" ht="12.65" customHeight="1" x14ac:dyDescent="0.35">
      <c r="A632" s="191">
        <v>8360</v>
      </c>
      <c r="B632" s="195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4" t="s">
        <v>630</v>
      </c>
    </row>
    <row r="633" spans="1:14" ht="12.65" customHeight="1" x14ac:dyDescent="0.35">
      <c r="A633" s="191">
        <v>8370</v>
      </c>
      <c r="B633" s="195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4" t="s">
        <v>632</v>
      </c>
    </row>
    <row r="634" spans="1:14" ht="12.65" customHeight="1" x14ac:dyDescent="0.35">
      <c r="A634" s="191">
        <v>8490</v>
      </c>
      <c r="B634" s="195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4" t="s">
        <v>634</v>
      </c>
    </row>
    <row r="635" spans="1:14" ht="12.65" customHeight="1" x14ac:dyDescent="0.35">
      <c r="A635" s="191">
        <v>8530</v>
      </c>
      <c r="B635" s="195" t="s">
        <v>635</v>
      </c>
      <c r="C635" s="180">
        <f>BK71</f>
        <v>1126632</v>
      </c>
      <c r="D635" s="180">
        <f>(D615/D612)*BK76</f>
        <v>18562.164863948361</v>
      </c>
      <c r="E635" s="180">
        <f>(E623/E612)*SUM(C635:D635)</f>
        <v>200766.88713872249</v>
      </c>
      <c r="F635" s="180">
        <f>(F624/F612)*BK64</f>
        <v>2050.2485061831289</v>
      </c>
      <c r="G635" s="180">
        <f>(G625/G612)*BK77</f>
        <v>0</v>
      </c>
      <c r="H635" s="180">
        <f>(H628/H612)*BK60</f>
        <v>62153.376547642343</v>
      </c>
      <c r="I635" s="180">
        <f>(I629/I612)*BK78</f>
        <v>0</v>
      </c>
      <c r="J635" s="180">
        <f>(J630/J612)*BK79</f>
        <v>0</v>
      </c>
      <c r="N635" s="194" t="s">
        <v>636</v>
      </c>
    </row>
    <row r="636" spans="1:14" ht="12.65" customHeight="1" x14ac:dyDescent="0.35">
      <c r="A636" s="191">
        <v>8480</v>
      </c>
      <c r="B636" s="195" t="s">
        <v>637</v>
      </c>
      <c r="C636" s="180">
        <f>BH71</f>
        <v>2136141</v>
      </c>
      <c r="D636" s="180">
        <f>(D615/D612)*BH76</f>
        <v>0</v>
      </c>
      <c r="E636" s="180">
        <f>(E623/E612)*SUM(C636:D636)</f>
        <v>374492.2845553864</v>
      </c>
      <c r="F636" s="180">
        <f>(F624/F612)*BH64</f>
        <v>8428.3192174501219</v>
      </c>
      <c r="G636" s="180">
        <f>(G625/G612)*BH77</f>
        <v>0</v>
      </c>
      <c r="H636" s="180">
        <f>(H628/H612)*BH60</f>
        <v>20454.176550380853</v>
      </c>
      <c r="I636" s="180">
        <f>(I629/I612)*BH78</f>
        <v>0</v>
      </c>
      <c r="J636" s="180">
        <f>(J630/J612)*BH79</f>
        <v>0</v>
      </c>
      <c r="N636" s="194" t="s">
        <v>638</v>
      </c>
    </row>
    <row r="637" spans="1:14" ht="12.65" customHeight="1" x14ac:dyDescent="0.35">
      <c r="A637" s="191">
        <v>8560</v>
      </c>
      <c r="B637" s="195" t="s">
        <v>147</v>
      </c>
      <c r="C637" s="180">
        <f>BL71</f>
        <v>857802</v>
      </c>
      <c r="D637" s="180">
        <f>(D615/D612)*BL76</f>
        <v>175886.04242332114</v>
      </c>
      <c r="E637" s="180">
        <f>(E623/E612)*SUM(C637:D637)</f>
        <v>181218.46662963482</v>
      </c>
      <c r="F637" s="180">
        <f>(F624/F612)*BL64</f>
        <v>1521.9119128423035</v>
      </c>
      <c r="G637" s="180">
        <f>(G625/G612)*BL77</f>
        <v>0</v>
      </c>
      <c r="H637" s="180">
        <f>(H628/H612)*BL60</f>
        <v>53525.95585855376</v>
      </c>
      <c r="I637" s="180">
        <f>(I629/I612)*BL78</f>
        <v>0</v>
      </c>
      <c r="J637" s="180">
        <f>(J630/J612)*BL79</f>
        <v>0</v>
      </c>
      <c r="N637" s="194" t="s">
        <v>639</v>
      </c>
    </row>
    <row r="638" spans="1:14" ht="12.65" customHeight="1" x14ac:dyDescent="0.35">
      <c r="A638" s="191">
        <v>8590</v>
      </c>
      <c r="B638" s="195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4" t="s">
        <v>641</v>
      </c>
    </row>
    <row r="639" spans="1:14" ht="12.65" customHeight="1" x14ac:dyDescent="0.35">
      <c r="A639" s="191">
        <v>8660</v>
      </c>
      <c r="B639" s="195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4" t="s">
        <v>643</v>
      </c>
    </row>
    <row r="640" spans="1:14" ht="12.65" customHeight="1" x14ac:dyDescent="0.35">
      <c r="A640" s="191">
        <v>8670</v>
      </c>
      <c r="B640" s="195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4" t="s">
        <v>645</v>
      </c>
    </row>
    <row r="641" spans="1:14" ht="12.65" customHeight="1" x14ac:dyDescent="0.35">
      <c r="A641" s="191">
        <v>8680</v>
      </c>
      <c r="B641" s="195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4" t="s">
        <v>647</v>
      </c>
    </row>
    <row r="642" spans="1:14" ht="12.65" customHeight="1" x14ac:dyDescent="0.35">
      <c r="A642" s="191">
        <v>8690</v>
      </c>
      <c r="B642" s="195" t="s">
        <v>648</v>
      </c>
      <c r="C642" s="180">
        <f>BV71</f>
        <v>685750</v>
      </c>
      <c r="D642" s="180">
        <f>(D615/D612)*BV76</f>
        <v>68149.243513137437</v>
      </c>
      <c r="E642" s="180">
        <f>(E623/E612)*SUM(C642:D642)</f>
        <v>132167.98424252539</v>
      </c>
      <c r="F642" s="180">
        <f>(F624/F612)*BV64</f>
        <v>1559.6193711400435</v>
      </c>
      <c r="G642" s="180">
        <f>(G625/G612)*BV77</f>
        <v>0</v>
      </c>
      <c r="H642" s="180">
        <f>(H628/H612)*BV60</f>
        <v>37673.070342353487</v>
      </c>
      <c r="I642" s="180">
        <f>(I629/I612)*BV78</f>
        <v>42761.520897449358</v>
      </c>
      <c r="J642" s="180">
        <f>(J630/J612)*BV79</f>
        <v>0</v>
      </c>
      <c r="N642" s="194" t="s">
        <v>649</v>
      </c>
    </row>
    <row r="643" spans="1:14" ht="12.65" customHeight="1" x14ac:dyDescent="0.35">
      <c r="A643" s="191">
        <v>8700</v>
      </c>
      <c r="B643" s="195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4" t="s">
        <v>651</v>
      </c>
    </row>
    <row r="644" spans="1:14" ht="12.65" customHeight="1" x14ac:dyDescent="0.35">
      <c r="A644" s="191">
        <v>8710</v>
      </c>
      <c r="B644" s="195" t="s">
        <v>652</v>
      </c>
      <c r="C644" s="180">
        <f>BX71</f>
        <v>138094</v>
      </c>
      <c r="D644" s="180">
        <f>(D615/D612)*BX76</f>
        <v>0</v>
      </c>
      <c r="E644" s="180">
        <f>(E623/E612)*SUM(C644:D644)</f>
        <v>24209.608608884679</v>
      </c>
      <c r="F644" s="180">
        <f>(F624/F612)*BX64</f>
        <v>106.63971730621564</v>
      </c>
      <c r="G644" s="180">
        <f>(G625/G612)*BX77</f>
        <v>0</v>
      </c>
      <c r="H644" s="180">
        <f>(H628/H612)*BX60</f>
        <v>4385.6055169533638</v>
      </c>
      <c r="I644" s="180">
        <f>(I629/I612)*BX78</f>
        <v>0</v>
      </c>
      <c r="J644" s="180">
        <f>(J630/J612)*BX79</f>
        <v>0</v>
      </c>
      <c r="K644" s="180">
        <f>SUM(C631:J644)</f>
        <v>6354492.1264138147</v>
      </c>
      <c r="N644" s="194" t="s">
        <v>653</v>
      </c>
    </row>
    <row r="645" spans="1:14" ht="12.65" customHeight="1" x14ac:dyDescent="0.35">
      <c r="A645" s="191">
        <v>8720</v>
      </c>
      <c r="B645" s="195" t="s">
        <v>654</v>
      </c>
      <c r="C645" s="180">
        <f>BY71</f>
        <v>43</v>
      </c>
      <c r="D645" s="180">
        <f>(D615/D612)*BY76</f>
        <v>0</v>
      </c>
      <c r="E645" s="180">
        <f>(E623/E612)*SUM(C645:D645)</f>
        <v>7.5384388183559112</v>
      </c>
      <c r="F645" s="180">
        <f>(F624/F612)*BY64</f>
        <v>4.6459046040195267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4" t="s">
        <v>655</v>
      </c>
    </row>
    <row r="646" spans="1:14" ht="12.65" customHeight="1" x14ac:dyDescent="0.35">
      <c r="A646" s="191">
        <v>8730</v>
      </c>
      <c r="B646" s="195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4" t="s">
        <v>657</v>
      </c>
    </row>
    <row r="647" spans="1:14" ht="12.65" customHeight="1" x14ac:dyDescent="0.35">
      <c r="A647" s="191">
        <v>8740</v>
      </c>
      <c r="B647" s="195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55.184343422375441</v>
      </c>
      <c r="N647" s="194" t="s">
        <v>659</v>
      </c>
    </row>
    <row r="648" spans="1:14" ht="12.65" customHeight="1" x14ac:dyDescent="0.35">
      <c r="A648" s="191"/>
      <c r="B648" s="191"/>
      <c r="C648" s="180">
        <f>SUM(C614:C647)</f>
        <v>14238846</v>
      </c>
      <c r="L648" s="253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3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3" t="s">
        <v>599</v>
      </c>
      <c r="M667" s="181" t="s">
        <v>662</v>
      </c>
    </row>
    <row r="668" spans="1:14" ht="12.65" customHeight="1" x14ac:dyDescent="0.35">
      <c r="A668" s="191">
        <v>6010</v>
      </c>
      <c r="B668" s="193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1">ROUND(SUM(D668:L668),0)</f>
        <v>0</v>
      </c>
      <c r="N668" s="193" t="s">
        <v>663</v>
      </c>
    </row>
    <row r="669" spans="1:14" ht="12.65" customHeight="1" x14ac:dyDescent="0.35">
      <c r="A669" s="191">
        <v>6030</v>
      </c>
      <c r="B669" s="193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3" t="s">
        <v>664</v>
      </c>
    </row>
    <row r="670" spans="1:14" ht="12.65" customHeight="1" x14ac:dyDescent="0.35">
      <c r="A670" s="191">
        <v>6070</v>
      </c>
      <c r="B670" s="193" t="s">
        <v>665</v>
      </c>
      <c r="C670" s="180">
        <f>E71</f>
        <v>695238</v>
      </c>
      <c r="D670" s="180">
        <f>(D615/D612)*E76</f>
        <v>92224.342017563351</v>
      </c>
      <c r="E670" s="180">
        <f>(E623/E612)*SUM(C670:D670)</f>
        <v>138052.01597810833</v>
      </c>
      <c r="F670" s="180">
        <f>(F624/F612)*E64</f>
        <v>2655.5126362230681</v>
      </c>
      <c r="G670" s="180">
        <f>(G625/G612)*E77</f>
        <v>158788.44786466347</v>
      </c>
      <c r="H670" s="180">
        <f>(H628/H612)*E60</f>
        <v>19950.910343517353</v>
      </c>
      <c r="I670" s="180">
        <f>(I629/I612)*E78</f>
        <v>23025.434329395808</v>
      </c>
      <c r="J670" s="180">
        <f>(J630/J612)*E79</f>
        <v>33158.32014573428</v>
      </c>
      <c r="K670" s="180">
        <f>(K644/K612)*E75</f>
        <v>260154.79359129732</v>
      </c>
      <c r="L670" s="180">
        <f>(L647/L612)*E80</f>
        <v>4.9404579835448459</v>
      </c>
      <c r="M670" s="180">
        <f t="shared" si="21"/>
        <v>728015</v>
      </c>
      <c r="N670" s="193" t="s">
        <v>666</v>
      </c>
    </row>
    <row r="671" spans="1:14" ht="12.65" customHeight="1" x14ac:dyDescent="0.35">
      <c r="A671" s="191">
        <v>6100</v>
      </c>
      <c r="B671" s="193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3" t="s">
        <v>668</v>
      </c>
    </row>
    <row r="672" spans="1:14" ht="12.65" customHeight="1" x14ac:dyDescent="0.35">
      <c r="A672" s="191">
        <v>6120</v>
      </c>
      <c r="B672" s="193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3" t="s">
        <v>670</v>
      </c>
    </row>
    <row r="673" spans="1:14" ht="12.65" customHeight="1" x14ac:dyDescent="0.35">
      <c r="A673" s="191">
        <v>6140</v>
      </c>
      <c r="B673" s="193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3" t="s">
        <v>672</v>
      </c>
    </row>
    <row r="674" spans="1:14" ht="12.65" customHeight="1" x14ac:dyDescent="0.35">
      <c r="A674" s="191">
        <v>6150</v>
      </c>
      <c r="B674" s="193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3" t="s">
        <v>674</v>
      </c>
    </row>
    <row r="675" spans="1:14" ht="12.65" customHeight="1" x14ac:dyDescent="0.35">
      <c r="A675" s="191">
        <v>6170</v>
      </c>
      <c r="B675" s="193" t="s">
        <v>99</v>
      </c>
      <c r="C675" s="180">
        <f>J71</f>
        <v>70840</v>
      </c>
      <c r="D675" s="180">
        <f>(D615/D612)*J76</f>
        <v>0</v>
      </c>
      <c r="E675" s="180">
        <f>(E623/E612)*SUM(C675:D675)</f>
        <v>12419.139671914716</v>
      </c>
      <c r="F675" s="180">
        <f>(F624/F612)*J64</f>
        <v>292.6919900532302</v>
      </c>
      <c r="G675" s="180">
        <f>(G625/G612)*J77</f>
        <v>0</v>
      </c>
      <c r="H675" s="180">
        <f>(H628/H612)*J60</f>
        <v>2192.8027584766819</v>
      </c>
      <c r="I675" s="180">
        <f>(I629/I612)*J78</f>
        <v>0</v>
      </c>
      <c r="J675" s="180">
        <f>(J630/J612)*J79</f>
        <v>3654.8118590789072</v>
      </c>
      <c r="K675" s="180">
        <f>(K644/K612)*J75</f>
        <v>30237.469163622587</v>
      </c>
      <c r="L675" s="180">
        <f>(L647/L612)*J80</f>
        <v>0.54364112946342902</v>
      </c>
      <c r="M675" s="180">
        <f t="shared" si="21"/>
        <v>48797</v>
      </c>
      <c r="N675" s="193" t="s">
        <v>675</v>
      </c>
    </row>
    <row r="676" spans="1:14" ht="12.65" customHeight="1" x14ac:dyDescent="0.35">
      <c r="A676" s="191">
        <v>6200</v>
      </c>
      <c r="B676" s="193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3" t="s">
        <v>676</v>
      </c>
    </row>
    <row r="677" spans="1:14" ht="12.65" customHeight="1" x14ac:dyDescent="0.35">
      <c r="A677" s="191">
        <v>6210</v>
      </c>
      <c r="B677" s="193" t="s">
        <v>289</v>
      </c>
      <c r="C677" s="180">
        <f>L71</f>
        <v>3150978</v>
      </c>
      <c r="D677" s="180">
        <f>(D615/D612)*L76</f>
        <v>417927.28853237291</v>
      </c>
      <c r="E677" s="180">
        <f>(E623/E612)*SUM(C677:D677)</f>
        <v>625673.81781646854</v>
      </c>
      <c r="F677" s="180">
        <f>(F624/F612)*L64</f>
        <v>12035.37794315226</v>
      </c>
      <c r="G677" s="180">
        <f>(G625/G612)*L77</f>
        <v>719609.3971666717</v>
      </c>
      <c r="H677" s="180">
        <f>(H628/H612)*L60</f>
        <v>90444.126890611995</v>
      </c>
      <c r="I677" s="180">
        <f>(I629/I612)*L78</f>
        <v>104162.67910917151</v>
      </c>
      <c r="J677" s="180">
        <f>(J630/J612)*L79</f>
        <v>150280.40516008058</v>
      </c>
      <c r="K677" s="180">
        <f>(K644/K612)*L75</f>
        <v>1171686.9440503658</v>
      </c>
      <c r="L677" s="180">
        <f>(L647/L612)*L80</f>
        <v>22.384661944748558</v>
      </c>
      <c r="M677" s="180">
        <f t="shared" si="21"/>
        <v>3291842</v>
      </c>
      <c r="N677" s="193" t="s">
        <v>677</v>
      </c>
    </row>
    <row r="678" spans="1:14" ht="12.65" customHeight="1" x14ac:dyDescent="0.35">
      <c r="A678" s="191">
        <v>6330</v>
      </c>
      <c r="B678" s="193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3" t="s">
        <v>679</v>
      </c>
    </row>
    <row r="679" spans="1:14" ht="12.65" customHeight="1" x14ac:dyDescent="0.35">
      <c r="A679" s="191">
        <v>6400</v>
      </c>
      <c r="B679" s="193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3" t="s">
        <v>681</v>
      </c>
    </row>
    <row r="680" spans="1:14" ht="12.65" customHeight="1" x14ac:dyDescent="0.35">
      <c r="A680" s="191">
        <v>7010</v>
      </c>
      <c r="B680" s="193" t="s">
        <v>682</v>
      </c>
      <c r="C680" s="180">
        <f>O71</f>
        <v>398705</v>
      </c>
      <c r="D680" s="180">
        <f>(D615/D612)*O76</f>
        <v>2551.1980144763152</v>
      </c>
      <c r="E680" s="180">
        <f>(E623/E612)*SUM(C680:D680)</f>
        <v>70345.239516703135</v>
      </c>
      <c r="F680" s="180">
        <f>(F624/F612)*O64</f>
        <v>1344.395139251511</v>
      </c>
      <c r="G680" s="180">
        <f>(G625/G612)*O77</f>
        <v>0</v>
      </c>
      <c r="H680" s="180">
        <f>(H628/H612)*O60</f>
        <v>8483.6303442704411</v>
      </c>
      <c r="I680" s="180">
        <f>(I629/I612)*O78</f>
        <v>11522.767949524226</v>
      </c>
      <c r="J680" s="180">
        <f>(J630/J612)*O79</f>
        <v>619.02387007126515</v>
      </c>
      <c r="K680" s="180">
        <f>(K644/K612)*O75</f>
        <v>60439.925488314206</v>
      </c>
      <c r="L680" s="180">
        <f>(L647/L612)*O80</f>
        <v>2.2508650272520918</v>
      </c>
      <c r="M680" s="180">
        <f t="shared" si="21"/>
        <v>155308</v>
      </c>
      <c r="N680" s="193" t="s">
        <v>683</v>
      </c>
    </row>
    <row r="681" spans="1:14" ht="12.65" customHeight="1" x14ac:dyDescent="0.35">
      <c r="A681" s="191">
        <v>7020</v>
      </c>
      <c r="B681" s="193" t="s">
        <v>684</v>
      </c>
      <c r="C681" s="180">
        <f>P71</f>
        <v>1190357</v>
      </c>
      <c r="D681" s="180">
        <f>(D615/D612)*P76</f>
        <v>156356.1817607783</v>
      </c>
      <c r="E681" s="180">
        <f>(E623/E612)*SUM(C681:D681)</f>
        <v>236095.69596690816</v>
      </c>
      <c r="F681" s="180">
        <f>(F624/F612)*P64</f>
        <v>18376.497506173328</v>
      </c>
      <c r="G681" s="180">
        <f>(G625/G612)*P77</f>
        <v>0</v>
      </c>
      <c r="H681" s="180">
        <f>(H628/H612)*P60</f>
        <v>21280.971033085174</v>
      </c>
      <c r="I681" s="180">
        <f>(I629/I612)*P78</f>
        <v>37693.184221847827</v>
      </c>
      <c r="J681" s="180">
        <f>(J630/J612)*P79</f>
        <v>21976.336243552389</v>
      </c>
      <c r="K681" s="180">
        <f>(K644/K612)*P75</f>
        <v>600395.39370282181</v>
      </c>
      <c r="L681" s="180">
        <f>(L647/L612)*P80</f>
        <v>3.7768752152196123</v>
      </c>
      <c r="M681" s="180">
        <f t="shared" si="21"/>
        <v>1092178</v>
      </c>
      <c r="N681" s="193" t="s">
        <v>685</v>
      </c>
    </row>
    <row r="682" spans="1:14" ht="12.65" customHeight="1" x14ac:dyDescent="0.35">
      <c r="A682" s="191">
        <v>7030</v>
      </c>
      <c r="B682" s="193" t="s">
        <v>686</v>
      </c>
      <c r="C682" s="180">
        <f>Q71</f>
        <v>6410</v>
      </c>
      <c r="D682" s="180">
        <f>(D615/D612)*Q76</f>
        <v>0</v>
      </c>
      <c r="E682" s="180">
        <f>(E623/E612)*SUM(C682:D682)</f>
        <v>1123.7533215270091</v>
      </c>
      <c r="F682" s="180">
        <f>(F624/F612)*Q64</f>
        <v>537.52035825574751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1"/>
        <v>1661</v>
      </c>
      <c r="N682" s="193" t="s">
        <v>687</v>
      </c>
    </row>
    <row r="683" spans="1:14" ht="12.65" customHeight="1" x14ac:dyDescent="0.35">
      <c r="A683" s="191">
        <v>7040</v>
      </c>
      <c r="B683" s="193" t="s">
        <v>107</v>
      </c>
      <c r="C683" s="180">
        <f>R71</f>
        <v>813798</v>
      </c>
      <c r="D683" s="180">
        <f>(D615/D612)*R76</f>
        <v>5864.8230217846321</v>
      </c>
      <c r="E683" s="180">
        <f>(E623/E612)*SUM(C683:D683)</f>
        <v>143697.16379140961</v>
      </c>
      <c r="F683" s="180">
        <f>(F624/F612)*R64</f>
        <v>2141.8700667461185</v>
      </c>
      <c r="G683" s="180">
        <f>(G625/G612)*R77</f>
        <v>0</v>
      </c>
      <c r="H683" s="180">
        <f>(H628/H612)*R60</f>
        <v>7477.0979305434403</v>
      </c>
      <c r="I683" s="180">
        <f>(I629/I612)*R78</f>
        <v>8588.8524879492288</v>
      </c>
      <c r="J683" s="180">
        <f>(J630/J612)*R79</f>
        <v>0</v>
      </c>
      <c r="K683" s="180">
        <f>(K644/K612)*R75</f>
        <v>262677.48907178285</v>
      </c>
      <c r="L683" s="180">
        <f>(L647/L612)*R80</f>
        <v>0</v>
      </c>
      <c r="M683" s="180">
        <f t="shared" si="21"/>
        <v>430447</v>
      </c>
      <c r="N683" s="193" t="s">
        <v>688</v>
      </c>
    </row>
    <row r="684" spans="1:14" ht="12.65" customHeight="1" x14ac:dyDescent="0.35">
      <c r="A684" s="191">
        <v>7050</v>
      </c>
      <c r="B684" s="193" t="s">
        <v>689</v>
      </c>
      <c r="C684" s="180">
        <f>S71</f>
        <v>60200</v>
      </c>
      <c r="D684" s="180">
        <f>(D615/D612)*S76</f>
        <v>0</v>
      </c>
      <c r="E684" s="180">
        <f>(E623/E612)*SUM(C684:D684)</f>
        <v>10553.814345698276</v>
      </c>
      <c r="F684" s="180">
        <f>(F624/F612)*S64</f>
        <v>554.05113510260776</v>
      </c>
      <c r="G684" s="180">
        <f>(G625/G612)*S77</f>
        <v>0</v>
      </c>
      <c r="H684" s="180">
        <f>(H628/H612)*S60</f>
        <v>3450.9682756354337</v>
      </c>
      <c r="I684" s="180">
        <f>(I629/I612)*S78</f>
        <v>200101.98881498736</v>
      </c>
      <c r="J684" s="180">
        <f>(J630/J612)*S79</f>
        <v>0</v>
      </c>
      <c r="K684" s="180">
        <f>(K644/K612)*S75</f>
        <v>67317.427958793749</v>
      </c>
      <c r="L684" s="180">
        <f>(L647/L612)*S80</f>
        <v>0</v>
      </c>
      <c r="M684" s="180">
        <f t="shared" si="21"/>
        <v>281978</v>
      </c>
      <c r="N684" s="193" t="s">
        <v>690</v>
      </c>
    </row>
    <row r="685" spans="1:14" ht="12.65" customHeight="1" x14ac:dyDescent="0.35">
      <c r="A685" s="191">
        <v>7060</v>
      </c>
      <c r="B685" s="193" t="s">
        <v>691</v>
      </c>
      <c r="C685" s="180">
        <f>T71</f>
        <v>456780</v>
      </c>
      <c r="D685" s="180">
        <f>(D615/D612)*T76</f>
        <v>43165.097440334896</v>
      </c>
      <c r="E685" s="180">
        <f>(E623/E612)*SUM(C685:D685)</f>
        <v>87646.640223045339</v>
      </c>
      <c r="F685" s="180">
        <f>(F624/F612)*T64</f>
        <v>23684.173405532845</v>
      </c>
      <c r="G685" s="180">
        <f>(G625/G612)*T77</f>
        <v>0</v>
      </c>
      <c r="H685" s="180">
        <f>(H628/H612)*T60</f>
        <v>6506.5131030209741</v>
      </c>
      <c r="I685" s="180">
        <f>(I629/I612)*T78</f>
        <v>8406.1109456524373</v>
      </c>
      <c r="J685" s="180">
        <f>(J630/J612)*T79</f>
        <v>0</v>
      </c>
      <c r="K685" s="180">
        <f>(K644/K612)*T75</f>
        <v>142858.24101763536</v>
      </c>
      <c r="L685" s="180">
        <f>(L647/L612)*T80</f>
        <v>1.7262990251382571</v>
      </c>
      <c r="M685" s="180">
        <f t="shared" si="21"/>
        <v>312269</v>
      </c>
      <c r="N685" s="193" t="s">
        <v>692</v>
      </c>
    </row>
    <row r="686" spans="1:14" ht="12.65" customHeight="1" x14ac:dyDescent="0.35">
      <c r="A686" s="191">
        <v>7070</v>
      </c>
      <c r="B686" s="193" t="s">
        <v>109</v>
      </c>
      <c r="C686" s="180">
        <f>U71</f>
        <v>1784638</v>
      </c>
      <c r="D686" s="180">
        <f>(D615/D612)*U76</f>
        <v>72254.619628386674</v>
      </c>
      <c r="E686" s="180">
        <f>(E623/E612)*SUM(C686:D686)</f>
        <v>325536.54430988902</v>
      </c>
      <c r="F686" s="180">
        <f>(F624/F612)*U64</f>
        <v>52258.755650408384</v>
      </c>
      <c r="G686" s="180">
        <f>(G625/G612)*U77</f>
        <v>0</v>
      </c>
      <c r="H686" s="180">
        <f>(H628/H612)*U60</f>
        <v>42346.256548943136</v>
      </c>
      <c r="I686" s="180">
        <f>(I629/I612)*U78</f>
        <v>50436.665673914627</v>
      </c>
      <c r="J686" s="180">
        <f>(J630/J612)*U79</f>
        <v>0</v>
      </c>
      <c r="K686" s="180">
        <f>(K644/K612)*U75</f>
        <v>891200.04503145395</v>
      </c>
      <c r="L686" s="180">
        <f>(L647/L612)*U80</f>
        <v>0</v>
      </c>
      <c r="M686" s="180">
        <f t="shared" si="21"/>
        <v>1434033</v>
      </c>
      <c r="N686" s="193" t="s">
        <v>693</v>
      </c>
    </row>
    <row r="687" spans="1:14" ht="12.65" customHeight="1" x14ac:dyDescent="0.35">
      <c r="A687" s="191">
        <v>7110</v>
      </c>
      <c r="B687" s="193" t="s">
        <v>694</v>
      </c>
      <c r="C687" s="180">
        <f>V71</f>
        <v>26879</v>
      </c>
      <c r="D687" s="180">
        <f>(D615/D612)*V76</f>
        <v>0</v>
      </c>
      <c r="E687" s="180">
        <f>(E623/E612)*SUM(C687:D687)</f>
        <v>4712.225511595082</v>
      </c>
      <c r="F687" s="180">
        <f>(F624/F612)*V64</f>
        <v>1452.7635652475942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9716.4033951626643</v>
      </c>
      <c r="L687" s="180">
        <f>(L647/L612)*V80</f>
        <v>0</v>
      </c>
      <c r="M687" s="180">
        <f t="shared" si="21"/>
        <v>15881</v>
      </c>
      <c r="N687" s="193" t="s">
        <v>695</v>
      </c>
    </row>
    <row r="688" spans="1:14" ht="12.65" customHeight="1" x14ac:dyDescent="0.35">
      <c r="A688" s="191">
        <v>7120</v>
      </c>
      <c r="B688" s="193" t="s">
        <v>696</v>
      </c>
      <c r="C688" s="180">
        <f>W71</f>
        <v>324605</v>
      </c>
      <c r="D688" s="180">
        <f>(D615/D612)*W76</f>
        <v>7565.6216981021762</v>
      </c>
      <c r="E688" s="180">
        <f>(E623/E612)*SUM(C688:D688)</f>
        <v>58233.672300613718</v>
      </c>
      <c r="F688" s="180">
        <f>(F624/F612)*W64</f>
        <v>0</v>
      </c>
      <c r="G688" s="180">
        <f>(G625/G612)*W77</f>
        <v>0</v>
      </c>
      <c r="H688" s="180">
        <f>(H628/H612)*W60</f>
        <v>3307.1779308172909</v>
      </c>
      <c r="I688" s="180">
        <f>(I629/I612)*W78</f>
        <v>4477.1677862714068</v>
      </c>
      <c r="J688" s="180">
        <f>(J630/J612)*W79</f>
        <v>0</v>
      </c>
      <c r="K688" s="180">
        <f>(K644/K612)*W75</f>
        <v>52654.132756539795</v>
      </c>
      <c r="L688" s="180">
        <f>(L647/L612)*W80</f>
        <v>0</v>
      </c>
      <c r="M688" s="180">
        <f t="shared" si="21"/>
        <v>126238</v>
      </c>
      <c r="N688" s="193" t="s">
        <v>697</v>
      </c>
    </row>
    <row r="689" spans="1:14" ht="12.65" customHeight="1" x14ac:dyDescent="0.35">
      <c r="A689" s="191">
        <v>7130</v>
      </c>
      <c r="B689" s="193" t="s">
        <v>698</v>
      </c>
      <c r="C689" s="180">
        <f>X71</f>
        <v>423671</v>
      </c>
      <c r="D689" s="180">
        <f>(D615/D612)*X76</f>
        <v>31171.534360785321</v>
      </c>
      <c r="E689" s="180">
        <f>(E623/E612)*SUM(C689:D689)</f>
        <v>79739.595750342472</v>
      </c>
      <c r="F689" s="180">
        <f>(F624/F612)*X64</f>
        <v>1653.6179061516013</v>
      </c>
      <c r="G689" s="180">
        <f>(G625/G612)*X77</f>
        <v>0</v>
      </c>
      <c r="H689" s="180">
        <f>(H628/H612)*X60</f>
        <v>13552.239999109985</v>
      </c>
      <c r="I689" s="180">
        <f>(I629/I612)*X78</f>
        <v>18456.895771976004</v>
      </c>
      <c r="J689" s="180">
        <f>(J630/J612)*X79</f>
        <v>0</v>
      </c>
      <c r="K689" s="180">
        <f>(K644/K612)*X75</f>
        <v>216574.2993502458</v>
      </c>
      <c r="L689" s="180">
        <f>(L647/L612)*X80</f>
        <v>0</v>
      </c>
      <c r="M689" s="180">
        <f t="shared" si="21"/>
        <v>361148</v>
      </c>
      <c r="N689" s="193" t="s">
        <v>699</v>
      </c>
    </row>
    <row r="690" spans="1:14" ht="12.65" customHeight="1" x14ac:dyDescent="0.35">
      <c r="A690" s="191">
        <v>7140</v>
      </c>
      <c r="B690" s="193" t="s">
        <v>1250</v>
      </c>
      <c r="C690" s="180">
        <f>Y71</f>
        <v>892990</v>
      </c>
      <c r="D690" s="180">
        <f>(D615/D612)*Y76</f>
        <v>66683.037757691272</v>
      </c>
      <c r="E690" s="180">
        <f>(E623/E612)*SUM(C690:D690)</f>
        <v>168242.70885493298</v>
      </c>
      <c r="F690" s="180">
        <f>(F624/F612)*Y64</f>
        <v>1758.9610919404161</v>
      </c>
      <c r="G690" s="180">
        <f>(G625/G612)*Y77</f>
        <v>0</v>
      </c>
      <c r="H690" s="180">
        <f>(H628/H612)*Y60</f>
        <v>28973.75448085583</v>
      </c>
      <c r="I690" s="180">
        <f>(I629/I612)*Y78</f>
        <v>39380.802364958705</v>
      </c>
      <c r="J690" s="180">
        <f>(J630/J612)*Y79</f>
        <v>0</v>
      </c>
      <c r="K690" s="180">
        <f>(K644/K612)*Y75</f>
        <v>463420.67199286306</v>
      </c>
      <c r="L690" s="180">
        <f>(L647/L612)*Y80</f>
        <v>0</v>
      </c>
      <c r="M690" s="180">
        <f t="shared" si="21"/>
        <v>768460</v>
      </c>
      <c r="N690" s="193" t="s">
        <v>700</v>
      </c>
    </row>
    <row r="691" spans="1:14" ht="12.65" customHeight="1" x14ac:dyDescent="0.35">
      <c r="A691" s="191">
        <v>7150</v>
      </c>
      <c r="B691" s="193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3" t="s">
        <v>702</v>
      </c>
    </row>
    <row r="692" spans="1:14" ht="12.65" customHeight="1" x14ac:dyDescent="0.35">
      <c r="A692" s="191">
        <v>7160</v>
      </c>
      <c r="B692" s="193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1"/>
        <v>0</v>
      </c>
      <c r="N692" s="193" t="s">
        <v>704</v>
      </c>
    </row>
    <row r="693" spans="1:14" ht="12.65" customHeight="1" x14ac:dyDescent="0.35">
      <c r="A693" s="191">
        <v>7170</v>
      </c>
      <c r="B693" s="193" t="s">
        <v>115</v>
      </c>
      <c r="C693" s="180">
        <f>AB71</f>
        <v>1500557</v>
      </c>
      <c r="D693" s="180">
        <f>(D615/D612)*AB76</f>
        <v>48912.624001683835</v>
      </c>
      <c r="E693" s="180">
        <f>(E623/E612)*SUM(C693:D693)</f>
        <v>271641.4409636659</v>
      </c>
      <c r="F693" s="180">
        <f>(F624/F612)*AB64</f>
        <v>65326.820947170381</v>
      </c>
      <c r="G693" s="180">
        <f>(G625/G612)*AB77</f>
        <v>0</v>
      </c>
      <c r="H693" s="180">
        <f>(H628/H612)*AB60</f>
        <v>5643.7710341121156</v>
      </c>
      <c r="I693" s="180">
        <f>(I629/I612)*AB78</f>
        <v>6213.2124380909318</v>
      </c>
      <c r="J693" s="180">
        <f>(J630/J612)*AB79</f>
        <v>0</v>
      </c>
      <c r="K693" s="180">
        <f>(K644/K612)*AB75</f>
        <v>494069.16736292432</v>
      </c>
      <c r="L693" s="180">
        <f>(L647/L612)*AB80</f>
        <v>0</v>
      </c>
      <c r="M693" s="180">
        <f t="shared" si="21"/>
        <v>891807</v>
      </c>
      <c r="N693" s="193" t="s">
        <v>705</v>
      </c>
    </row>
    <row r="694" spans="1:14" ht="12.65" customHeight="1" x14ac:dyDescent="0.35">
      <c r="A694" s="191">
        <v>7180</v>
      </c>
      <c r="B694" s="193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1"/>
        <v>0</v>
      </c>
      <c r="N694" s="193" t="s">
        <v>707</v>
      </c>
    </row>
    <row r="695" spans="1:14" ht="12.65" customHeight="1" x14ac:dyDescent="0.35">
      <c r="A695" s="191">
        <v>7190</v>
      </c>
      <c r="B695" s="193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0</v>
      </c>
      <c r="N695" s="193" t="s">
        <v>708</v>
      </c>
    </row>
    <row r="696" spans="1:14" ht="12.65" customHeight="1" x14ac:dyDescent="0.35">
      <c r="A696" s="191">
        <v>7200</v>
      </c>
      <c r="B696" s="193" t="s">
        <v>709</v>
      </c>
      <c r="C696" s="180">
        <f>AE71</f>
        <v>544341</v>
      </c>
      <c r="D696" s="180">
        <f>(D615/D612)*AE76</f>
        <v>81843.605269004547</v>
      </c>
      <c r="E696" s="180">
        <f>(E623/E612)*SUM(C696:D696)</f>
        <v>109778.00780969158</v>
      </c>
      <c r="F696" s="180">
        <f>(F624/F612)*AE64</f>
        <v>985.14786463837311</v>
      </c>
      <c r="G696" s="180">
        <f>(G625/G612)*AE77</f>
        <v>0</v>
      </c>
      <c r="H696" s="180">
        <f>(H628/H612)*AE60</f>
        <v>14774.457930064202</v>
      </c>
      <c r="I696" s="180">
        <f>(I629/I612)*AE78</f>
        <v>17634.558831640439</v>
      </c>
      <c r="J696" s="180">
        <f>(J630/J612)*AE79</f>
        <v>0</v>
      </c>
      <c r="K696" s="180">
        <f>(K644/K612)*AE75</f>
        <v>118406.47319144644</v>
      </c>
      <c r="L696" s="180">
        <f>(L647/L612)*AE80</f>
        <v>0</v>
      </c>
      <c r="M696" s="180">
        <f t="shared" si="21"/>
        <v>343422</v>
      </c>
      <c r="N696" s="193" t="s">
        <v>710</v>
      </c>
    </row>
    <row r="697" spans="1:14" ht="12.65" customHeight="1" x14ac:dyDescent="0.35">
      <c r="A697" s="191">
        <v>7220</v>
      </c>
      <c r="B697" s="193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3" t="s">
        <v>712</v>
      </c>
    </row>
    <row r="698" spans="1:14" ht="12.65" customHeight="1" x14ac:dyDescent="0.35">
      <c r="A698" s="191">
        <v>7230</v>
      </c>
      <c r="B698" s="193" t="s">
        <v>713</v>
      </c>
      <c r="C698" s="180">
        <f>AG71</f>
        <v>2686879</v>
      </c>
      <c r="D698" s="180">
        <f>(D615/D612)*AG76</f>
        <v>128322.32771664776</v>
      </c>
      <c r="E698" s="180">
        <f>(E623/E612)*SUM(C698:D698)</f>
        <v>493540.0690778204</v>
      </c>
      <c r="F698" s="180">
        <f>(F624/F612)*AG64</f>
        <v>6689.4543640294178</v>
      </c>
      <c r="G698" s="180">
        <f>(G625/G612)*AG77</f>
        <v>0</v>
      </c>
      <c r="H698" s="180">
        <f>(H628/H612)*AG60</f>
        <v>35588.110342490414</v>
      </c>
      <c r="I698" s="180">
        <f>(I629/I612)*AG78</f>
        <v>42487.408584004166</v>
      </c>
      <c r="J698" s="180">
        <f>(J630/J612)*AG79</f>
        <v>12261.814678727935</v>
      </c>
      <c r="K698" s="180">
        <f>(K644/K612)*AG75</f>
        <v>632837.99053545878</v>
      </c>
      <c r="L698" s="180">
        <f>(L647/L612)*AG80</f>
        <v>4.9499955472196433</v>
      </c>
      <c r="M698" s="180">
        <f t="shared" si="21"/>
        <v>1351732</v>
      </c>
      <c r="N698" s="193" t="s">
        <v>714</v>
      </c>
    </row>
    <row r="699" spans="1:14" ht="12.65" customHeight="1" x14ac:dyDescent="0.35">
      <c r="A699" s="191">
        <v>7240</v>
      </c>
      <c r="B699" s="193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3" t="s">
        <v>715</v>
      </c>
    </row>
    <row r="700" spans="1:14" ht="12.65" customHeight="1" x14ac:dyDescent="0.35">
      <c r="A700" s="191">
        <v>7250</v>
      </c>
      <c r="B700" s="193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3" t="s">
        <v>717</v>
      </c>
    </row>
    <row r="701" spans="1:14" ht="12.65" customHeight="1" x14ac:dyDescent="0.35">
      <c r="A701" s="191">
        <v>7260</v>
      </c>
      <c r="B701" s="193" t="s">
        <v>121</v>
      </c>
      <c r="C701" s="180">
        <f>AJ71</f>
        <v>5294953</v>
      </c>
      <c r="D701" s="180">
        <f>(D615/D612)*AJ76</f>
        <v>264356.89770694234</v>
      </c>
      <c r="E701" s="180">
        <f>(E623/E612)*SUM(C701:D701)</f>
        <v>974616.68688707554</v>
      </c>
      <c r="F701" s="180">
        <f>(F624/F612)*AJ64</f>
        <v>26832.151929781983</v>
      </c>
      <c r="G701" s="180">
        <f>(G625/G612)*AJ77</f>
        <v>0</v>
      </c>
      <c r="H701" s="180">
        <f>(H628/H612)*AJ60</f>
        <v>109029.02895835698</v>
      </c>
      <c r="I701" s="180">
        <f>(I629/I612)*AJ78</f>
        <v>139066.31368785881</v>
      </c>
      <c r="J701" s="180">
        <f>(J630/J612)*AJ79</f>
        <v>0</v>
      </c>
      <c r="K701" s="180">
        <f>(K644/K612)*AJ75</f>
        <v>630930.40387899405</v>
      </c>
      <c r="L701" s="180">
        <f>(L647/L612)*AJ80</f>
        <v>13.743629255382478</v>
      </c>
      <c r="M701" s="180">
        <f t="shared" si="21"/>
        <v>2144845</v>
      </c>
      <c r="N701" s="193" t="s">
        <v>718</v>
      </c>
    </row>
    <row r="702" spans="1:14" ht="12.65" customHeight="1" x14ac:dyDescent="0.35">
      <c r="A702" s="191">
        <v>7310</v>
      </c>
      <c r="B702" s="193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1"/>
        <v>0</v>
      </c>
      <c r="N702" s="193" t="s">
        <v>720</v>
      </c>
    </row>
    <row r="703" spans="1:14" ht="12.65" customHeight="1" x14ac:dyDescent="0.35">
      <c r="A703" s="191">
        <v>7320</v>
      </c>
      <c r="B703" s="193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1"/>
        <v>0</v>
      </c>
      <c r="N703" s="193" t="s">
        <v>722</v>
      </c>
    </row>
    <row r="704" spans="1:14" ht="12.65" customHeight="1" x14ac:dyDescent="0.35">
      <c r="A704" s="191">
        <v>7330</v>
      </c>
      <c r="B704" s="193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3" t="s">
        <v>724</v>
      </c>
    </row>
    <row r="705" spans="1:83" ht="12.65" customHeight="1" x14ac:dyDescent="0.35">
      <c r="A705" s="191">
        <v>7340</v>
      </c>
      <c r="B705" s="193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3" t="s">
        <v>726</v>
      </c>
    </row>
    <row r="706" spans="1:83" ht="12.65" customHeight="1" x14ac:dyDescent="0.35">
      <c r="A706" s="191">
        <v>7350</v>
      </c>
      <c r="B706" s="193" t="s">
        <v>727</v>
      </c>
      <c r="C706" s="180">
        <f>AO71</f>
        <v>122206</v>
      </c>
      <c r="D706" s="180">
        <f>(D615/D612)*AO76</f>
        <v>16216.235655234508</v>
      </c>
      <c r="E706" s="180">
        <f>(E623/E612)*SUM(C706:D706)</f>
        <v>24267.152432256502</v>
      </c>
      <c r="F706" s="180">
        <f>(F624/F612)*AO64</f>
        <v>466.75134626428735</v>
      </c>
      <c r="G706" s="180">
        <f>(G625/G612)*AO77</f>
        <v>27887.221156231521</v>
      </c>
      <c r="H706" s="180">
        <f>(H628/H612)*AO60</f>
        <v>3522.8634480445053</v>
      </c>
      <c r="I706" s="180">
        <f>(I629/I612)*AO78</f>
        <v>4020.3139305294267</v>
      </c>
      <c r="J706" s="180">
        <f>(J630/J612)*AO79</f>
        <v>5828.3173964856815</v>
      </c>
      <c r="K706" s="180">
        <f>(K644/K612)*AO75</f>
        <v>248914.85487409169</v>
      </c>
      <c r="L706" s="180">
        <f>(L647/L612)*AO80</f>
        <v>0.86791829440652712</v>
      </c>
      <c r="M706" s="180">
        <f t="shared" si="21"/>
        <v>331125</v>
      </c>
      <c r="N706" s="193" t="s">
        <v>728</v>
      </c>
    </row>
    <row r="707" spans="1:83" ht="12.65" customHeight="1" x14ac:dyDescent="0.35">
      <c r="A707" s="191">
        <v>7380</v>
      </c>
      <c r="B707" s="193" t="s">
        <v>729</v>
      </c>
      <c r="C707" s="180">
        <f>AP71</f>
        <v>82575</v>
      </c>
      <c r="D707" s="180">
        <f>(D615/D612)*AP76</f>
        <v>95625.939370198437</v>
      </c>
      <c r="E707" s="180">
        <f>(E623/E612)*SUM(C707:D707)</f>
        <v>31240.857646878885</v>
      </c>
      <c r="F707" s="180">
        <f>(F624/F612)*AP64</f>
        <v>791.42444708007054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1"/>
        <v>127658</v>
      </c>
      <c r="N707" s="193" t="s">
        <v>730</v>
      </c>
    </row>
    <row r="708" spans="1:83" ht="12.65" customHeight="1" x14ac:dyDescent="0.35">
      <c r="A708" s="191">
        <v>7390</v>
      </c>
      <c r="B708" s="193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3" t="s">
        <v>732</v>
      </c>
    </row>
    <row r="709" spans="1:83" ht="12.65" customHeight="1" x14ac:dyDescent="0.35">
      <c r="A709" s="191">
        <v>7400</v>
      </c>
      <c r="B709" s="193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3" t="s">
        <v>734</v>
      </c>
    </row>
    <row r="710" spans="1:83" ht="12.65" customHeight="1" x14ac:dyDescent="0.35">
      <c r="A710" s="191">
        <v>7410</v>
      </c>
      <c r="B710" s="193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3" t="s">
        <v>735</v>
      </c>
    </row>
    <row r="711" spans="1:83" ht="12.65" customHeight="1" x14ac:dyDescent="0.35">
      <c r="A711" s="191">
        <v>7420</v>
      </c>
      <c r="B711" s="193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3" t="s">
        <v>737</v>
      </c>
    </row>
    <row r="712" spans="1:83" ht="12.65" customHeight="1" x14ac:dyDescent="0.35">
      <c r="A712" s="191">
        <v>7430</v>
      </c>
      <c r="B712" s="193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3" t="s">
        <v>739</v>
      </c>
    </row>
    <row r="713" spans="1:83" ht="12.65" customHeight="1" x14ac:dyDescent="0.35">
      <c r="A713" s="191">
        <v>7490</v>
      </c>
      <c r="B713" s="193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1"/>
        <v>0</v>
      </c>
      <c r="N713" s="194" t="s">
        <v>741</v>
      </c>
    </row>
    <row r="715" spans="1:83" ht="12.65" customHeight="1" x14ac:dyDescent="0.35">
      <c r="C715" s="180">
        <f>SUM(C614:C647)+SUM(C668:C713)</f>
        <v>34766446</v>
      </c>
      <c r="D715" s="180">
        <f>SUM(D616:D647)+SUM(D668:D713)</f>
        <v>2507769</v>
      </c>
      <c r="E715" s="180">
        <f>SUM(E624:E647)+SUM(E668:E713)</f>
        <v>5185849.2709807176</v>
      </c>
      <c r="F715" s="180">
        <f>SUM(F625:F648)+SUM(F668:F713)</f>
        <v>268308.22984976647</v>
      </c>
      <c r="G715" s="180">
        <f>SUM(G626:G647)+SUM(G668:G713)</f>
        <v>906285.06618756661</v>
      </c>
      <c r="H715" s="180">
        <f>SUM(H629:H647)+SUM(H668:H713)</f>
        <v>631563.14202748891</v>
      </c>
      <c r="I715" s="180">
        <f>SUM(I630:I647)+SUM(I668:I713)</f>
        <v>762547.56252689997</v>
      </c>
      <c r="J715" s="180">
        <f>SUM(J631:J647)+SUM(J668:J713)</f>
        <v>227779.02935373102</v>
      </c>
      <c r="K715" s="180">
        <f>SUM(K668:K713)</f>
        <v>6354492.1264138147</v>
      </c>
      <c r="L715" s="180">
        <f>SUM(L668:L713)</f>
        <v>55.184343422375456</v>
      </c>
      <c r="M715" s="180">
        <f>SUM(M668:M713)</f>
        <v>14238844</v>
      </c>
      <c r="N715" s="193" t="s">
        <v>742</v>
      </c>
    </row>
    <row r="716" spans="1:83" ht="12.65" customHeight="1" x14ac:dyDescent="0.35">
      <c r="C716" s="180">
        <f>CE71</f>
        <v>34766446</v>
      </c>
      <c r="D716" s="180">
        <f>D615</f>
        <v>2507769</v>
      </c>
      <c r="E716" s="180">
        <f>E623</f>
        <v>5185849.2709807176</v>
      </c>
      <c r="F716" s="180">
        <f>F624</f>
        <v>268308.22984976647</v>
      </c>
      <c r="G716" s="180">
        <f>G625</f>
        <v>906285.06618756661</v>
      </c>
      <c r="H716" s="180">
        <f>H628</f>
        <v>631563.14202748891</v>
      </c>
      <c r="I716" s="180">
        <f>I629</f>
        <v>762547.56252690009</v>
      </c>
      <c r="J716" s="180">
        <f>J630</f>
        <v>227779.02935373105</v>
      </c>
      <c r="K716" s="180">
        <f>K644</f>
        <v>6354492.1264138147</v>
      </c>
      <c r="L716" s="180">
        <f>L647</f>
        <v>55.184343422375441</v>
      </c>
      <c r="M716" s="180">
        <f>C648</f>
        <v>14238846</v>
      </c>
      <c r="N716" s="193" t="s">
        <v>743</v>
      </c>
    </row>
    <row r="717" spans="1:83" ht="12.65" customHeight="1" x14ac:dyDescent="0.35">
      <c r="O717" s="193"/>
    </row>
    <row r="718" spans="1:83" ht="12.65" customHeight="1" x14ac:dyDescent="0.35">
      <c r="O718" s="193"/>
    </row>
    <row r="719" spans="1:83" ht="12.65" customHeight="1" x14ac:dyDescent="0.35">
      <c r="O719" s="193"/>
    </row>
    <row r="720" spans="1:83" s="196" customFormat="1" ht="12.65" customHeight="1" x14ac:dyDescent="0.35">
      <c r="A720" s="196" t="s">
        <v>744</v>
      </c>
      <c r="B720" s="261"/>
      <c r="C720" s="261"/>
      <c r="D720" s="261"/>
      <c r="E720" s="261"/>
      <c r="F720" s="261"/>
      <c r="G720" s="261"/>
      <c r="H720" s="261"/>
      <c r="I720" s="261"/>
      <c r="J720" s="261"/>
      <c r="K720" s="261"/>
      <c r="L720" s="261"/>
      <c r="M720" s="261"/>
      <c r="N720" s="261"/>
      <c r="O720" s="261"/>
      <c r="P720" s="261"/>
      <c r="Q720" s="261"/>
      <c r="R720" s="261"/>
      <c r="S720" s="261"/>
      <c r="T720" s="261"/>
      <c r="U720" s="261"/>
      <c r="V720" s="261"/>
      <c r="W720" s="261"/>
      <c r="X720" s="261"/>
      <c r="Y720" s="261"/>
      <c r="Z720" s="261"/>
      <c r="AA720" s="261"/>
      <c r="AB720" s="261"/>
      <c r="AC720" s="261"/>
      <c r="AD720" s="261"/>
      <c r="AE720" s="261"/>
      <c r="AF720" s="261"/>
      <c r="AG720" s="261"/>
      <c r="AH720" s="261"/>
      <c r="AI720" s="261"/>
      <c r="AJ720" s="261"/>
      <c r="AK720" s="261"/>
      <c r="AL720" s="261"/>
      <c r="AM720" s="261"/>
      <c r="AN720" s="261"/>
      <c r="AO720" s="261"/>
      <c r="AP720" s="261"/>
      <c r="AQ720" s="261"/>
      <c r="AR720" s="261"/>
      <c r="AS720" s="261"/>
      <c r="AT720" s="261"/>
      <c r="AU720" s="261"/>
      <c r="AV720" s="261"/>
      <c r="AW720" s="261"/>
      <c r="AX720" s="261"/>
      <c r="AY720" s="261"/>
      <c r="AZ720" s="261"/>
      <c r="BA720" s="261"/>
      <c r="BB720" s="261"/>
      <c r="BC720" s="261"/>
      <c r="BD720" s="261"/>
      <c r="BE720" s="261"/>
      <c r="BF720" s="261"/>
      <c r="BG720" s="261"/>
      <c r="BH720" s="261"/>
      <c r="BI720" s="261"/>
      <c r="BJ720" s="261"/>
      <c r="BK720" s="261"/>
      <c r="BL720" s="261"/>
      <c r="BM720" s="261"/>
      <c r="BN720" s="261"/>
      <c r="BO720" s="261"/>
      <c r="BP720" s="261"/>
      <c r="BQ720" s="261"/>
      <c r="BR720" s="261"/>
      <c r="BS720" s="261"/>
      <c r="BT720" s="261"/>
      <c r="BU720" s="261"/>
      <c r="BV720" s="261"/>
      <c r="BW720" s="261"/>
      <c r="BX720" s="261"/>
      <c r="BY720" s="261"/>
      <c r="BZ720" s="261"/>
      <c r="CA720" s="261"/>
      <c r="CB720" s="261"/>
      <c r="CC720" s="261"/>
      <c r="CD720" s="261"/>
      <c r="CE720" s="261"/>
    </row>
    <row r="721" spans="1:84" s="198" customFormat="1" ht="12.65" customHeight="1" x14ac:dyDescent="0.35">
      <c r="A721" s="198" t="s">
        <v>745</v>
      </c>
      <c r="B721" s="198" t="s">
        <v>746</v>
      </c>
      <c r="C721" s="198" t="s">
        <v>747</v>
      </c>
      <c r="D721" s="198" t="s">
        <v>748</v>
      </c>
      <c r="E721" s="198" t="s">
        <v>749</v>
      </c>
      <c r="F721" s="198" t="s">
        <v>750</v>
      </c>
      <c r="G721" s="198" t="s">
        <v>751</v>
      </c>
      <c r="H721" s="198" t="s">
        <v>752</v>
      </c>
      <c r="I721" s="198" t="s">
        <v>753</v>
      </c>
      <c r="J721" s="198" t="s">
        <v>754</v>
      </c>
      <c r="K721" s="198" t="s">
        <v>755</v>
      </c>
      <c r="L721" s="198" t="s">
        <v>756</v>
      </c>
      <c r="M721" s="198" t="s">
        <v>757</v>
      </c>
      <c r="N721" s="198" t="s">
        <v>758</v>
      </c>
      <c r="O721" s="198" t="s">
        <v>759</v>
      </c>
      <c r="P721" s="198" t="s">
        <v>760</v>
      </c>
      <c r="Q721" s="198" t="s">
        <v>761</v>
      </c>
      <c r="R721" s="198" t="s">
        <v>762</v>
      </c>
      <c r="S721" s="198" t="s">
        <v>763</v>
      </c>
      <c r="T721" s="198" t="s">
        <v>764</v>
      </c>
      <c r="U721" s="198" t="s">
        <v>765</v>
      </c>
      <c r="V721" s="198" t="s">
        <v>766</v>
      </c>
      <c r="W721" s="198" t="s">
        <v>767</v>
      </c>
      <c r="X721" s="198" t="s">
        <v>768</v>
      </c>
      <c r="Y721" s="198" t="s">
        <v>769</v>
      </c>
      <c r="Z721" s="198" t="s">
        <v>770</v>
      </c>
      <c r="AA721" s="198" t="s">
        <v>771</v>
      </c>
      <c r="AB721" s="198" t="s">
        <v>772</v>
      </c>
      <c r="AC721" s="198" t="s">
        <v>773</v>
      </c>
      <c r="AD721" s="198" t="s">
        <v>774</v>
      </c>
      <c r="AE721" s="198" t="s">
        <v>775</v>
      </c>
      <c r="AF721" s="198" t="s">
        <v>776</v>
      </c>
      <c r="AG721" s="198" t="s">
        <v>777</v>
      </c>
      <c r="AH721" s="198" t="s">
        <v>778</v>
      </c>
      <c r="AI721" s="198" t="s">
        <v>779</v>
      </c>
      <c r="AJ721" s="198" t="s">
        <v>780</v>
      </c>
      <c r="AK721" s="198" t="s">
        <v>781</v>
      </c>
      <c r="AL721" s="198" t="s">
        <v>782</v>
      </c>
      <c r="AM721" s="198" t="s">
        <v>783</v>
      </c>
      <c r="AN721" s="198" t="s">
        <v>784</v>
      </c>
      <c r="AO721" s="198" t="s">
        <v>785</v>
      </c>
      <c r="AP721" s="198" t="s">
        <v>786</v>
      </c>
      <c r="AQ721" s="198" t="s">
        <v>787</v>
      </c>
      <c r="AR721" s="198" t="s">
        <v>788</v>
      </c>
      <c r="AS721" s="198" t="s">
        <v>789</v>
      </c>
      <c r="AT721" s="198" t="s">
        <v>790</v>
      </c>
      <c r="AU721" s="198" t="s">
        <v>791</v>
      </c>
      <c r="AV721" s="198" t="s">
        <v>792</v>
      </c>
      <c r="AW721" s="198" t="s">
        <v>793</v>
      </c>
      <c r="AX721" s="198" t="s">
        <v>794</v>
      </c>
      <c r="AY721" s="198" t="s">
        <v>795</v>
      </c>
      <c r="AZ721" s="198" t="s">
        <v>796</v>
      </c>
      <c r="BA721" s="198" t="s">
        <v>797</v>
      </c>
      <c r="BB721" s="198" t="s">
        <v>798</v>
      </c>
      <c r="BC721" s="198" t="s">
        <v>799</v>
      </c>
      <c r="BD721" s="198" t="s">
        <v>800</v>
      </c>
      <c r="BE721" s="198" t="s">
        <v>801</v>
      </c>
      <c r="BF721" s="198" t="s">
        <v>802</v>
      </c>
      <c r="BG721" s="198" t="s">
        <v>803</v>
      </c>
      <c r="BH721" s="198" t="s">
        <v>804</v>
      </c>
      <c r="BI721" s="198" t="s">
        <v>805</v>
      </c>
      <c r="BJ721" s="198" t="s">
        <v>806</v>
      </c>
      <c r="BK721" s="198" t="s">
        <v>807</v>
      </c>
      <c r="BL721" s="198" t="s">
        <v>808</v>
      </c>
      <c r="BM721" s="198" t="s">
        <v>809</v>
      </c>
      <c r="BN721" s="198" t="s">
        <v>810</v>
      </c>
      <c r="BO721" s="198" t="s">
        <v>811</v>
      </c>
      <c r="BP721" s="198" t="s">
        <v>812</v>
      </c>
      <c r="BQ721" s="198" t="s">
        <v>813</v>
      </c>
      <c r="BR721" s="198" t="s">
        <v>814</v>
      </c>
      <c r="BS721" s="198" t="s">
        <v>815</v>
      </c>
      <c r="BT721" s="198" t="s">
        <v>816</v>
      </c>
      <c r="BU721" s="198" t="s">
        <v>817</v>
      </c>
      <c r="BV721" s="198" t="s">
        <v>818</v>
      </c>
      <c r="BW721" s="198" t="s">
        <v>819</v>
      </c>
      <c r="BX721" s="198" t="s">
        <v>820</v>
      </c>
      <c r="BY721" s="198" t="s">
        <v>821</v>
      </c>
      <c r="BZ721" s="198" t="s">
        <v>822</v>
      </c>
      <c r="CA721" s="198" t="s">
        <v>823</v>
      </c>
      <c r="CB721" s="198" t="s">
        <v>824</v>
      </c>
      <c r="CC721" s="198" t="s">
        <v>825</v>
      </c>
      <c r="CD721" s="198" t="s">
        <v>1256</v>
      </c>
    </row>
    <row r="722" spans="1:84" s="196" customFormat="1" ht="12.65" customHeight="1" x14ac:dyDescent="0.35">
      <c r="A722" s="197" t="str">
        <f>RIGHT(C83,3)&amp;"*"&amp;RIGHT(C82,4)&amp;"*"&amp;"A"</f>
        <v>150*2020*A</v>
      </c>
      <c r="B722" s="261">
        <f>ROUND(C165,0)</f>
        <v>1022150</v>
      </c>
      <c r="C722" s="261">
        <f>ROUND(C166,0)</f>
        <v>15348</v>
      </c>
      <c r="D722" s="261">
        <f>ROUND(C167,0)</f>
        <v>142726</v>
      </c>
      <c r="E722" s="261">
        <f>ROUND(C168,0)</f>
        <v>2263419</v>
      </c>
      <c r="F722" s="261">
        <f>ROUND(C169,0)</f>
        <v>0</v>
      </c>
      <c r="G722" s="261">
        <f>ROUND(C170,0)</f>
        <v>255540</v>
      </c>
      <c r="H722" s="261">
        <f>ROUND(C171+C172,0)</f>
        <v>227499</v>
      </c>
      <c r="I722" s="261">
        <f>ROUND(C175,0)</f>
        <v>1994711</v>
      </c>
      <c r="J722" s="261">
        <f>ROUND(C176,0)</f>
        <v>566825</v>
      </c>
      <c r="K722" s="261">
        <f>ROUND(C179,0)</f>
        <v>218325</v>
      </c>
      <c r="L722" s="261">
        <f>ROUND(C180,0)</f>
        <v>140996</v>
      </c>
      <c r="M722" s="261">
        <f>ROUND(C183,0)</f>
        <v>18125</v>
      </c>
      <c r="N722" s="261">
        <f>ROUND(C184,0)</f>
        <v>138600</v>
      </c>
      <c r="O722" s="261">
        <f>ROUND(C185,0)</f>
        <v>0</v>
      </c>
      <c r="P722" s="261">
        <f>ROUND(C188,0)</f>
        <v>0</v>
      </c>
      <c r="Q722" s="261">
        <f>ROUND(C189,0)</f>
        <v>1282327</v>
      </c>
      <c r="R722" s="261">
        <f>ROUND(B195,0)</f>
        <v>222805</v>
      </c>
      <c r="S722" s="261">
        <f>ROUND(C195,0)</f>
        <v>0</v>
      </c>
      <c r="T722" s="261">
        <f>ROUND(D195,0)</f>
        <v>0</v>
      </c>
      <c r="U722" s="261">
        <f>ROUND(B196,0)</f>
        <v>2700469</v>
      </c>
      <c r="V722" s="261">
        <f>ROUND(C196,0)</f>
        <v>0</v>
      </c>
      <c r="W722" s="261">
        <f>ROUND(D196,0)</f>
        <v>0</v>
      </c>
      <c r="X722" s="261">
        <f>ROUND(B197,0)</f>
        <v>21919998</v>
      </c>
      <c r="Y722" s="261">
        <f>ROUND(C197,0)</f>
        <v>17491</v>
      </c>
      <c r="Z722" s="261">
        <f>ROUND(D197,0)</f>
        <v>0</v>
      </c>
      <c r="AA722" s="261">
        <f>ROUND(B198,0)</f>
        <v>714858</v>
      </c>
      <c r="AB722" s="261">
        <f>ROUND(C198,0)</f>
        <v>7025</v>
      </c>
      <c r="AC722" s="261">
        <f>ROUND(D198,0)</f>
        <v>0</v>
      </c>
      <c r="AD722" s="261">
        <f>ROUND(B199,0)</f>
        <v>0</v>
      </c>
      <c r="AE722" s="261">
        <f>ROUND(C199,0)</f>
        <v>0</v>
      </c>
      <c r="AF722" s="261">
        <f>ROUND(D199,0)</f>
        <v>0</v>
      </c>
      <c r="AG722" s="261">
        <f>ROUND(B200,0)</f>
        <v>9061742</v>
      </c>
      <c r="AH722" s="261">
        <f>ROUND(C200,0)</f>
        <v>374242</v>
      </c>
      <c r="AI722" s="261">
        <f>ROUND(D200,0)</f>
        <v>-102453</v>
      </c>
      <c r="AJ722" s="261">
        <f>ROUND(B201,0)</f>
        <v>0</v>
      </c>
      <c r="AK722" s="261">
        <f>ROUND(C201,0)</f>
        <v>0</v>
      </c>
      <c r="AL722" s="261">
        <f>ROUND(D201,0)</f>
        <v>0</v>
      </c>
      <c r="AM722" s="261">
        <f>ROUND(B202,0)</f>
        <v>0</v>
      </c>
      <c r="AN722" s="261">
        <f>ROUND(C202,0)</f>
        <v>0</v>
      </c>
      <c r="AO722" s="261">
        <f>ROUND(D202,0)</f>
        <v>0</v>
      </c>
      <c r="AP722" s="261">
        <f>ROUND(B203,0)</f>
        <v>0</v>
      </c>
      <c r="AQ722" s="261">
        <f>ROUND(C203,0)</f>
        <v>0</v>
      </c>
      <c r="AR722" s="261">
        <f>ROUND(D203,0)</f>
        <v>0</v>
      </c>
      <c r="AS722" s="261"/>
      <c r="AT722" s="261"/>
      <c r="AU722" s="261"/>
      <c r="AV722" s="261">
        <f>ROUND(B209,0)</f>
        <v>1798770</v>
      </c>
      <c r="AW722" s="261">
        <f>ROUND(C209,0)</f>
        <v>92806</v>
      </c>
      <c r="AX722" s="261">
        <f>ROUND(D209,0)</f>
        <v>0</v>
      </c>
      <c r="AY722" s="261">
        <f>ROUND(B210,0)</f>
        <v>10355059</v>
      </c>
      <c r="AZ722" s="261">
        <f>ROUND(C210,0)</f>
        <v>1018461</v>
      </c>
      <c r="BA722" s="261">
        <f>ROUND(D210,0)</f>
        <v>-62966</v>
      </c>
      <c r="BB722" s="261">
        <f>ROUND(B211,0)</f>
        <v>645596</v>
      </c>
      <c r="BC722" s="261">
        <f>ROUND(C211,0)</f>
        <v>56288</v>
      </c>
      <c r="BD722" s="261">
        <f>ROUND(D211,0)</f>
        <v>4071</v>
      </c>
      <c r="BE722" s="261">
        <f>ROUND(B212,0)</f>
        <v>0</v>
      </c>
      <c r="BF722" s="261">
        <f>ROUND(C212,0)</f>
        <v>0</v>
      </c>
      <c r="BG722" s="261">
        <f>ROUND(D212,0)</f>
        <v>0</v>
      </c>
      <c r="BH722" s="261">
        <f>ROUND(B213,0)</f>
        <v>7859760</v>
      </c>
      <c r="BI722" s="261">
        <f>ROUND(C213,0)</f>
        <v>363324</v>
      </c>
      <c r="BJ722" s="261">
        <f>ROUND(D213,0)</f>
        <v>-60640</v>
      </c>
      <c r="BK722" s="261">
        <f>ROUND(B214,0)</f>
        <v>0</v>
      </c>
      <c r="BL722" s="261">
        <f>ROUND(C214,0)</f>
        <v>0</v>
      </c>
      <c r="BM722" s="261">
        <f>ROUND(D214,0)</f>
        <v>0</v>
      </c>
      <c r="BN722" s="261">
        <f>ROUND(B215,0)</f>
        <v>0</v>
      </c>
      <c r="BO722" s="261">
        <f>ROUND(C215,0)</f>
        <v>0</v>
      </c>
      <c r="BP722" s="261">
        <f>ROUND(D215,0)</f>
        <v>0</v>
      </c>
      <c r="BQ722" s="261">
        <f>ROUND(B216,0)</f>
        <v>0</v>
      </c>
      <c r="BR722" s="261">
        <f>ROUND(C216,0)</f>
        <v>0</v>
      </c>
      <c r="BS722" s="261">
        <f>ROUND(D216,0)</f>
        <v>0</v>
      </c>
      <c r="BT722" s="261">
        <f>ROUND(C223,0)</f>
        <v>6079195</v>
      </c>
      <c r="BU722" s="261">
        <f>ROUND(C224,0)</f>
        <v>6189213</v>
      </c>
      <c r="BV722" s="261">
        <f>ROUND(C225,0)</f>
        <v>0</v>
      </c>
      <c r="BW722" s="261">
        <f>ROUND(C226,0)</f>
        <v>0</v>
      </c>
      <c r="BX722" s="261">
        <f>ROUND(C227,0)</f>
        <v>0</v>
      </c>
      <c r="BY722" s="261">
        <f>ROUND(C228,0)</f>
        <v>4322611</v>
      </c>
      <c r="BZ722" s="261">
        <f>ROUND(C231,0)</f>
        <v>728</v>
      </c>
      <c r="CA722" s="261">
        <f>ROUND(C233,0)</f>
        <v>59888</v>
      </c>
      <c r="CB722" s="261">
        <f>ROUND(C234,0)</f>
        <v>114658</v>
      </c>
      <c r="CC722" s="261">
        <f>ROUND(C238+C239,0)</f>
        <v>0</v>
      </c>
      <c r="CD722" s="261">
        <f>D221</f>
        <v>490289</v>
      </c>
      <c r="CE722" s="261"/>
    </row>
    <row r="723" spans="1:84" ht="12.65" customHeight="1" x14ac:dyDescent="0.35">
      <c r="B723" s="262"/>
      <c r="C723" s="262"/>
      <c r="D723" s="262"/>
      <c r="E723" s="262"/>
      <c r="F723" s="262"/>
      <c r="G723" s="262"/>
      <c r="H723" s="262"/>
      <c r="I723" s="262"/>
      <c r="J723" s="262"/>
      <c r="K723" s="262"/>
      <c r="L723" s="262"/>
      <c r="M723" s="262"/>
      <c r="N723" s="262"/>
      <c r="O723" s="262"/>
      <c r="P723" s="262"/>
      <c r="Q723" s="262"/>
      <c r="R723" s="262"/>
      <c r="S723" s="262"/>
      <c r="T723" s="262"/>
      <c r="U723" s="262"/>
      <c r="V723" s="262"/>
      <c r="W723" s="262"/>
      <c r="X723" s="262"/>
      <c r="Y723" s="262"/>
      <c r="Z723" s="262"/>
      <c r="AA723" s="262"/>
      <c r="AB723" s="262"/>
      <c r="AC723" s="262"/>
      <c r="AD723" s="262"/>
      <c r="AE723" s="262"/>
      <c r="AF723" s="262"/>
      <c r="AG723" s="262"/>
      <c r="AH723" s="262"/>
      <c r="AI723" s="262"/>
      <c r="AJ723" s="262"/>
      <c r="AK723" s="262"/>
      <c r="AL723" s="262"/>
      <c r="AM723" s="262"/>
      <c r="AN723" s="262"/>
      <c r="AO723" s="262"/>
      <c r="AP723" s="262"/>
      <c r="AQ723" s="262"/>
      <c r="AR723" s="262"/>
      <c r="AS723" s="262"/>
      <c r="AT723" s="262"/>
      <c r="AU723" s="262"/>
      <c r="AV723" s="262"/>
      <c r="AW723" s="262"/>
      <c r="AX723" s="262"/>
      <c r="AY723" s="262"/>
      <c r="AZ723" s="262"/>
      <c r="BA723" s="262"/>
      <c r="BB723" s="262"/>
      <c r="BC723" s="262"/>
      <c r="BD723" s="262"/>
      <c r="BE723" s="262"/>
      <c r="BF723" s="262"/>
      <c r="BG723" s="262"/>
      <c r="BH723" s="262"/>
      <c r="BI723" s="262"/>
      <c r="BJ723" s="262"/>
      <c r="BK723" s="262"/>
      <c r="BL723" s="262"/>
      <c r="BM723" s="262"/>
      <c r="BN723" s="262"/>
      <c r="BO723" s="262"/>
      <c r="BP723" s="262"/>
      <c r="BQ723" s="262"/>
      <c r="BR723" s="262"/>
      <c r="BS723" s="262"/>
      <c r="BT723" s="262"/>
      <c r="BU723" s="262"/>
      <c r="BV723" s="262"/>
      <c r="BW723" s="262"/>
      <c r="BX723" s="262"/>
      <c r="BY723" s="262"/>
      <c r="BZ723" s="262"/>
      <c r="CA723" s="262"/>
      <c r="CB723" s="262"/>
      <c r="CC723" s="262"/>
      <c r="CD723" s="262"/>
      <c r="CE723" s="262"/>
    </row>
    <row r="724" spans="1:84" s="196" customFormat="1" ht="12.65" customHeight="1" x14ac:dyDescent="0.35">
      <c r="A724" s="196" t="s">
        <v>148</v>
      </c>
      <c r="B724" s="261"/>
      <c r="C724" s="261"/>
      <c r="D724" s="261"/>
      <c r="E724" s="261"/>
      <c r="F724" s="261"/>
      <c r="G724" s="261"/>
      <c r="H724" s="261"/>
      <c r="I724" s="261"/>
      <c r="J724" s="261"/>
      <c r="K724" s="261"/>
      <c r="L724" s="261"/>
      <c r="M724" s="261"/>
      <c r="N724" s="261"/>
      <c r="O724" s="261"/>
      <c r="P724" s="261"/>
      <c r="Q724" s="261"/>
      <c r="R724" s="261"/>
      <c r="S724" s="261"/>
      <c r="T724" s="261"/>
      <c r="U724" s="261"/>
      <c r="V724" s="261"/>
      <c r="W724" s="261"/>
      <c r="X724" s="261"/>
      <c r="Y724" s="261"/>
      <c r="Z724" s="261"/>
      <c r="AA724" s="261"/>
      <c r="AB724" s="261"/>
      <c r="AC724" s="261"/>
      <c r="AD724" s="261"/>
      <c r="AE724" s="261"/>
      <c r="AF724" s="261"/>
      <c r="AG724" s="261"/>
      <c r="AH724" s="261"/>
      <c r="AI724" s="261"/>
      <c r="AJ724" s="261"/>
      <c r="AK724" s="261"/>
      <c r="AL724" s="261"/>
      <c r="AM724" s="261"/>
      <c r="AN724" s="261"/>
      <c r="AO724" s="261"/>
      <c r="AP724" s="261"/>
      <c r="AQ724" s="261"/>
      <c r="AR724" s="261"/>
      <c r="AS724" s="261"/>
      <c r="AT724" s="261"/>
      <c r="AU724" s="261"/>
      <c r="AV724" s="261"/>
      <c r="AW724" s="261"/>
      <c r="AX724" s="261"/>
      <c r="AY724" s="261"/>
      <c r="AZ724" s="261"/>
      <c r="BA724" s="261"/>
      <c r="BB724" s="261"/>
      <c r="BC724" s="261"/>
      <c r="BD724" s="261"/>
      <c r="BE724" s="261"/>
      <c r="BF724" s="261"/>
      <c r="BG724" s="261"/>
      <c r="BH724" s="261"/>
      <c r="BI724" s="261"/>
      <c r="BJ724" s="261"/>
      <c r="BK724" s="261"/>
      <c r="BL724" s="261"/>
      <c r="BM724" s="261"/>
      <c r="BN724" s="261"/>
      <c r="BO724" s="261"/>
      <c r="BP724" s="261"/>
      <c r="BQ724" s="261"/>
      <c r="BR724" s="261"/>
      <c r="BS724" s="261"/>
      <c r="BT724" s="261"/>
      <c r="BU724" s="261"/>
      <c r="BV724" s="261"/>
      <c r="BW724" s="261"/>
      <c r="BX724" s="261"/>
      <c r="BY724" s="261"/>
      <c r="BZ724" s="261"/>
      <c r="CA724" s="261"/>
      <c r="CB724" s="261"/>
      <c r="CC724" s="261"/>
      <c r="CD724" s="261"/>
      <c r="CE724" s="261"/>
    </row>
    <row r="725" spans="1:84" s="198" customFormat="1" ht="12.65" customHeight="1" x14ac:dyDescent="0.35">
      <c r="A725" s="198" t="s">
        <v>745</v>
      </c>
      <c r="B725" s="198" t="s">
        <v>826</v>
      </c>
      <c r="C725" s="198" t="s">
        <v>827</v>
      </c>
      <c r="D725" s="198" t="s">
        <v>828</v>
      </c>
      <c r="E725" s="198" t="s">
        <v>829</v>
      </c>
      <c r="F725" s="198" t="s">
        <v>830</v>
      </c>
      <c r="G725" s="198" t="s">
        <v>831</v>
      </c>
      <c r="H725" s="198" t="s">
        <v>832</v>
      </c>
      <c r="I725" s="198" t="s">
        <v>833</v>
      </c>
      <c r="J725" s="198" t="s">
        <v>834</v>
      </c>
      <c r="K725" s="198" t="s">
        <v>835</v>
      </c>
      <c r="L725" s="198" t="s">
        <v>836</v>
      </c>
      <c r="M725" s="198" t="s">
        <v>837</v>
      </c>
      <c r="N725" s="198" t="s">
        <v>838</v>
      </c>
      <c r="O725" s="198" t="s">
        <v>839</v>
      </c>
      <c r="P725" s="198" t="s">
        <v>840</v>
      </c>
      <c r="Q725" s="198" t="s">
        <v>841</v>
      </c>
      <c r="R725" s="198" t="s">
        <v>842</v>
      </c>
      <c r="S725" s="198" t="s">
        <v>843</v>
      </c>
      <c r="T725" s="198" t="s">
        <v>844</v>
      </c>
      <c r="U725" s="198" t="s">
        <v>845</v>
      </c>
      <c r="V725" s="198" t="s">
        <v>846</v>
      </c>
      <c r="W725" s="198" t="s">
        <v>847</v>
      </c>
      <c r="X725" s="198" t="s">
        <v>848</v>
      </c>
      <c r="Y725" s="198" t="s">
        <v>849</v>
      </c>
      <c r="Z725" s="198" t="s">
        <v>850</v>
      </c>
      <c r="AA725" s="198" t="s">
        <v>851</v>
      </c>
      <c r="AB725" s="198" t="s">
        <v>852</v>
      </c>
      <c r="AC725" s="198" t="s">
        <v>853</v>
      </c>
      <c r="AD725" s="198" t="s">
        <v>854</v>
      </c>
      <c r="AE725" s="198" t="s">
        <v>855</v>
      </c>
      <c r="AF725" s="198" t="s">
        <v>856</v>
      </c>
      <c r="AG725" s="198" t="s">
        <v>857</v>
      </c>
      <c r="AH725" s="198" t="s">
        <v>858</v>
      </c>
      <c r="AI725" s="198" t="s">
        <v>859</v>
      </c>
      <c r="AJ725" s="198" t="s">
        <v>860</v>
      </c>
      <c r="AK725" s="198" t="s">
        <v>861</v>
      </c>
      <c r="AL725" s="198" t="s">
        <v>862</v>
      </c>
      <c r="AM725" s="198" t="s">
        <v>863</v>
      </c>
      <c r="AN725" s="198" t="s">
        <v>864</v>
      </c>
      <c r="AO725" s="198" t="s">
        <v>865</v>
      </c>
      <c r="AP725" s="198" t="s">
        <v>866</v>
      </c>
      <c r="AQ725" s="198" t="s">
        <v>867</v>
      </c>
      <c r="AR725" s="198" t="s">
        <v>868</v>
      </c>
      <c r="AS725" s="198" t="s">
        <v>869</v>
      </c>
      <c r="AT725" s="198" t="s">
        <v>870</v>
      </c>
      <c r="AU725" s="198" t="s">
        <v>871</v>
      </c>
      <c r="AV725" s="198" t="s">
        <v>872</v>
      </c>
      <c r="AW725" s="198" t="s">
        <v>873</v>
      </c>
      <c r="AX725" s="198" t="s">
        <v>874</v>
      </c>
      <c r="AY725" s="198" t="s">
        <v>875</v>
      </c>
      <c r="AZ725" s="198" t="s">
        <v>876</v>
      </c>
      <c r="BA725" s="198" t="s">
        <v>877</v>
      </c>
      <c r="BB725" s="198" t="s">
        <v>878</v>
      </c>
      <c r="BC725" s="198" t="s">
        <v>879</v>
      </c>
      <c r="BD725" s="198" t="s">
        <v>880</v>
      </c>
      <c r="BE725" s="198" t="s">
        <v>881</v>
      </c>
      <c r="BF725" s="198" t="s">
        <v>882</v>
      </c>
      <c r="BG725" s="198" t="s">
        <v>883</v>
      </c>
      <c r="BH725" s="198" t="s">
        <v>884</v>
      </c>
      <c r="BI725" s="198" t="s">
        <v>885</v>
      </c>
      <c r="BJ725" s="198" t="s">
        <v>886</v>
      </c>
      <c r="BK725" s="198" t="s">
        <v>887</v>
      </c>
      <c r="BL725" s="198" t="s">
        <v>888</v>
      </c>
      <c r="BM725" s="198" t="s">
        <v>889</v>
      </c>
      <c r="BN725" s="198" t="s">
        <v>890</v>
      </c>
      <c r="BO725" s="198" t="s">
        <v>891</v>
      </c>
      <c r="BP725" s="198" t="s">
        <v>892</v>
      </c>
      <c r="BQ725" s="198" t="s">
        <v>893</v>
      </c>
      <c r="BR725" s="198" t="s">
        <v>894</v>
      </c>
    </row>
    <row r="726" spans="1:84" s="196" customFormat="1" ht="12.65" customHeight="1" x14ac:dyDescent="0.35">
      <c r="A726" s="197" t="str">
        <f>RIGHT(C83,3)&amp;"*"&amp;RIGHT(C82,4)&amp;"*"&amp;"A"</f>
        <v>150*2020*A</v>
      </c>
      <c r="B726" s="261">
        <f>ROUND(C111,0)</f>
        <v>338</v>
      </c>
      <c r="C726" s="261">
        <f>ROUND(C112,0)</f>
        <v>52</v>
      </c>
      <c r="D726" s="261">
        <f>ROUND(C113,0)</f>
        <v>0</v>
      </c>
      <c r="E726" s="261">
        <f>ROUND(C114,0)</f>
        <v>61</v>
      </c>
      <c r="F726" s="261">
        <f>ROUND(D111,0)</f>
        <v>1007</v>
      </c>
      <c r="G726" s="261">
        <f>ROUND(D112,0)</f>
        <v>4564</v>
      </c>
      <c r="H726" s="261">
        <f>ROUND(D113,0)</f>
        <v>0</v>
      </c>
      <c r="I726" s="261">
        <f>ROUND(D114,0)</f>
        <v>111</v>
      </c>
      <c r="J726" s="261">
        <f>ROUND(C116,0)</f>
        <v>0</v>
      </c>
      <c r="K726" s="261">
        <f>ROUND(C117,0)</f>
        <v>0</v>
      </c>
      <c r="L726" s="261">
        <f>ROUND(C118,0)</f>
        <v>16</v>
      </c>
      <c r="M726" s="261">
        <f>ROUND(C119,0)</f>
        <v>0</v>
      </c>
      <c r="N726" s="261">
        <f>ROUND(C120,0)</f>
        <v>0</v>
      </c>
      <c r="O726" s="261">
        <f>ROUND(C121,0)</f>
        <v>0</v>
      </c>
      <c r="P726" s="261">
        <f>ROUND(C122,0)</f>
        <v>0</v>
      </c>
      <c r="Q726" s="261">
        <f>ROUND(C123,0)</f>
        <v>0</v>
      </c>
      <c r="R726" s="261">
        <f>ROUND(C124,0)</f>
        <v>9</v>
      </c>
      <c r="S726" s="261">
        <f>ROUND(C125,0)</f>
        <v>0</v>
      </c>
      <c r="T726" s="261"/>
      <c r="U726" s="261">
        <f>ROUND(C126,0)</f>
        <v>0</v>
      </c>
      <c r="V726" s="261">
        <f>ROUND(C128,0)</f>
        <v>0</v>
      </c>
      <c r="W726" s="261">
        <f>ROUND(C129,0)</f>
        <v>0</v>
      </c>
      <c r="X726" s="261">
        <f>ROUND(B138,0)</f>
        <v>152</v>
      </c>
      <c r="Y726" s="261">
        <f>ROUND(B139,0)</f>
        <v>488</v>
      </c>
      <c r="Z726" s="261">
        <f>ROUND(B140,0)</f>
        <v>0</v>
      </c>
      <c r="AA726" s="261">
        <f>ROUND(B141,0)</f>
        <v>3231391</v>
      </c>
      <c r="AB726" s="261">
        <f>ROUND(B142,0)</f>
        <v>7337103</v>
      </c>
      <c r="AC726" s="261">
        <f>ROUND(C138,0)</f>
        <v>143</v>
      </c>
      <c r="AD726" s="261">
        <f>ROUND(C139,0)</f>
        <v>523</v>
      </c>
      <c r="AE726" s="261">
        <f>ROUND(C140,0)</f>
        <v>0</v>
      </c>
      <c r="AF726" s="261">
        <f>ROUND(C141,0)</f>
        <v>3463151</v>
      </c>
      <c r="AG726" s="261">
        <f>ROUND(C142,0)</f>
        <v>11807819</v>
      </c>
      <c r="AH726" s="261">
        <f>ROUND(D138,0)</f>
        <v>104</v>
      </c>
      <c r="AI726" s="261">
        <f>ROUND(D139,0)</f>
        <v>107</v>
      </c>
      <c r="AJ726" s="261">
        <f>ROUND(D140,0)</f>
        <v>0</v>
      </c>
      <c r="AK726" s="261">
        <f>ROUND(D141,0)</f>
        <v>708522</v>
      </c>
      <c r="AL726" s="261">
        <f>ROUND(D142,0)</f>
        <v>11494657</v>
      </c>
      <c r="AM726" s="261">
        <f>ROUND(B144,0)</f>
        <v>44</v>
      </c>
      <c r="AN726" s="261">
        <f>ROUND(B145,0)</f>
        <v>597</v>
      </c>
      <c r="AO726" s="261">
        <f>ROUND(B146,0)</f>
        <v>0</v>
      </c>
      <c r="AP726" s="261">
        <f>ROUND(B147,0)</f>
        <v>1124983</v>
      </c>
      <c r="AQ726" s="261">
        <f>ROUND(B148,0)</f>
        <v>0</v>
      </c>
      <c r="AR726" s="261">
        <f>ROUND(C144,0)</f>
        <v>3</v>
      </c>
      <c r="AS726" s="261">
        <f>ROUND(C145,0)</f>
        <v>2654</v>
      </c>
      <c r="AT726" s="261">
        <f>ROUND(C146,0)</f>
        <v>0</v>
      </c>
      <c r="AU726" s="261">
        <f>ROUND(C147,0)</f>
        <v>5001182</v>
      </c>
      <c r="AV726" s="261">
        <f>ROUND(C148,0)</f>
        <v>0</v>
      </c>
      <c r="AW726" s="261">
        <f>ROUND(D144,0)</f>
        <v>5</v>
      </c>
      <c r="AX726" s="261">
        <f>ROUND(D145,0)</f>
        <v>1313</v>
      </c>
      <c r="AY726" s="261">
        <f>ROUND(D146,0)</f>
        <v>0</v>
      </c>
      <c r="AZ726" s="261">
        <f>ROUND(D147,0)</f>
        <v>2474210</v>
      </c>
      <c r="BA726" s="261">
        <f>ROUND(D148,0)</f>
        <v>0</v>
      </c>
      <c r="BB726" s="261">
        <f>ROUND(B150,0)</f>
        <v>0</v>
      </c>
      <c r="BC726" s="261">
        <f>ROUND(B151,0)</f>
        <v>0</v>
      </c>
      <c r="BD726" s="261">
        <f>ROUND(B152,0)</f>
        <v>0</v>
      </c>
      <c r="BE726" s="261">
        <f>ROUND(B153,0)</f>
        <v>0</v>
      </c>
      <c r="BF726" s="261">
        <f>ROUND(B154,0)</f>
        <v>0</v>
      </c>
      <c r="BG726" s="261">
        <f>ROUND(C150,0)</f>
        <v>0</v>
      </c>
      <c r="BH726" s="261">
        <f>ROUND(C151,0)</f>
        <v>0</v>
      </c>
      <c r="BI726" s="261">
        <f>ROUND(C152,0)</f>
        <v>0</v>
      </c>
      <c r="BJ726" s="261">
        <f>ROUND(C153,0)</f>
        <v>0</v>
      </c>
      <c r="BK726" s="261">
        <f>ROUND(C154,0)</f>
        <v>0</v>
      </c>
      <c r="BL726" s="261">
        <f>ROUND(D150,0)</f>
        <v>0</v>
      </c>
      <c r="BM726" s="261">
        <f>ROUND(D151,0)</f>
        <v>0</v>
      </c>
      <c r="BN726" s="261">
        <f>ROUND(D152,0)</f>
        <v>0</v>
      </c>
      <c r="BO726" s="261">
        <f>ROUND(D153,0)</f>
        <v>0</v>
      </c>
      <c r="BP726" s="261">
        <f>ROUND(D154,0)</f>
        <v>0</v>
      </c>
      <c r="BQ726" s="261">
        <f>ROUND(B157,0)</f>
        <v>2147788</v>
      </c>
      <c r="BR726" s="261">
        <f>ROUND(C157,0)</f>
        <v>812205</v>
      </c>
      <c r="BS726" s="261"/>
      <c r="BT726" s="261"/>
      <c r="BU726" s="261"/>
      <c r="BV726" s="261"/>
      <c r="BW726" s="261"/>
      <c r="BX726" s="261"/>
      <c r="BY726" s="261"/>
      <c r="BZ726" s="261"/>
      <c r="CA726" s="261"/>
      <c r="CB726" s="261"/>
      <c r="CC726" s="261"/>
      <c r="CD726" s="261"/>
      <c r="CE726" s="261"/>
    </row>
    <row r="727" spans="1:84" ht="12.65" customHeight="1" x14ac:dyDescent="0.35">
      <c r="B727" s="262"/>
      <c r="C727" s="262"/>
      <c r="D727" s="262"/>
      <c r="E727" s="262"/>
      <c r="F727" s="262"/>
      <c r="G727" s="262"/>
      <c r="H727" s="262"/>
      <c r="I727" s="262"/>
      <c r="J727" s="262"/>
      <c r="K727" s="262"/>
      <c r="L727" s="262"/>
      <c r="M727" s="262"/>
      <c r="N727" s="262"/>
      <c r="O727" s="262"/>
      <c r="P727" s="262"/>
      <c r="Q727" s="262"/>
      <c r="R727" s="262"/>
      <c r="S727" s="262"/>
      <c r="T727" s="262"/>
      <c r="U727" s="262"/>
      <c r="V727" s="262"/>
      <c r="W727" s="262"/>
      <c r="X727" s="262"/>
      <c r="Y727" s="262"/>
      <c r="Z727" s="262"/>
      <c r="AA727" s="262"/>
      <c r="AB727" s="262"/>
      <c r="AC727" s="262"/>
      <c r="AD727" s="262"/>
      <c r="AE727" s="262"/>
      <c r="AF727" s="262"/>
      <c r="AG727" s="262"/>
      <c r="AH727" s="262"/>
      <c r="AI727" s="262"/>
      <c r="AJ727" s="262"/>
      <c r="AK727" s="262"/>
      <c r="AL727" s="262"/>
      <c r="AM727" s="262"/>
      <c r="AN727" s="262"/>
      <c r="AO727" s="262"/>
      <c r="AP727" s="262"/>
      <c r="AQ727" s="262"/>
      <c r="AR727" s="262"/>
      <c r="AS727" s="262"/>
      <c r="AT727" s="262"/>
      <c r="AU727" s="262"/>
      <c r="AV727" s="262"/>
      <c r="AW727" s="262"/>
      <c r="AX727" s="262"/>
      <c r="AY727" s="262"/>
      <c r="AZ727" s="262"/>
      <c r="BA727" s="262"/>
      <c r="BB727" s="262"/>
      <c r="BC727" s="262"/>
      <c r="BD727" s="262"/>
      <c r="BE727" s="262"/>
      <c r="BF727" s="262"/>
      <c r="BG727" s="262"/>
      <c r="BH727" s="262"/>
      <c r="BI727" s="262"/>
      <c r="BJ727" s="262"/>
      <c r="BK727" s="262"/>
      <c r="BL727" s="262"/>
      <c r="BM727" s="262"/>
      <c r="BN727" s="262"/>
      <c r="BO727" s="262"/>
      <c r="BP727" s="262"/>
      <c r="BQ727" s="262"/>
      <c r="BR727" s="262"/>
      <c r="BS727" s="262"/>
      <c r="BT727" s="262"/>
      <c r="BU727" s="262"/>
      <c r="BV727" s="262"/>
      <c r="BW727" s="262"/>
      <c r="BX727" s="262"/>
      <c r="BY727" s="262"/>
      <c r="BZ727" s="262"/>
      <c r="CA727" s="262"/>
      <c r="CB727" s="262"/>
      <c r="CC727" s="262"/>
      <c r="CD727" s="262"/>
      <c r="CE727" s="262"/>
    </row>
    <row r="728" spans="1:84" s="196" customFormat="1" ht="12.65" customHeight="1" x14ac:dyDescent="0.35">
      <c r="A728" s="196" t="s">
        <v>895</v>
      </c>
      <c r="B728" s="261"/>
      <c r="C728" s="261"/>
      <c r="D728" s="261"/>
      <c r="E728" s="261"/>
      <c r="F728" s="261"/>
      <c r="G728" s="261"/>
      <c r="H728" s="261"/>
      <c r="I728" s="261"/>
      <c r="J728" s="261"/>
      <c r="K728" s="261"/>
      <c r="L728" s="261"/>
      <c r="M728" s="261"/>
      <c r="N728" s="261"/>
      <c r="O728" s="261"/>
      <c r="P728" s="261"/>
      <c r="Q728" s="261"/>
      <c r="R728" s="261"/>
      <c r="S728" s="261"/>
      <c r="T728" s="261"/>
      <c r="U728" s="261"/>
      <c r="V728" s="261"/>
      <c r="W728" s="261"/>
      <c r="X728" s="261"/>
      <c r="Y728" s="261"/>
      <c r="Z728" s="261"/>
      <c r="AA728" s="261"/>
      <c r="AB728" s="261"/>
      <c r="AC728" s="261"/>
      <c r="AD728" s="261"/>
      <c r="AE728" s="261"/>
      <c r="AF728" s="261"/>
      <c r="AG728" s="261"/>
      <c r="AH728" s="261"/>
      <c r="AI728" s="261"/>
      <c r="AJ728" s="261"/>
      <c r="AK728" s="261"/>
      <c r="AL728" s="261"/>
      <c r="AM728" s="261"/>
      <c r="AN728" s="261"/>
      <c r="AO728" s="261"/>
      <c r="AP728" s="261"/>
      <c r="AQ728" s="261"/>
      <c r="AR728" s="261"/>
      <c r="AS728" s="261"/>
      <c r="AT728" s="261"/>
      <c r="AU728" s="261"/>
      <c r="AV728" s="261"/>
      <c r="AW728" s="261"/>
      <c r="AX728" s="261"/>
      <c r="AY728" s="261"/>
      <c r="AZ728" s="261"/>
      <c r="BA728" s="261"/>
      <c r="BB728" s="261"/>
      <c r="BC728" s="261"/>
      <c r="BD728" s="261"/>
      <c r="BE728" s="261"/>
      <c r="BF728" s="261"/>
      <c r="BG728" s="261"/>
      <c r="BH728" s="261"/>
      <c r="BI728" s="261"/>
      <c r="BJ728" s="261"/>
      <c r="BK728" s="261"/>
      <c r="BL728" s="261"/>
      <c r="BM728" s="261"/>
      <c r="BN728" s="261"/>
      <c r="BO728" s="261"/>
      <c r="BP728" s="261"/>
      <c r="BQ728" s="261"/>
      <c r="BR728" s="261"/>
      <c r="BS728" s="261"/>
      <c r="BT728" s="261"/>
      <c r="BU728" s="261"/>
      <c r="BV728" s="261"/>
      <c r="BW728" s="261"/>
      <c r="BX728" s="261"/>
      <c r="BY728" s="261"/>
      <c r="BZ728" s="261"/>
      <c r="CA728" s="261"/>
      <c r="CB728" s="261"/>
      <c r="CC728" s="261"/>
      <c r="CD728" s="261"/>
      <c r="CE728" s="261"/>
    </row>
    <row r="729" spans="1:84" s="198" customFormat="1" ht="12.65" customHeight="1" x14ac:dyDescent="0.35">
      <c r="A729" s="198" t="s">
        <v>745</v>
      </c>
      <c r="B729" s="198" t="s">
        <v>896</v>
      </c>
      <c r="C729" s="198" t="s">
        <v>897</v>
      </c>
      <c r="D729" s="198" t="s">
        <v>898</v>
      </c>
      <c r="E729" s="198" t="s">
        <v>899</v>
      </c>
      <c r="F729" s="198" t="s">
        <v>900</v>
      </c>
      <c r="G729" s="198" t="s">
        <v>901</v>
      </c>
      <c r="H729" s="198" t="s">
        <v>902</v>
      </c>
      <c r="I729" s="198" t="s">
        <v>903</v>
      </c>
      <c r="J729" s="198" t="s">
        <v>904</v>
      </c>
      <c r="K729" s="198" t="s">
        <v>905</v>
      </c>
      <c r="L729" s="198" t="s">
        <v>906</v>
      </c>
      <c r="M729" s="198" t="s">
        <v>907</v>
      </c>
      <c r="N729" s="198" t="s">
        <v>908</v>
      </c>
      <c r="O729" s="198" t="s">
        <v>909</v>
      </c>
      <c r="P729" s="198" t="s">
        <v>910</v>
      </c>
      <c r="Q729" s="198" t="s">
        <v>911</v>
      </c>
      <c r="R729" s="198" t="s">
        <v>912</v>
      </c>
      <c r="S729" s="198" t="s">
        <v>913</v>
      </c>
      <c r="T729" s="198" t="s">
        <v>914</v>
      </c>
      <c r="U729" s="198" t="s">
        <v>915</v>
      </c>
      <c r="V729" s="198" t="s">
        <v>916</v>
      </c>
      <c r="W729" s="198" t="s">
        <v>917</v>
      </c>
      <c r="X729" s="198" t="s">
        <v>918</v>
      </c>
      <c r="Y729" s="198" t="s">
        <v>919</v>
      </c>
      <c r="Z729" s="198" t="s">
        <v>920</v>
      </c>
      <c r="AA729" s="198" t="s">
        <v>921</v>
      </c>
      <c r="AB729" s="198" t="s">
        <v>922</v>
      </c>
      <c r="AC729" s="198" t="s">
        <v>923</v>
      </c>
      <c r="AD729" s="198" t="s">
        <v>924</v>
      </c>
      <c r="AE729" s="198" t="s">
        <v>925</v>
      </c>
      <c r="AF729" s="198" t="s">
        <v>926</v>
      </c>
      <c r="AG729" s="198" t="s">
        <v>927</v>
      </c>
      <c r="AH729" s="198" t="s">
        <v>928</v>
      </c>
      <c r="AI729" s="198" t="s">
        <v>929</v>
      </c>
      <c r="AJ729" s="198" t="s">
        <v>930</v>
      </c>
      <c r="AK729" s="198" t="s">
        <v>931</v>
      </c>
      <c r="AL729" s="198" t="s">
        <v>932</v>
      </c>
      <c r="AM729" s="198" t="s">
        <v>933</v>
      </c>
      <c r="AN729" s="198" t="s">
        <v>934</v>
      </c>
      <c r="AO729" s="198" t="s">
        <v>935</v>
      </c>
      <c r="AP729" s="198" t="s">
        <v>936</v>
      </c>
      <c r="AQ729" s="198" t="s">
        <v>937</v>
      </c>
      <c r="AR729" s="198" t="s">
        <v>938</v>
      </c>
      <c r="AS729" s="198" t="s">
        <v>939</v>
      </c>
      <c r="AT729" s="198" t="s">
        <v>940</v>
      </c>
      <c r="AU729" s="198" t="s">
        <v>941</v>
      </c>
      <c r="AV729" s="198" t="s">
        <v>942</v>
      </c>
      <c r="AW729" s="198" t="s">
        <v>943</v>
      </c>
      <c r="AX729" s="198" t="s">
        <v>944</v>
      </c>
      <c r="AY729" s="198" t="s">
        <v>945</v>
      </c>
      <c r="AZ729" s="198" t="s">
        <v>946</v>
      </c>
      <c r="BA729" s="198" t="s">
        <v>947</v>
      </c>
      <c r="BB729" s="198" t="s">
        <v>948</v>
      </c>
      <c r="BC729" s="198" t="s">
        <v>949</v>
      </c>
      <c r="BD729" s="198" t="s">
        <v>950</v>
      </c>
      <c r="BE729" s="198" t="s">
        <v>951</v>
      </c>
      <c r="BF729" s="198" t="s">
        <v>952</v>
      </c>
      <c r="BG729" s="198" t="s">
        <v>953</v>
      </c>
      <c r="BH729" s="198" t="s">
        <v>954</v>
      </c>
      <c r="BI729" s="198" t="s">
        <v>955</v>
      </c>
      <c r="BJ729" s="198" t="s">
        <v>956</v>
      </c>
      <c r="BK729" s="198" t="s">
        <v>957</v>
      </c>
      <c r="BL729" s="198" t="s">
        <v>958</v>
      </c>
      <c r="BM729" s="198" t="s">
        <v>959</v>
      </c>
      <c r="BN729" s="198" t="s">
        <v>960</v>
      </c>
      <c r="BO729" s="198" t="s">
        <v>961</v>
      </c>
      <c r="BP729" s="198" t="s">
        <v>962</v>
      </c>
      <c r="BQ729" s="198" t="s">
        <v>963</v>
      </c>
      <c r="BR729" s="198" t="s">
        <v>964</v>
      </c>
      <c r="BS729" s="198" t="s">
        <v>965</v>
      </c>
      <c r="BT729" s="198" t="s">
        <v>966</v>
      </c>
      <c r="BU729" s="198" t="s">
        <v>967</v>
      </c>
      <c r="BV729" s="198" t="s">
        <v>968</v>
      </c>
      <c r="BW729" s="198" t="s">
        <v>969</v>
      </c>
      <c r="BX729" s="198" t="s">
        <v>970</v>
      </c>
      <c r="BY729" s="198" t="s">
        <v>971</v>
      </c>
      <c r="BZ729" s="198" t="s">
        <v>972</v>
      </c>
      <c r="CA729" s="198" t="s">
        <v>973</v>
      </c>
      <c r="CB729" s="198" t="s">
        <v>974</v>
      </c>
      <c r="CC729" s="198" t="s">
        <v>975</v>
      </c>
      <c r="CD729" s="198" t="s">
        <v>976</v>
      </c>
      <c r="CE729" s="198" t="s">
        <v>977</v>
      </c>
      <c r="CF729" s="198" t="s">
        <v>978</v>
      </c>
    </row>
    <row r="730" spans="1:84" s="196" customFormat="1" ht="12.65" customHeight="1" x14ac:dyDescent="0.35">
      <c r="A730" s="197" t="str">
        <f>RIGHT(C83,3)&amp;"*"&amp;RIGHT(C82,4)&amp;"*"&amp;"A"</f>
        <v>150*2020*A</v>
      </c>
      <c r="B730" s="261">
        <f>ROUND(C250,0)</f>
        <v>8416209</v>
      </c>
      <c r="C730" s="261">
        <f>ROUND(C251,0)</f>
        <v>0</v>
      </c>
      <c r="D730" s="261">
        <f>ROUND(C252,0)</f>
        <v>10192583</v>
      </c>
      <c r="E730" s="261">
        <f>ROUND(C253,0)</f>
        <v>6468236</v>
      </c>
      <c r="F730" s="261">
        <f>ROUND(C254,0)</f>
        <v>0</v>
      </c>
      <c r="G730" s="261">
        <f>ROUND(C255,0)</f>
        <v>522209</v>
      </c>
      <c r="H730" s="261">
        <f>ROUND(C256,0)</f>
        <v>0</v>
      </c>
      <c r="I730" s="261">
        <f>ROUND(C257,0)</f>
        <v>870756</v>
      </c>
      <c r="J730" s="261">
        <f>ROUND(C258,0)</f>
        <v>426839</v>
      </c>
      <c r="K730" s="261">
        <f>ROUND(C259,0)</f>
        <v>0</v>
      </c>
      <c r="L730" s="261">
        <f>ROUND(C262,0)</f>
        <v>3423342</v>
      </c>
      <c r="M730" s="261">
        <f>ROUND(C263,0)</f>
        <v>0</v>
      </c>
      <c r="N730" s="261">
        <f>ROUND(C264,0)</f>
        <v>1912332</v>
      </c>
      <c r="O730" s="261">
        <f>ROUND(C267,0)</f>
        <v>222805</v>
      </c>
      <c r="P730" s="261">
        <f>ROUND(C268,0)</f>
        <v>2700469</v>
      </c>
      <c r="Q730" s="261">
        <f>ROUND(C269,0)</f>
        <v>21937489</v>
      </c>
      <c r="R730" s="261">
        <f>ROUND(C270,0)</f>
        <v>721883</v>
      </c>
      <c r="S730" s="261">
        <f>ROUND(C271,0)</f>
        <v>0</v>
      </c>
      <c r="T730" s="261">
        <f>ROUND(C272,0)</f>
        <v>9538437</v>
      </c>
      <c r="U730" s="261">
        <f>ROUND(C273,0)</f>
        <v>0</v>
      </c>
      <c r="V730" s="261">
        <f>ROUND(C274,0)</f>
        <v>0</v>
      </c>
      <c r="W730" s="261">
        <f>ROUND(C275,0)</f>
        <v>0</v>
      </c>
      <c r="X730" s="261">
        <f>ROUND(C276,0)</f>
        <v>22309599</v>
      </c>
      <c r="Y730" s="261">
        <f>ROUND(C279,0)</f>
        <v>0</v>
      </c>
      <c r="Z730" s="261">
        <f>ROUND(C280,0)</f>
        <v>0</v>
      </c>
      <c r="AA730" s="261">
        <f>ROUND(C281,0)</f>
        <v>0</v>
      </c>
      <c r="AB730" s="261">
        <f>ROUND(C282,0)</f>
        <v>2679992</v>
      </c>
      <c r="AC730" s="261">
        <f>ROUND(C286,0)</f>
        <v>0</v>
      </c>
      <c r="AD730" s="261">
        <f>ROUND(C287,0)</f>
        <v>0</v>
      </c>
      <c r="AE730" s="261">
        <f>ROUND(C288,0)</f>
        <v>0</v>
      </c>
      <c r="AF730" s="261">
        <f>ROUND(C289,0)</f>
        <v>0</v>
      </c>
      <c r="AG730" s="261">
        <f>ROUND(C304,0)</f>
        <v>0</v>
      </c>
      <c r="AH730" s="261">
        <f>ROUND(C305,0)</f>
        <v>908499</v>
      </c>
      <c r="AI730" s="261">
        <f>ROUND(C306,0)</f>
        <v>4351696</v>
      </c>
      <c r="AJ730" s="261">
        <f>ROUND(C307,0)</f>
        <v>0</v>
      </c>
      <c r="AK730" s="261">
        <f>ROUND(C308,0)</f>
        <v>0</v>
      </c>
      <c r="AL730" s="261">
        <f>ROUND(C309,0)</f>
        <v>1745837</v>
      </c>
      <c r="AM730" s="261">
        <f>ROUND(C310,0)</f>
        <v>0</v>
      </c>
      <c r="AN730" s="261">
        <f>ROUND(C311,0)</f>
        <v>0</v>
      </c>
      <c r="AO730" s="261">
        <f>ROUND(C312,0)</f>
        <v>4375211</v>
      </c>
      <c r="AP730" s="261">
        <f>ROUND(C313,0)</f>
        <v>688852</v>
      </c>
      <c r="AQ730" s="261">
        <f>ROUND(C316,0)</f>
        <v>0</v>
      </c>
      <c r="AR730" s="261">
        <f>ROUND(C317,0)</f>
        <v>0</v>
      </c>
      <c r="AS730" s="261">
        <f>ROUND(C318,0)</f>
        <v>0</v>
      </c>
      <c r="AT730" s="261">
        <f>ROUND(C321,0)</f>
        <v>0</v>
      </c>
      <c r="AU730" s="261">
        <f>ROUND(C322,0)</f>
        <v>0</v>
      </c>
      <c r="AV730" s="261">
        <f>ROUND(C323,0)</f>
        <v>2679992</v>
      </c>
      <c r="AW730" s="261">
        <f>ROUND(C324,0)</f>
        <v>0</v>
      </c>
      <c r="AX730" s="261">
        <f>ROUND(C325,0)</f>
        <v>21081905</v>
      </c>
      <c r="AY730" s="261">
        <f>ROUND(C326,0)</f>
        <v>0</v>
      </c>
      <c r="AZ730" s="261">
        <f>ROUND(C327,0)</f>
        <v>0</v>
      </c>
      <c r="BA730" s="261">
        <f>ROUND(C328,0)</f>
        <v>0</v>
      </c>
      <c r="BB730" s="261">
        <f>ROUND(C332,0)</f>
        <v>-355630</v>
      </c>
      <c r="BC730" s="261"/>
      <c r="BD730" s="261"/>
      <c r="BE730" s="261">
        <f>ROUND(C337,0)</f>
        <v>0</v>
      </c>
      <c r="BF730" s="261">
        <f>ROUND(C336,0)</f>
        <v>0</v>
      </c>
      <c r="BG730" s="261"/>
      <c r="BH730" s="261"/>
      <c r="BI730" s="261">
        <f>ROUND(CE60,2)</f>
        <v>206.98</v>
      </c>
      <c r="BJ730" s="261">
        <f>ROUND(C359,0)</f>
        <v>16003439</v>
      </c>
      <c r="BK730" s="261">
        <f>ROUND(C360,0)</f>
        <v>30639579</v>
      </c>
      <c r="BL730" s="261">
        <f>ROUND(C364,0)</f>
        <v>16591019</v>
      </c>
      <c r="BM730" s="261">
        <f>ROUND(C365,0)</f>
        <v>174546</v>
      </c>
      <c r="BN730" s="261">
        <f>ROUND(C366,0)</f>
        <v>0</v>
      </c>
      <c r="BO730" s="261">
        <f>ROUND(C370,0)</f>
        <v>3416109</v>
      </c>
      <c r="BP730" s="261">
        <f>ROUND(C371,0)</f>
        <v>194459</v>
      </c>
      <c r="BQ730" s="261">
        <f>ROUND(C378,0)</f>
        <v>15909389</v>
      </c>
      <c r="BR730" s="261">
        <f>ROUND(C379,0)</f>
        <v>3926682</v>
      </c>
      <c r="BS730" s="261">
        <f>ROUND(C380,0)</f>
        <v>1040273</v>
      </c>
      <c r="BT730" s="261">
        <f>ROUND(C381,0)</f>
        <v>2705272</v>
      </c>
      <c r="BU730" s="261">
        <f>ROUND(C382,0)</f>
        <v>368425</v>
      </c>
      <c r="BV730" s="261">
        <f>ROUND(C383,0)</f>
        <v>4216091</v>
      </c>
      <c r="BW730" s="261">
        <f>ROUND(C384,0)</f>
        <v>1530879</v>
      </c>
      <c r="BX730" s="261">
        <f>ROUND(C385,0)</f>
        <v>2561536</v>
      </c>
      <c r="BY730" s="261">
        <f>ROUND(C386,0)</f>
        <v>359321</v>
      </c>
      <c r="BZ730" s="261">
        <f>ROUND(C387,0)</f>
        <v>156725</v>
      </c>
      <c r="CA730" s="261">
        <f>ROUND(C388,0)</f>
        <v>1282327</v>
      </c>
      <c r="CB730" s="261">
        <f>C363</f>
        <v>490289</v>
      </c>
      <c r="CC730" s="261">
        <f>ROUND(C389,0)</f>
        <v>709530</v>
      </c>
      <c r="CD730" s="261">
        <f>ROUND(C392,0)</f>
        <v>4067470</v>
      </c>
      <c r="CE730" s="261">
        <f>ROUND(C394,0)</f>
        <v>0</v>
      </c>
      <c r="CF730" s="196">
        <f>ROUND(C395,0)</f>
        <v>0</v>
      </c>
    </row>
    <row r="731" spans="1:84" ht="12.65" customHeight="1" x14ac:dyDescent="0.35">
      <c r="B731" s="262"/>
      <c r="C731" s="262"/>
      <c r="D731" s="262"/>
      <c r="E731" s="262"/>
      <c r="F731" s="262"/>
      <c r="G731" s="262"/>
      <c r="H731" s="262"/>
      <c r="I731" s="262"/>
      <c r="J731" s="262"/>
      <c r="K731" s="262"/>
      <c r="L731" s="262"/>
      <c r="M731" s="262"/>
      <c r="N731" s="262"/>
      <c r="O731" s="262"/>
      <c r="P731" s="262"/>
      <c r="Q731" s="262"/>
      <c r="R731" s="262"/>
      <c r="S731" s="262"/>
      <c r="T731" s="262"/>
      <c r="U731" s="262"/>
      <c r="V731" s="262"/>
      <c r="W731" s="262"/>
      <c r="X731" s="262"/>
      <c r="Y731" s="262"/>
      <c r="Z731" s="262"/>
      <c r="AA731" s="262"/>
      <c r="AB731" s="262"/>
      <c r="AC731" s="262"/>
      <c r="AD731" s="262"/>
      <c r="AE731" s="262"/>
      <c r="AF731" s="262"/>
      <c r="AG731" s="262"/>
      <c r="AH731" s="262"/>
      <c r="AI731" s="262"/>
      <c r="AJ731" s="262"/>
      <c r="AK731" s="262"/>
      <c r="AL731" s="262"/>
      <c r="AM731" s="262"/>
      <c r="AN731" s="262"/>
      <c r="AO731" s="262"/>
      <c r="AP731" s="262"/>
      <c r="AQ731" s="262"/>
      <c r="AR731" s="262"/>
      <c r="AS731" s="262"/>
      <c r="AT731" s="262"/>
      <c r="AU731" s="262"/>
      <c r="AV731" s="262"/>
      <c r="AW731" s="262"/>
      <c r="AX731" s="262"/>
      <c r="AY731" s="262"/>
      <c r="AZ731" s="262"/>
      <c r="BA731" s="262"/>
      <c r="BB731" s="262"/>
      <c r="BC731" s="262"/>
      <c r="BD731" s="262"/>
      <c r="BE731" s="262"/>
      <c r="BF731" s="262"/>
      <c r="BG731" s="262"/>
      <c r="BH731" s="262"/>
      <c r="BI731" s="262"/>
      <c r="BJ731" s="262"/>
      <c r="BK731" s="262"/>
      <c r="BL731" s="262"/>
      <c r="BM731" s="262"/>
      <c r="BN731" s="262"/>
      <c r="BO731" s="262"/>
      <c r="BP731" s="262"/>
      <c r="BQ731" s="262"/>
      <c r="BR731" s="262"/>
      <c r="BS731" s="262"/>
      <c r="BT731" s="262"/>
      <c r="BU731" s="262"/>
      <c r="BV731" s="262"/>
      <c r="BW731" s="262"/>
      <c r="BX731" s="262"/>
      <c r="BY731" s="262"/>
      <c r="BZ731" s="262"/>
      <c r="CA731" s="262"/>
      <c r="CB731" s="262"/>
      <c r="CC731" s="262"/>
      <c r="CD731" s="262"/>
      <c r="CE731" s="262"/>
    </row>
    <row r="732" spans="1:84" s="196" customFormat="1" ht="12.65" customHeight="1" x14ac:dyDescent="0.35">
      <c r="A732" s="196" t="s">
        <v>979</v>
      </c>
      <c r="B732" s="261"/>
      <c r="C732" s="261"/>
      <c r="D732" s="261"/>
      <c r="E732" s="261"/>
      <c r="F732" s="261"/>
      <c r="G732" s="261"/>
      <c r="H732" s="261"/>
      <c r="I732" s="261"/>
      <c r="J732" s="261"/>
      <c r="K732" s="261"/>
      <c r="L732" s="261"/>
      <c r="M732" s="261"/>
      <c r="N732" s="261"/>
      <c r="O732" s="261"/>
      <c r="P732" s="261"/>
      <c r="Q732" s="261"/>
      <c r="R732" s="261"/>
      <c r="S732" s="261"/>
      <c r="T732" s="261"/>
      <c r="U732" s="261"/>
      <c r="V732" s="261"/>
      <c r="W732" s="261"/>
      <c r="X732" s="261"/>
      <c r="Y732" s="261"/>
      <c r="Z732" s="261"/>
      <c r="AA732" s="261"/>
      <c r="AB732" s="261"/>
      <c r="AC732" s="261"/>
      <c r="AD732" s="261"/>
      <c r="AE732" s="261"/>
      <c r="AF732" s="261"/>
      <c r="AG732" s="261"/>
      <c r="AH732" s="261"/>
      <c r="AI732" s="261"/>
      <c r="AJ732" s="261"/>
      <c r="AK732" s="261"/>
      <c r="AL732" s="261"/>
      <c r="AM732" s="261"/>
      <c r="AN732" s="261"/>
      <c r="AO732" s="261"/>
      <c r="AP732" s="261"/>
      <c r="AQ732" s="261"/>
      <c r="AR732" s="261"/>
      <c r="AS732" s="261"/>
      <c r="AT732" s="261"/>
      <c r="AU732" s="261"/>
      <c r="AV732" s="261"/>
      <c r="AW732" s="261"/>
      <c r="AX732" s="261"/>
      <c r="AY732" s="261"/>
      <c r="AZ732" s="261"/>
      <c r="BA732" s="261"/>
      <c r="BB732" s="261"/>
      <c r="BC732" s="261"/>
      <c r="BD732" s="261"/>
      <c r="BE732" s="261"/>
      <c r="BF732" s="261"/>
      <c r="BG732" s="261"/>
      <c r="BH732" s="261"/>
      <c r="BI732" s="261"/>
      <c r="BJ732" s="261"/>
      <c r="BK732" s="261"/>
      <c r="BL732" s="261"/>
      <c r="BM732" s="261"/>
      <c r="BN732" s="261"/>
      <c r="BO732" s="261"/>
      <c r="BP732" s="261"/>
      <c r="BQ732" s="261"/>
      <c r="BR732" s="261"/>
      <c r="BS732" s="261"/>
      <c r="BT732" s="261"/>
      <c r="BU732" s="261"/>
      <c r="BV732" s="261"/>
      <c r="BW732" s="261"/>
      <c r="BX732" s="261"/>
      <c r="BY732" s="261"/>
      <c r="BZ732" s="261"/>
      <c r="CA732" s="261"/>
      <c r="CB732" s="261"/>
      <c r="CC732" s="261"/>
      <c r="CD732" s="261"/>
      <c r="CE732" s="261"/>
    </row>
    <row r="733" spans="1:84" s="198" customFormat="1" ht="12.65" customHeight="1" x14ac:dyDescent="0.35">
      <c r="A733" s="198" t="s">
        <v>745</v>
      </c>
      <c r="B733" s="198" t="s">
        <v>980</v>
      </c>
      <c r="C733" s="198" t="s">
        <v>981</v>
      </c>
      <c r="D733" s="198" t="s">
        <v>982</v>
      </c>
      <c r="E733" s="198" t="s">
        <v>983</v>
      </c>
      <c r="F733" s="198" t="s">
        <v>984</v>
      </c>
      <c r="G733" s="198" t="s">
        <v>985</v>
      </c>
      <c r="H733" s="198" t="s">
        <v>986</v>
      </c>
      <c r="I733" s="198" t="s">
        <v>987</v>
      </c>
      <c r="J733" s="198" t="s">
        <v>988</v>
      </c>
      <c r="K733" s="198" t="s">
        <v>989</v>
      </c>
      <c r="L733" s="198" t="s">
        <v>990</v>
      </c>
      <c r="M733" s="198" t="s">
        <v>991</v>
      </c>
      <c r="N733" s="198" t="s">
        <v>992</v>
      </c>
      <c r="O733" s="198" t="s">
        <v>993</v>
      </c>
      <c r="P733" s="198" t="s">
        <v>994</v>
      </c>
      <c r="Q733" s="198" t="s">
        <v>995</v>
      </c>
      <c r="R733" s="198" t="s">
        <v>996</v>
      </c>
      <c r="S733" s="198" t="s">
        <v>997</v>
      </c>
      <c r="T733" s="198" t="s">
        <v>998</v>
      </c>
      <c r="U733" s="198" t="s">
        <v>999</v>
      </c>
      <c r="V733" s="198" t="s">
        <v>1000</v>
      </c>
      <c r="W733" s="198" t="s">
        <v>1001</v>
      </c>
      <c r="X733" s="198" t="s">
        <v>1002</v>
      </c>
      <c r="Y733" s="198" t="s">
        <v>1003</v>
      </c>
    </row>
    <row r="734" spans="1:84" s="196" customFormat="1" ht="12.65" customHeight="1" x14ac:dyDescent="0.35">
      <c r="A734" s="197" t="str">
        <f>RIGHT($C$83,3)&amp;"*"&amp;RIGHT($C$82,4)&amp;"*"&amp;C$55&amp;"*"&amp;"A"</f>
        <v>150*2020*6010*A</v>
      </c>
      <c r="B734" s="261">
        <f>ROUND(C59,0)</f>
        <v>0</v>
      </c>
      <c r="C734" s="261">
        <f>ROUND(C60,2)</f>
        <v>0</v>
      </c>
      <c r="D734" s="261">
        <f>ROUND(C61,0)</f>
        <v>0</v>
      </c>
      <c r="E734" s="261">
        <f>ROUND(C62,0)</f>
        <v>0</v>
      </c>
      <c r="F734" s="261">
        <f>ROUND(C63,0)</f>
        <v>0</v>
      </c>
      <c r="G734" s="261">
        <f>ROUND(C64,0)</f>
        <v>0</v>
      </c>
      <c r="H734" s="261">
        <f>ROUND(C65,0)</f>
        <v>0</v>
      </c>
      <c r="I734" s="261">
        <f>ROUND(C66,0)</f>
        <v>0</v>
      </c>
      <c r="J734" s="261">
        <f>ROUND(C67,0)</f>
        <v>0</v>
      </c>
      <c r="K734" s="261">
        <f>ROUND(C68,0)</f>
        <v>0</v>
      </c>
      <c r="L734" s="261">
        <f>ROUND(C69,0)</f>
        <v>0</v>
      </c>
      <c r="M734" s="261">
        <f>ROUND(C70,0)</f>
        <v>0</v>
      </c>
      <c r="N734" s="261">
        <f>ROUND(C75,0)</f>
        <v>0</v>
      </c>
      <c r="O734" s="261">
        <f>ROUND(C73,0)</f>
        <v>0</v>
      </c>
      <c r="P734" s="261">
        <f>IF(C76&gt;0,ROUND(C76,0),0)</f>
        <v>0</v>
      </c>
      <c r="Q734" s="261">
        <f>IF(C77&gt;0,ROUND(C77,0),0)</f>
        <v>0</v>
      </c>
      <c r="R734" s="261">
        <f>IF(C78&gt;0,ROUND(C78,0),0)</f>
        <v>0</v>
      </c>
      <c r="S734" s="261">
        <f>IF(C79&gt;0,ROUND(C79,0),0)</f>
        <v>0</v>
      </c>
      <c r="T734" s="261">
        <f>IF(C80&gt;0,ROUND(C80,2),0)</f>
        <v>0</v>
      </c>
      <c r="U734" s="261"/>
      <c r="V734" s="261"/>
      <c r="W734" s="261"/>
      <c r="X734" s="261"/>
      <c r="Y734" s="261">
        <f>IF(M668&lt;&gt;0,ROUND(M668,0),0)</f>
        <v>0</v>
      </c>
      <c r="Z734" s="261"/>
      <c r="AA734" s="261"/>
      <c r="AB734" s="261"/>
      <c r="AC734" s="261"/>
      <c r="AD734" s="261"/>
      <c r="AE734" s="261"/>
      <c r="AF734" s="261"/>
      <c r="AG734" s="261"/>
      <c r="AH734" s="261"/>
      <c r="AI734" s="261"/>
      <c r="AJ734" s="261"/>
      <c r="AK734" s="261"/>
      <c r="AL734" s="261"/>
      <c r="AM734" s="261"/>
      <c r="AN734" s="261"/>
      <c r="AO734" s="261"/>
      <c r="AP734" s="261"/>
      <c r="AQ734" s="261"/>
      <c r="AR734" s="261"/>
      <c r="AS734" s="261"/>
      <c r="AT734" s="261"/>
      <c r="AU734" s="261"/>
      <c r="AV734" s="261"/>
      <c r="AW734" s="261"/>
      <c r="AX734" s="261"/>
      <c r="AY734" s="261"/>
      <c r="AZ734" s="261"/>
      <c r="BA734" s="261"/>
      <c r="BB734" s="261"/>
      <c r="BC734" s="261"/>
      <c r="BD734" s="261"/>
      <c r="BE734" s="261"/>
      <c r="BF734" s="261"/>
      <c r="BG734" s="261"/>
      <c r="BH734" s="261"/>
      <c r="BI734" s="261"/>
      <c r="BJ734" s="261"/>
      <c r="BK734" s="261"/>
      <c r="BL734" s="261"/>
      <c r="BM734" s="261"/>
      <c r="BN734" s="261"/>
      <c r="BO734" s="261"/>
      <c r="BP734" s="261"/>
      <c r="BQ734" s="261"/>
      <c r="BR734" s="261"/>
      <c r="BS734" s="261"/>
      <c r="BT734" s="261"/>
      <c r="BU734" s="261"/>
      <c r="BV734" s="261"/>
      <c r="BW734" s="261"/>
      <c r="BX734" s="261"/>
      <c r="BY734" s="261"/>
      <c r="BZ734" s="261"/>
      <c r="CA734" s="261"/>
      <c r="CB734" s="261"/>
      <c r="CC734" s="261"/>
      <c r="CD734" s="261"/>
      <c r="CE734" s="261"/>
    </row>
    <row r="735" spans="1:84" ht="12.65" customHeight="1" x14ac:dyDescent="0.35">
      <c r="A735" s="204" t="str">
        <f>RIGHT($C$83,3)&amp;"*"&amp;RIGHT($C$82,4)&amp;"*"&amp;D$55&amp;"*"&amp;"A"</f>
        <v>150*2020*6030*A</v>
      </c>
      <c r="B735" s="261">
        <f>ROUND(D59,0)</f>
        <v>0</v>
      </c>
      <c r="C735" s="263">
        <f>ROUND(D60,2)</f>
        <v>0</v>
      </c>
      <c r="D735" s="261">
        <f>ROUND(D61,0)</f>
        <v>0</v>
      </c>
      <c r="E735" s="261">
        <f>ROUND(D62,0)</f>
        <v>0</v>
      </c>
      <c r="F735" s="261">
        <f>ROUND(D63,0)</f>
        <v>0</v>
      </c>
      <c r="G735" s="261">
        <f>ROUND(D64,0)</f>
        <v>0</v>
      </c>
      <c r="H735" s="261">
        <f>ROUND(D65,0)</f>
        <v>0</v>
      </c>
      <c r="I735" s="261">
        <f>ROUND(D66,0)</f>
        <v>0</v>
      </c>
      <c r="J735" s="261">
        <f>ROUND(D67,0)</f>
        <v>0</v>
      </c>
      <c r="K735" s="261">
        <f>ROUND(D68,0)</f>
        <v>0</v>
      </c>
      <c r="L735" s="261">
        <f>ROUND(D69,0)</f>
        <v>0</v>
      </c>
      <c r="M735" s="261">
        <f>ROUND(D70,0)</f>
        <v>0</v>
      </c>
      <c r="N735" s="261">
        <f>ROUND(D75,0)</f>
        <v>0</v>
      </c>
      <c r="O735" s="261">
        <f>ROUND(D73,0)</f>
        <v>0</v>
      </c>
      <c r="P735" s="261">
        <f>IF(D76&gt;0,ROUND(D76,0),0)</f>
        <v>0</v>
      </c>
      <c r="Q735" s="261">
        <f>IF(D77&gt;0,ROUND(D77,0),0)</f>
        <v>0</v>
      </c>
      <c r="R735" s="261">
        <f>IF(D78&gt;0,ROUND(D78,0),0)</f>
        <v>0</v>
      </c>
      <c r="S735" s="261">
        <f>IF(D79&gt;0,ROUND(D79,0),0)</f>
        <v>0</v>
      </c>
      <c r="T735" s="263">
        <f>IF(D80&gt;0,ROUND(D80,2),0)</f>
        <v>0</v>
      </c>
      <c r="U735" s="261"/>
      <c r="V735" s="262"/>
      <c r="W735" s="261"/>
      <c r="X735" s="261"/>
      <c r="Y735" s="261">
        <f t="shared" ref="Y735:Y779" si="22">IF(M669&lt;&gt;0,ROUND(M669,0),0)</f>
        <v>0</v>
      </c>
      <c r="Z735" s="262"/>
      <c r="AA735" s="262"/>
      <c r="AB735" s="262"/>
      <c r="AC735" s="262"/>
      <c r="AD735" s="262"/>
      <c r="AE735" s="262"/>
      <c r="AF735" s="262"/>
      <c r="AG735" s="262"/>
      <c r="AH735" s="262"/>
      <c r="AI735" s="262"/>
      <c r="AJ735" s="262"/>
      <c r="AK735" s="262"/>
      <c r="AL735" s="262"/>
      <c r="AM735" s="262"/>
      <c r="AN735" s="262"/>
      <c r="AO735" s="262"/>
      <c r="AP735" s="262"/>
      <c r="AQ735" s="262"/>
      <c r="AR735" s="262"/>
      <c r="AS735" s="262"/>
      <c r="AT735" s="262"/>
      <c r="AU735" s="262"/>
      <c r="AV735" s="262"/>
      <c r="AW735" s="262"/>
      <c r="AX735" s="262"/>
      <c r="AY735" s="262"/>
      <c r="AZ735" s="262"/>
      <c r="BA735" s="262"/>
      <c r="BB735" s="262"/>
      <c r="BC735" s="262"/>
      <c r="BD735" s="262"/>
      <c r="BE735" s="262"/>
      <c r="BF735" s="262"/>
      <c r="BG735" s="262"/>
      <c r="BH735" s="262"/>
      <c r="BI735" s="262"/>
      <c r="BJ735" s="262"/>
      <c r="BK735" s="262"/>
      <c r="BL735" s="262"/>
      <c r="BM735" s="262"/>
      <c r="BN735" s="262"/>
      <c r="BO735" s="262"/>
      <c r="BP735" s="262"/>
      <c r="BQ735" s="262"/>
      <c r="BR735" s="262"/>
      <c r="BS735" s="262"/>
      <c r="BT735" s="262"/>
      <c r="BU735" s="262"/>
      <c r="BV735" s="262"/>
      <c r="BW735" s="262"/>
      <c r="BX735" s="262"/>
      <c r="BY735" s="262"/>
      <c r="BZ735" s="262"/>
      <c r="CA735" s="262"/>
      <c r="CB735" s="262"/>
      <c r="CC735" s="262"/>
      <c r="CD735" s="262"/>
      <c r="CE735" s="262"/>
    </row>
    <row r="736" spans="1:84" ht="12.65" customHeight="1" x14ac:dyDescent="0.35">
      <c r="A736" s="204" t="str">
        <f>RIGHT($C$83,3)&amp;"*"&amp;RIGHT($C$82,4)&amp;"*"&amp;E$55&amp;"*"&amp;"A"</f>
        <v>150*2020*6070*A</v>
      </c>
      <c r="B736" s="261">
        <f>ROUND(E59,0)</f>
        <v>1007</v>
      </c>
      <c r="C736" s="263">
        <f>ROUND(E60,2)</f>
        <v>5.55</v>
      </c>
      <c r="D736" s="261">
        <f>ROUND(E61,0)</f>
        <v>409783</v>
      </c>
      <c r="E736" s="261">
        <f>ROUND(E62,0)</f>
        <v>101141</v>
      </c>
      <c r="F736" s="261">
        <f>ROUND(E63,0)</f>
        <v>821</v>
      </c>
      <c r="G736" s="261">
        <f>ROUND(E64,0)</f>
        <v>24578</v>
      </c>
      <c r="H736" s="261">
        <f>ROUND(E65,0)</f>
        <v>749</v>
      </c>
      <c r="I736" s="261">
        <f>ROUND(E66,0)</f>
        <v>91542</v>
      </c>
      <c r="J736" s="261">
        <f>ROUND(E67,0)</f>
        <v>52591</v>
      </c>
      <c r="K736" s="261">
        <f>ROUND(E68,0)</f>
        <v>8252</v>
      </c>
      <c r="L736" s="261">
        <f>ROUND(E69,0)</f>
        <v>5781</v>
      </c>
      <c r="M736" s="261">
        <f>ROUND(E70,0)</f>
        <v>0</v>
      </c>
      <c r="N736" s="261">
        <f>ROUND(E75,0)</f>
        <v>1909579</v>
      </c>
      <c r="O736" s="261">
        <f>ROUND(E73,0)</f>
        <v>1897585</v>
      </c>
      <c r="P736" s="261">
        <f>IF(E76&gt;0,ROUND(E76,0),0)</f>
        <v>3145</v>
      </c>
      <c r="Q736" s="261">
        <f>IF(E77&gt;0,ROUND(E77,0),0)</f>
        <v>3200</v>
      </c>
      <c r="R736" s="261">
        <f>IF(E78&gt;0,ROUND(E78,0),0)</f>
        <v>252</v>
      </c>
      <c r="S736" s="261">
        <f>IF(E79&gt;0,ROUND(E79,0),0)</f>
        <v>16766</v>
      </c>
      <c r="T736" s="263">
        <f>IF(E80&gt;0,ROUND(E80,2),0)</f>
        <v>5.18</v>
      </c>
      <c r="U736" s="261"/>
      <c r="V736" s="262"/>
      <c r="W736" s="261"/>
      <c r="X736" s="261"/>
      <c r="Y736" s="261">
        <f t="shared" si="22"/>
        <v>728015</v>
      </c>
      <c r="Z736" s="262"/>
      <c r="AA736" s="262"/>
      <c r="AB736" s="262"/>
      <c r="AC736" s="262"/>
      <c r="AD736" s="262"/>
      <c r="AE736" s="262"/>
      <c r="AF736" s="262"/>
      <c r="AG736" s="262"/>
      <c r="AH736" s="262"/>
      <c r="AI736" s="262"/>
      <c r="AJ736" s="262"/>
      <c r="AK736" s="262"/>
      <c r="AL736" s="262"/>
      <c r="AM736" s="262"/>
      <c r="AN736" s="262"/>
      <c r="AO736" s="262"/>
      <c r="AP736" s="262"/>
      <c r="AQ736" s="262"/>
      <c r="AR736" s="262"/>
      <c r="AS736" s="262"/>
      <c r="AT736" s="262"/>
      <c r="AU736" s="262"/>
      <c r="AV736" s="262"/>
      <c r="AW736" s="262"/>
      <c r="AX736" s="262"/>
      <c r="AY736" s="262"/>
      <c r="AZ736" s="262"/>
      <c r="BA736" s="262"/>
      <c r="BB736" s="262"/>
      <c r="BC736" s="262"/>
      <c r="BD736" s="262"/>
      <c r="BE736" s="262"/>
      <c r="BF736" s="262"/>
      <c r="BG736" s="262"/>
      <c r="BH736" s="262"/>
      <c r="BI736" s="262"/>
      <c r="BJ736" s="262"/>
      <c r="BK736" s="262"/>
      <c r="BL736" s="262"/>
      <c r="BM736" s="262"/>
      <c r="BN736" s="262"/>
      <c r="BO736" s="262"/>
      <c r="BP736" s="262"/>
      <c r="BQ736" s="262"/>
      <c r="BR736" s="262"/>
      <c r="BS736" s="262"/>
      <c r="BT736" s="262"/>
      <c r="BU736" s="262"/>
      <c r="BV736" s="262"/>
      <c r="BW736" s="262"/>
      <c r="BX736" s="262"/>
      <c r="BY736" s="262"/>
      <c r="BZ736" s="262"/>
      <c r="CA736" s="262"/>
      <c r="CB736" s="262"/>
      <c r="CC736" s="262"/>
      <c r="CD736" s="262"/>
      <c r="CE736" s="262"/>
    </row>
    <row r="737" spans="1:83" ht="12.65" customHeight="1" x14ac:dyDescent="0.35">
      <c r="A737" s="204" t="str">
        <f>RIGHT($C$83,3)&amp;"*"&amp;RIGHT($C$82,4)&amp;"*"&amp;F$55&amp;"*"&amp;"A"</f>
        <v>150*2020*6100*A</v>
      </c>
      <c r="B737" s="261">
        <f>ROUND(F59,0)</f>
        <v>0</v>
      </c>
      <c r="C737" s="263">
        <f>ROUND(F60,2)</f>
        <v>0</v>
      </c>
      <c r="D737" s="261">
        <f>ROUND(F61,0)</f>
        <v>0</v>
      </c>
      <c r="E737" s="261">
        <f>ROUND(F62,0)</f>
        <v>0</v>
      </c>
      <c r="F737" s="261">
        <f>ROUND(F63,0)</f>
        <v>0</v>
      </c>
      <c r="G737" s="261">
        <f>ROUND(F64,0)</f>
        <v>0</v>
      </c>
      <c r="H737" s="261">
        <f>ROUND(F65,0)</f>
        <v>0</v>
      </c>
      <c r="I737" s="261">
        <f>ROUND(F66,0)</f>
        <v>0</v>
      </c>
      <c r="J737" s="261">
        <f>ROUND(F67,0)</f>
        <v>0</v>
      </c>
      <c r="K737" s="261">
        <f>ROUND(F68,0)</f>
        <v>0</v>
      </c>
      <c r="L737" s="261">
        <f>ROUND(F69,0)</f>
        <v>0</v>
      </c>
      <c r="M737" s="261">
        <f>ROUND(F70,0)</f>
        <v>0</v>
      </c>
      <c r="N737" s="261">
        <f>ROUND(F75,0)</f>
        <v>0</v>
      </c>
      <c r="O737" s="261">
        <f>ROUND(F73,0)</f>
        <v>0</v>
      </c>
      <c r="P737" s="261">
        <f>IF(F76&gt;0,ROUND(F76,0),0)</f>
        <v>0</v>
      </c>
      <c r="Q737" s="261">
        <f>IF(F77&gt;0,ROUND(F77,0),0)</f>
        <v>0</v>
      </c>
      <c r="R737" s="261">
        <f>IF(F78&gt;0,ROUND(F78,0),0)</f>
        <v>0</v>
      </c>
      <c r="S737" s="261">
        <f>IF(F79&gt;0,ROUND(F79,0),0)</f>
        <v>0</v>
      </c>
      <c r="T737" s="263">
        <f>IF(F80&gt;0,ROUND(F80,2),0)</f>
        <v>0</v>
      </c>
      <c r="U737" s="261"/>
      <c r="V737" s="262"/>
      <c r="W737" s="261"/>
      <c r="X737" s="261"/>
      <c r="Y737" s="261">
        <f t="shared" si="22"/>
        <v>0</v>
      </c>
      <c r="Z737" s="262"/>
      <c r="AA737" s="262"/>
      <c r="AB737" s="262"/>
      <c r="AC737" s="262"/>
      <c r="AD737" s="262"/>
      <c r="AE737" s="262"/>
      <c r="AF737" s="262"/>
      <c r="AG737" s="262"/>
      <c r="AH737" s="262"/>
      <c r="AI737" s="262"/>
      <c r="AJ737" s="262"/>
      <c r="AK737" s="262"/>
      <c r="AL737" s="262"/>
      <c r="AM737" s="262"/>
      <c r="AN737" s="262"/>
      <c r="AO737" s="262"/>
      <c r="AP737" s="262"/>
      <c r="AQ737" s="262"/>
      <c r="AR737" s="262"/>
      <c r="AS737" s="262"/>
      <c r="AT737" s="262"/>
      <c r="AU737" s="262"/>
      <c r="AV737" s="262"/>
      <c r="AW737" s="262"/>
      <c r="AX737" s="262"/>
      <c r="AY737" s="262"/>
      <c r="AZ737" s="262"/>
      <c r="BA737" s="262"/>
      <c r="BB737" s="262"/>
      <c r="BC737" s="262"/>
      <c r="BD737" s="262"/>
      <c r="BE737" s="262"/>
      <c r="BF737" s="262"/>
      <c r="BG737" s="262"/>
      <c r="BH737" s="262"/>
      <c r="BI737" s="262"/>
      <c r="BJ737" s="262"/>
      <c r="BK737" s="262"/>
      <c r="BL737" s="262"/>
      <c r="BM737" s="262"/>
      <c r="BN737" s="262"/>
      <c r="BO737" s="262"/>
      <c r="BP737" s="262"/>
      <c r="BQ737" s="262"/>
      <c r="BR737" s="262"/>
      <c r="BS737" s="262"/>
      <c r="BT737" s="262"/>
      <c r="BU737" s="262"/>
      <c r="BV737" s="262"/>
      <c r="BW737" s="262"/>
      <c r="BX737" s="262"/>
      <c r="BY737" s="262"/>
      <c r="BZ737" s="262"/>
      <c r="CA737" s="262"/>
      <c r="CB737" s="262"/>
      <c r="CC737" s="262"/>
      <c r="CD737" s="262"/>
      <c r="CE737" s="262"/>
    </row>
    <row r="738" spans="1:83" ht="12.65" customHeight="1" x14ac:dyDescent="0.35">
      <c r="A738" s="204" t="str">
        <f>RIGHT($C$83,3)&amp;"*"&amp;RIGHT($C$82,4)&amp;"*"&amp;G$55&amp;"*"&amp;"A"</f>
        <v>150*2020*6120*A</v>
      </c>
      <c r="B738" s="261">
        <f>ROUND(G59,0)</f>
        <v>0</v>
      </c>
      <c r="C738" s="263">
        <f>ROUND(G60,2)</f>
        <v>0</v>
      </c>
      <c r="D738" s="261">
        <f>ROUND(G61,0)</f>
        <v>0</v>
      </c>
      <c r="E738" s="261">
        <f>ROUND(G62,0)</f>
        <v>0</v>
      </c>
      <c r="F738" s="261">
        <f>ROUND(G63,0)</f>
        <v>0</v>
      </c>
      <c r="G738" s="261">
        <f>ROUND(G64,0)</f>
        <v>0</v>
      </c>
      <c r="H738" s="261">
        <f>ROUND(G65,0)</f>
        <v>0</v>
      </c>
      <c r="I738" s="261">
        <f>ROUND(G66,0)</f>
        <v>0</v>
      </c>
      <c r="J738" s="261">
        <f>ROUND(G67,0)</f>
        <v>0</v>
      </c>
      <c r="K738" s="261">
        <f>ROUND(G68,0)</f>
        <v>0</v>
      </c>
      <c r="L738" s="261">
        <f>ROUND(G69,0)</f>
        <v>0</v>
      </c>
      <c r="M738" s="261">
        <f>ROUND(G70,0)</f>
        <v>0</v>
      </c>
      <c r="N738" s="261">
        <f>ROUND(G75,0)</f>
        <v>0</v>
      </c>
      <c r="O738" s="261">
        <f>ROUND(G73,0)</f>
        <v>0</v>
      </c>
      <c r="P738" s="261">
        <f>IF(G76&gt;0,ROUND(G76,0),0)</f>
        <v>0</v>
      </c>
      <c r="Q738" s="261">
        <f>IF(G77&gt;0,ROUND(G77,0),0)</f>
        <v>0</v>
      </c>
      <c r="R738" s="261">
        <f>IF(G78&gt;0,ROUND(G78,0),0)</f>
        <v>0</v>
      </c>
      <c r="S738" s="261">
        <f>IF(G79&gt;0,ROUND(G79,0),0)</f>
        <v>0</v>
      </c>
      <c r="T738" s="263">
        <f>IF(G80&gt;0,ROUND(G80,2),0)</f>
        <v>0</v>
      </c>
      <c r="U738" s="261"/>
      <c r="V738" s="262"/>
      <c r="W738" s="261"/>
      <c r="X738" s="261"/>
      <c r="Y738" s="261">
        <f t="shared" si="22"/>
        <v>0</v>
      </c>
      <c r="Z738" s="262"/>
      <c r="AA738" s="262"/>
      <c r="AB738" s="262"/>
      <c r="AC738" s="262"/>
      <c r="AD738" s="262"/>
      <c r="AE738" s="262"/>
      <c r="AF738" s="262"/>
      <c r="AG738" s="262"/>
      <c r="AH738" s="262"/>
      <c r="AI738" s="262"/>
      <c r="AJ738" s="262"/>
      <c r="AK738" s="262"/>
      <c r="AL738" s="262"/>
      <c r="AM738" s="262"/>
      <c r="AN738" s="262"/>
      <c r="AO738" s="262"/>
      <c r="AP738" s="262"/>
      <c r="AQ738" s="262"/>
      <c r="AR738" s="262"/>
      <c r="AS738" s="262"/>
      <c r="AT738" s="262"/>
      <c r="AU738" s="262"/>
      <c r="AV738" s="262"/>
      <c r="AW738" s="262"/>
      <c r="AX738" s="262"/>
      <c r="AY738" s="262"/>
      <c r="AZ738" s="262"/>
      <c r="BA738" s="262"/>
      <c r="BB738" s="262"/>
      <c r="BC738" s="262"/>
      <c r="BD738" s="262"/>
      <c r="BE738" s="262"/>
      <c r="BF738" s="262"/>
      <c r="BG738" s="262"/>
      <c r="BH738" s="262"/>
      <c r="BI738" s="262"/>
      <c r="BJ738" s="262"/>
      <c r="BK738" s="262"/>
      <c r="BL738" s="262"/>
      <c r="BM738" s="262"/>
      <c r="BN738" s="262"/>
      <c r="BO738" s="262"/>
      <c r="BP738" s="262"/>
      <c r="BQ738" s="262"/>
      <c r="BR738" s="262"/>
      <c r="BS738" s="262"/>
      <c r="BT738" s="262"/>
      <c r="BU738" s="262"/>
      <c r="BV738" s="262"/>
      <c r="BW738" s="262"/>
      <c r="BX738" s="262"/>
      <c r="BY738" s="262"/>
      <c r="BZ738" s="262"/>
      <c r="CA738" s="262"/>
      <c r="CB738" s="262"/>
      <c r="CC738" s="262"/>
      <c r="CD738" s="262"/>
      <c r="CE738" s="262"/>
    </row>
    <row r="739" spans="1:83" ht="12.65" customHeight="1" x14ac:dyDescent="0.35">
      <c r="A739" s="204" t="str">
        <f>RIGHT($C$83,3)&amp;"*"&amp;RIGHT($C$82,4)&amp;"*"&amp;H$55&amp;"*"&amp;"A"</f>
        <v>150*2020*6140*A</v>
      </c>
      <c r="B739" s="261">
        <f>ROUND(H59,0)</f>
        <v>0</v>
      </c>
      <c r="C739" s="263">
        <f>ROUND(H60,2)</f>
        <v>0</v>
      </c>
      <c r="D739" s="261">
        <f>ROUND(H61,0)</f>
        <v>0</v>
      </c>
      <c r="E739" s="261">
        <f>ROUND(H62,0)</f>
        <v>0</v>
      </c>
      <c r="F739" s="261">
        <f>ROUND(H63,0)</f>
        <v>0</v>
      </c>
      <c r="G739" s="261">
        <f>ROUND(H64,0)</f>
        <v>0</v>
      </c>
      <c r="H739" s="261">
        <f>ROUND(H65,0)</f>
        <v>0</v>
      </c>
      <c r="I739" s="261">
        <f>ROUND(H66,0)</f>
        <v>0</v>
      </c>
      <c r="J739" s="261">
        <f>ROUND(H67,0)</f>
        <v>0</v>
      </c>
      <c r="K739" s="261">
        <f>ROUND(H68,0)</f>
        <v>0</v>
      </c>
      <c r="L739" s="261">
        <f>ROUND(H69,0)</f>
        <v>0</v>
      </c>
      <c r="M739" s="261">
        <f>ROUND(H70,0)</f>
        <v>0</v>
      </c>
      <c r="N739" s="261">
        <f>ROUND(H75,0)</f>
        <v>0</v>
      </c>
      <c r="O739" s="261">
        <f>ROUND(H73,0)</f>
        <v>0</v>
      </c>
      <c r="P739" s="261">
        <f>IF(H76&gt;0,ROUND(H76,0),0)</f>
        <v>0</v>
      </c>
      <c r="Q739" s="261">
        <f>IF(H77&gt;0,ROUND(H77,0),0)</f>
        <v>0</v>
      </c>
      <c r="R739" s="261">
        <f>IF(H78&gt;0,ROUND(H78,0),0)</f>
        <v>0</v>
      </c>
      <c r="S739" s="261">
        <f>IF(H79&gt;0,ROUND(H79,0),0)</f>
        <v>0</v>
      </c>
      <c r="T739" s="263">
        <f>IF(H80&gt;0,ROUND(H80,2),0)</f>
        <v>0</v>
      </c>
      <c r="U739" s="261"/>
      <c r="V739" s="262"/>
      <c r="W739" s="261"/>
      <c r="X739" s="261"/>
      <c r="Y739" s="261">
        <f t="shared" si="22"/>
        <v>0</v>
      </c>
      <c r="Z739" s="262"/>
      <c r="AA739" s="262"/>
      <c r="AB739" s="262"/>
      <c r="AC739" s="262"/>
      <c r="AD739" s="262"/>
      <c r="AE739" s="262"/>
      <c r="AF739" s="262"/>
      <c r="AG739" s="262"/>
      <c r="AH739" s="262"/>
      <c r="AI739" s="262"/>
      <c r="AJ739" s="262"/>
      <c r="AK739" s="262"/>
      <c r="AL739" s="262"/>
      <c r="AM739" s="262"/>
      <c r="AN739" s="262"/>
      <c r="AO739" s="262"/>
      <c r="AP739" s="262"/>
      <c r="AQ739" s="262"/>
      <c r="AR739" s="262"/>
      <c r="AS739" s="262"/>
      <c r="AT739" s="262"/>
      <c r="AU739" s="262"/>
      <c r="AV739" s="262"/>
      <c r="AW739" s="262"/>
      <c r="AX739" s="262"/>
      <c r="AY739" s="262"/>
      <c r="AZ739" s="262"/>
      <c r="BA739" s="262"/>
      <c r="BB739" s="262"/>
      <c r="BC739" s="262"/>
      <c r="BD739" s="262"/>
      <c r="BE739" s="262"/>
      <c r="BF739" s="262"/>
      <c r="BG739" s="262"/>
      <c r="BH739" s="262"/>
      <c r="BI739" s="262"/>
      <c r="BJ739" s="262"/>
      <c r="BK739" s="262"/>
      <c r="BL739" s="262"/>
      <c r="BM739" s="262"/>
      <c r="BN739" s="262"/>
      <c r="BO739" s="262"/>
      <c r="BP739" s="262"/>
      <c r="BQ739" s="262"/>
      <c r="BR739" s="262"/>
      <c r="BS739" s="262"/>
      <c r="BT739" s="262"/>
      <c r="BU739" s="262"/>
      <c r="BV739" s="262"/>
      <c r="BW739" s="262"/>
      <c r="BX739" s="262"/>
      <c r="BY739" s="262"/>
      <c r="BZ739" s="262"/>
      <c r="CA739" s="262"/>
      <c r="CB739" s="262"/>
      <c r="CC739" s="262"/>
      <c r="CD739" s="262"/>
      <c r="CE739" s="262"/>
    </row>
    <row r="740" spans="1:83" ht="12.65" customHeight="1" x14ac:dyDescent="0.35">
      <c r="A740" s="204" t="str">
        <f>RIGHT($C$83,3)&amp;"*"&amp;RIGHT($C$82,4)&amp;"*"&amp;I$55&amp;"*"&amp;"A"</f>
        <v>150*2020*6150*A</v>
      </c>
      <c r="B740" s="261">
        <f>ROUND(I59,0)</f>
        <v>0</v>
      </c>
      <c r="C740" s="263">
        <f>ROUND(I60,2)</f>
        <v>0</v>
      </c>
      <c r="D740" s="261">
        <f>ROUND(I61,0)</f>
        <v>0</v>
      </c>
      <c r="E740" s="261">
        <f>ROUND(I62,0)</f>
        <v>0</v>
      </c>
      <c r="F740" s="261">
        <f>ROUND(I63,0)</f>
        <v>0</v>
      </c>
      <c r="G740" s="261">
        <f>ROUND(I64,0)</f>
        <v>0</v>
      </c>
      <c r="H740" s="261">
        <f>ROUND(I65,0)</f>
        <v>0</v>
      </c>
      <c r="I740" s="261">
        <f>ROUND(I66,0)</f>
        <v>0</v>
      </c>
      <c r="J740" s="261">
        <f>ROUND(I67,0)</f>
        <v>0</v>
      </c>
      <c r="K740" s="261">
        <f>ROUND(I68,0)</f>
        <v>0</v>
      </c>
      <c r="L740" s="261">
        <f>ROUND(I69,0)</f>
        <v>0</v>
      </c>
      <c r="M740" s="261">
        <f>ROUND(I70,0)</f>
        <v>0</v>
      </c>
      <c r="N740" s="261">
        <f>ROUND(I75,0)</f>
        <v>0</v>
      </c>
      <c r="O740" s="261">
        <f>ROUND(I73,0)</f>
        <v>0</v>
      </c>
      <c r="P740" s="261">
        <f>IF(I76&gt;0,ROUND(I76,0),0)</f>
        <v>0</v>
      </c>
      <c r="Q740" s="261">
        <f>IF(I77&gt;0,ROUND(I77,0),0)</f>
        <v>0</v>
      </c>
      <c r="R740" s="261">
        <f>IF(I78&gt;0,ROUND(I78,0),0)</f>
        <v>0</v>
      </c>
      <c r="S740" s="261">
        <f>IF(I79&gt;0,ROUND(I79,0),0)</f>
        <v>0</v>
      </c>
      <c r="T740" s="263">
        <f>IF(I80&gt;0,ROUND(I80,2),0)</f>
        <v>0</v>
      </c>
      <c r="U740" s="261"/>
      <c r="V740" s="262"/>
      <c r="W740" s="261"/>
      <c r="X740" s="261"/>
      <c r="Y740" s="261">
        <f t="shared" si="22"/>
        <v>0</v>
      </c>
      <c r="Z740" s="262"/>
      <c r="AA740" s="262"/>
      <c r="AB740" s="262"/>
      <c r="AC740" s="262"/>
      <c r="AD740" s="262"/>
      <c r="AE740" s="262"/>
      <c r="AF740" s="262"/>
      <c r="AG740" s="262"/>
      <c r="AH740" s="262"/>
      <c r="AI740" s="262"/>
      <c r="AJ740" s="262"/>
      <c r="AK740" s="262"/>
      <c r="AL740" s="262"/>
      <c r="AM740" s="262"/>
      <c r="AN740" s="262"/>
      <c r="AO740" s="262"/>
      <c r="AP740" s="262"/>
      <c r="AQ740" s="262"/>
      <c r="AR740" s="262"/>
      <c r="AS740" s="262"/>
      <c r="AT740" s="262"/>
      <c r="AU740" s="262"/>
      <c r="AV740" s="262"/>
      <c r="AW740" s="262"/>
      <c r="AX740" s="262"/>
      <c r="AY740" s="262"/>
      <c r="AZ740" s="262"/>
      <c r="BA740" s="262"/>
      <c r="BB740" s="262"/>
      <c r="BC740" s="262"/>
      <c r="BD740" s="262"/>
      <c r="BE740" s="262"/>
      <c r="BF740" s="262"/>
      <c r="BG740" s="262"/>
      <c r="BH740" s="262"/>
      <c r="BI740" s="262"/>
      <c r="BJ740" s="262"/>
      <c r="BK740" s="262"/>
      <c r="BL740" s="262"/>
      <c r="BM740" s="262"/>
      <c r="BN740" s="262"/>
      <c r="BO740" s="262"/>
      <c r="BP740" s="262"/>
      <c r="BQ740" s="262"/>
      <c r="BR740" s="262"/>
      <c r="BS740" s="262"/>
      <c r="BT740" s="262"/>
      <c r="BU740" s="262"/>
      <c r="BV740" s="262"/>
      <c r="BW740" s="262"/>
      <c r="BX740" s="262"/>
      <c r="BY740" s="262"/>
      <c r="BZ740" s="262"/>
      <c r="CA740" s="262"/>
      <c r="CB740" s="262"/>
      <c r="CC740" s="262"/>
      <c r="CD740" s="262"/>
      <c r="CE740" s="262"/>
    </row>
    <row r="741" spans="1:83" ht="12.65" customHeight="1" x14ac:dyDescent="0.35">
      <c r="A741" s="204" t="str">
        <f>RIGHT($C$83,3)&amp;"*"&amp;RIGHT($C$82,4)&amp;"*"&amp;J$55&amp;"*"&amp;"A"</f>
        <v>150*2020*6170*A</v>
      </c>
      <c r="B741" s="261">
        <f>ROUND(J59,0)</f>
        <v>111</v>
      </c>
      <c r="C741" s="263">
        <f>ROUND(J60,2)</f>
        <v>0.61</v>
      </c>
      <c r="D741" s="261">
        <f>ROUND(J61,0)</f>
        <v>45170</v>
      </c>
      <c r="E741" s="261">
        <f>ROUND(J62,0)</f>
        <v>11149</v>
      </c>
      <c r="F741" s="261">
        <f>ROUND(J63,0)</f>
        <v>91</v>
      </c>
      <c r="G741" s="261">
        <f>ROUND(J64,0)</f>
        <v>2709</v>
      </c>
      <c r="H741" s="261">
        <f>ROUND(J65,0)</f>
        <v>83</v>
      </c>
      <c r="I741" s="261">
        <f>ROUND(J66,0)</f>
        <v>10091</v>
      </c>
      <c r="J741" s="261">
        <f>ROUND(J67,0)</f>
        <v>0</v>
      </c>
      <c r="K741" s="261">
        <f>ROUND(J68,0)</f>
        <v>910</v>
      </c>
      <c r="L741" s="261">
        <f>ROUND(J69,0)</f>
        <v>637</v>
      </c>
      <c r="M741" s="261">
        <f>ROUND(J70,0)</f>
        <v>0</v>
      </c>
      <c r="N741" s="261">
        <f>ROUND(J75,0)</f>
        <v>221948</v>
      </c>
      <c r="O741" s="261">
        <f>ROUND(J73,0)</f>
        <v>220798</v>
      </c>
      <c r="P741" s="261">
        <f>IF(J76&gt;0,ROUND(J76,0),0)</f>
        <v>0</v>
      </c>
      <c r="Q741" s="261">
        <f>IF(J77&gt;0,ROUND(J77,0),0)</f>
        <v>0</v>
      </c>
      <c r="R741" s="261">
        <f>IF(J78&gt;0,ROUND(J78,0),0)</f>
        <v>0</v>
      </c>
      <c r="S741" s="261">
        <f>IF(J79&gt;0,ROUND(J79,0),0)</f>
        <v>1848</v>
      </c>
      <c r="T741" s="263">
        <f>IF(J80&gt;0,ROUND(J80,2),0)</f>
        <v>0.56999999999999995</v>
      </c>
      <c r="U741" s="261"/>
      <c r="V741" s="262"/>
      <c r="W741" s="261"/>
      <c r="X741" s="261"/>
      <c r="Y741" s="261">
        <f t="shared" si="22"/>
        <v>48797</v>
      </c>
      <c r="Z741" s="262"/>
      <c r="AA741" s="262"/>
      <c r="AB741" s="262"/>
      <c r="AC741" s="262"/>
      <c r="AD741" s="262"/>
      <c r="AE741" s="262"/>
      <c r="AF741" s="262"/>
      <c r="AG741" s="262"/>
      <c r="AH741" s="262"/>
      <c r="AI741" s="262"/>
      <c r="AJ741" s="262"/>
      <c r="AK741" s="262"/>
      <c r="AL741" s="262"/>
      <c r="AM741" s="262"/>
      <c r="AN741" s="262"/>
      <c r="AO741" s="262"/>
      <c r="AP741" s="262"/>
      <c r="AQ741" s="262"/>
      <c r="AR741" s="262"/>
      <c r="AS741" s="262"/>
      <c r="AT741" s="262"/>
      <c r="AU741" s="262"/>
      <c r="AV741" s="262"/>
      <c r="AW741" s="262"/>
      <c r="AX741" s="262"/>
      <c r="AY741" s="262"/>
      <c r="AZ741" s="262"/>
      <c r="BA741" s="262"/>
      <c r="BB741" s="262"/>
      <c r="BC741" s="262"/>
      <c r="BD741" s="262"/>
      <c r="BE741" s="262"/>
      <c r="BF741" s="262"/>
      <c r="BG741" s="262"/>
      <c r="BH741" s="262"/>
      <c r="BI741" s="262"/>
      <c r="BJ741" s="262"/>
      <c r="BK741" s="262"/>
      <c r="BL741" s="262"/>
      <c r="BM741" s="262"/>
      <c r="BN741" s="262"/>
      <c r="BO741" s="262"/>
      <c r="BP741" s="262"/>
      <c r="BQ741" s="262"/>
      <c r="BR741" s="262"/>
      <c r="BS741" s="262"/>
      <c r="BT741" s="262"/>
      <c r="BU741" s="262"/>
      <c r="BV741" s="262"/>
      <c r="BW741" s="262"/>
      <c r="BX741" s="262"/>
      <c r="BY741" s="262"/>
      <c r="BZ741" s="262"/>
      <c r="CA741" s="262"/>
      <c r="CB741" s="262"/>
      <c r="CC741" s="262"/>
      <c r="CD741" s="262"/>
      <c r="CE741" s="262"/>
    </row>
    <row r="742" spans="1:83" ht="12.65" customHeight="1" x14ac:dyDescent="0.35">
      <c r="A742" s="204" t="str">
        <f>RIGHT($C$83,3)&amp;"*"&amp;RIGHT($C$82,4)&amp;"*"&amp;K$55&amp;"*"&amp;"A"</f>
        <v>150*2020*6200*A</v>
      </c>
      <c r="B742" s="261">
        <f>ROUND(K59,0)</f>
        <v>0</v>
      </c>
      <c r="C742" s="263">
        <f>ROUND(K60,2)</f>
        <v>0</v>
      </c>
      <c r="D742" s="261">
        <f>ROUND(K61,0)</f>
        <v>0</v>
      </c>
      <c r="E742" s="261">
        <f>ROUND(K62,0)</f>
        <v>0</v>
      </c>
      <c r="F742" s="261">
        <f>ROUND(K63,0)</f>
        <v>0</v>
      </c>
      <c r="G742" s="261">
        <f>ROUND(K64,0)</f>
        <v>0</v>
      </c>
      <c r="H742" s="261">
        <f>ROUND(K65,0)</f>
        <v>0</v>
      </c>
      <c r="I742" s="261">
        <f>ROUND(K66,0)</f>
        <v>0</v>
      </c>
      <c r="J742" s="261">
        <f>ROUND(K67,0)</f>
        <v>0</v>
      </c>
      <c r="K742" s="261">
        <f>ROUND(K68,0)</f>
        <v>0</v>
      </c>
      <c r="L742" s="261">
        <f>ROUND(K69,0)</f>
        <v>0</v>
      </c>
      <c r="M742" s="261">
        <f>ROUND(K70,0)</f>
        <v>0</v>
      </c>
      <c r="N742" s="261">
        <f>ROUND(K75,0)</f>
        <v>0</v>
      </c>
      <c r="O742" s="261">
        <f>ROUND(K73,0)</f>
        <v>0</v>
      </c>
      <c r="P742" s="261">
        <f>IF(K76&gt;0,ROUND(K76,0),0)</f>
        <v>0</v>
      </c>
      <c r="Q742" s="261">
        <f>IF(K77&gt;0,ROUND(K77,0),0)</f>
        <v>0</v>
      </c>
      <c r="R742" s="261">
        <f>IF(K78&gt;0,ROUND(K78,0),0)</f>
        <v>0</v>
      </c>
      <c r="S742" s="261">
        <f>IF(K79&gt;0,ROUND(K79,0),0)</f>
        <v>0</v>
      </c>
      <c r="T742" s="263">
        <f>IF(K80&gt;0,ROUND(K80,2),0)</f>
        <v>0</v>
      </c>
      <c r="U742" s="261"/>
      <c r="V742" s="262"/>
      <c r="W742" s="261"/>
      <c r="X742" s="261"/>
      <c r="Y742" s="261">
        <f t="shared" si="22"/>
        <v>0</v>
      </c>
      <c r="Z742" s="262"/>
      <c r="AA742" s="262"/>
      <c r="AB742" s="262"/>
      <c r="AC742" s="262"/>
      <c r="AD742" s="262"/>
      <c r="AE742" s="262"/>
      <c r="AF742" s="262"/>
      <c r="AG742" s="262"/>
      <c r="AH742" s="262"/>
      <c r="AI742" s="262"/>
      <c r="AJ742" s="262"/>
      <c r="AK742" s="262"/>
      <c r="AL742" s="262"/>
      <c r="AM742" s="262"/>
      <c r="AN742" s="262"/>
      <c r="AO742" s="262"/>
      <c r="AP742" s="262"/>
      <c r="AQ742" s="262"/>
      <c r="AR742" s="262"/>
      <c r="AS742" s="262"/>
      <c r="AT742" s="262"/>
      <c r="AU742" s="262"/>
      <c r="AV742" s="262"/>
      <c r="AW742" s="262"/>
      <c r="AX742" s="262"/>
      <c r="AY742" s="262"/>
      <c r="AZ742" s="262"/>
      <c r="BA742" s="262"/>
      <c r="BB742" s="262"/>
      <c r="BC742" s="262"/>
      <c r="BD742" s="262"/>
      <c r="BE742" s="262"/>
      <c r="BF742" s="262"/>
      <c r="BG742" s="262"/>
      <c r="BH742" s="262"/>
      <c r="BI742" s="262"/>
      <c r="BJ742" s="262"/>
      <c r="BK742" s="262"/>
      <c r="BL742" s="262"/>
      <c r="BM742" s="262"/>
      <c r="BN742" s="262"/>
      <c r="BO742" s="262"/>
      <c r="BP742" s="262"/>
      <c r="BQ742" s="262"/>
      <c r="BR742" s="262"/>
      <c r="BS742" s="262"/>
      <c r="BT742" s="262"/>
      <c r="BU742" s="262"/>
      <c r="BV742" s="262"/>
      <c r="BW742" s="262"/>
      <c r="BX742" s="262"/>
      <c r="BY742" s="262"/>
      <c r="BZ742" s="262"/>
      <c r="CA742" s="262"/>
      <c r="CB742" s="262"/>
      <c r="CC742" s="262"/>
      <c r="CD742" s="262"/>
      <c r="CE742" s="262"/>
    </row>
    <row r="743" spans="1:83" ht="12.65" customHeight="1" x14ac:dyDescent="0.35">
      <c r="A743" s="204" t="str">
        <f>RIGHT($C$83,3)&amp;"*"&amp;RIGHT($C$82,4)&amp;"*"&amp;L$55&amp;"*"&amp;"A"</f>
        <v>150*2020*6210*A</v>
      </c>
      <c r="B743" s="261">
        <f>ROUND(L59,0)</f>
        <v>4564</v>
      </c>
      <c r="C743" s="263">
        <f>ROUND(L60,2)</f>
        <v>25.16</v>
      </c>
      <c r="D743" s="261">
        <f>ROUND(L61,0)</f>
        <v>1857250</v>
      </c>
      <c r="E743" s="261">
        <f>ROUND(L62,0)</f>
        <v>458398</v>
      </c>
      <c r="F743" s="261">
        <f>ROUND(L63,0)</f>
        <v>3721</v>
      </c>
      <c r="G743" s="261">
        <f>ROUND(L64,0)</f>
        <v>111393</v>
      </c>
      <c r="H743" s="261">
        <f>ROUND(L65,0)</f>
        <v>3393</v>
      </c>
      <c r="I743" s="261">
        <f>ROUND(L66,0)</f>
        <v>414894</v>
      </c>
      <c r="J743" s="261">
        <f>ROUND(L67,0)</f>
        <v>238324</v>
      </c>
      <c r="K743" s="261">
        <f>ROUND(L68,0)</f>
        <v>37402</v>
      </c>
      <c r="L743" s="261">
        <f>ROUND(L69,0)</f>
        <v>26203</v>
      </c>
      <c r="M743" s="261">
        <f>ROUND(L70,0)</f>
        <v>0</v>
      </c>
      <c r="N743" s="261">
        <f>ROUND(L75,0)</f>
        <v>8600375</v>
      </c>
      <c r="O743" s="261">
        <f>ROUND(L73,0)</f>
        <v>8600375</v>
      </c>
      <c r="P743" s="261">
        <f>IF(L76&gt;0,ROUND(L76,0),0)</f>
        <v>14252</v>
      </c>
      <c r="Q743" s="261">
        <f>IF(L77&gt;0,ROUND(L77,0),0)</f>
        <v>14502</v>
      </c>
      <c r="R743" s="261">
        <f>IF(L78&gt;0,ROUND(L78,0),0)</f>
        <v>1140</v>
      </c>
      <c r="S743" s="261">
        <f>IF(L79&gt;0,ROUND(L79,0),0)</f>
        <v>75987</v>
      </c>
      <c r="T743" s="263">
        <f>IF(L80&gt;0,ROUND(L80,2),0)</f>
        <v>23.47</v>
      </c>
      <c r="U743" s="261"/>
      <c r="V743" s="262"/>
      <c r="W743" s="261"/>
      <c r="X743" s="261"/>
      <c r="Y743" s="261">
        <f t="shared" si="22"/>
        <v>3291842</v>
      </c>
      <c r="Z743" s="262"/>
      <c r="AA743" s="262"/>
      <c r="AB743" s="262"/>
      <c r="AC743" s="262"/>
      <c r="AD743" s="262"/>
      <c r="AE743" s="262"/>
      <c r="AF743" s="262"/>
      <c r="AG743" s="262"/>
      <c r="AH743" s="262"/>
      <c r="AI743" s="262"/>
      <c r="AJ743" s="262"/>
      <c r="AK743" s="262"/>
      <c r="AL743" s="262"/>
      <c r="AM743" s="262"/>
      <c r="AN743" s="262"/>
      <c r="AO743" s="262"/>
      <c r="AP743" s="262"/>
      <c r="AQ743" s="262"/>
      <c r="AR743" s="262"/>
      <c r="AS743" s="262"/>
      <c r="AT743" s="262"/>
      <c r="AU743" s="262"/>
      <c r="AV743" s="262"/>
      <c r="AW743" s="262"/>
      <c r="AX743" s="262"/>
      <c r="AY743" s="262"/>
      <c r="AZ743" s="262"/>
      <c r="BA743" s="262"/>
      <c r="BB743" s="262"/>
      <c r="BC743" s="262"/>
      <c r="BD743" s="262"/>
      <c r="BE743" s="262"/>
      <c r="BF743" s="262"/>
      <c r="BG743" s="262"/>
      <c r="BH743" s="262"/>
      <c r="BI743" s="262"/>
      <c r="BJ743" s="262"/>
      <c r="BK743" s="262"/>
      <c r="BL743" s="262"/>
      <c r="BM743" s="262"/>
      <c r="BN743" s="262"/>
      <c r="BO743" s="262"/>
      <c r="BP743" s="262"/>
      <c r="BQ743" s="262"/>
      <c r="BR743" s="262"/>
      <c r="BS743" s="262"/>
      <c r="BT743" s="262"/>
      <c r="BU743" s="262"/>
      <c r="BV743" s="262"/>
      <c r="BW743" s="262"/>
      <c r="BX743" s="262"/>
      <c r="BY743" s="262"/>
      <c r="BZ743" s="262"/>
      <c r="CA743" s="262"/>
      <c r="CB743" s="262"/>
      <c r="CC743" s="262"/>
      <c r="CD743" s="262"/>
      <c r="CE743" s="262"/>
    </row>
    <row r="744" spans="1:83" ht="12.65" customHeight="1" x14ac:dyDescent="0.35">
      <c r="A744" s="204" t="str">
        <f>RIGHT($C$83,3)&amp;"*"&amp;RIGHT($C$82,4)&amp;"*"&amp;M$55&amp;"*"&amp;"A"</f>
        <v>150*2020*6330*A</v>
      </c>
      <c r="B744" s="261">
        <f>ROUND(M59,0)</f>
        <v>0</v>
      </c>
      <c r="C744" s="263">
        <f>ROUND(M60,2)</f>
        <v>0</v>
      </c>
      <c r="D744" s="261">
        <f>ROUND(M61,0)</f>
        <v>0</v>
      </c>
      <c r="E744" s="261">
        <f>ROUND(M62,0)</f>
        <v>0</v>
      </c>
      <c r="F744" s="261">
        <f>ROUND(M63,0)</f>
        <v>0</v>
      </c>
      <c r="G744" s="261">
        <f>ROUND(M64,0)</f>
        <v>0</v>
      </c>
      <c r="H744" s="261">
        <f>ROUND(M65,0)</f>
        <v>0</v>
      </c>
      <c r="I744" s="261">
        <f>ROUND(M66,0)</f>
        <v>0</v>
      </c>
      <c r="J744" s="261">
        <f>ROUND(M67,0)</f>
        <v>0</v>
      </c>
      <c r="K744" s="261">
        <f>ROUND(M68,0)</f>
        <v>0</v>
      </c>
      <c r="L744" s="261">
        <f>ROUND(M69,0)</f>
        <v>0</v>
      </c>
      <c r="M744" s="261">
        <f>ROUND(M70,0)</f>
        <v>0</v>
      </c>
      <c r="N744" s="261">
        <f>ROUND(M75,0)</f>
        <v>0</v>
      </c>
      <c r="O744" s="261">
        <f>ROUND(M73,0)</f>
        <v>0</v>
      </c>
      <c r="P744" s="261">
        <f>IF(M76&gt;0,ROUND(M76,0),0)</f>
        <v>0</v>
      </c>
      <c r="Q744" s="261">
        <f>IF(M77&gt;0,ROUND(M77,0),0)</f>
        <v>0</v>
      </c>
      <c r="R744" s="261">
        <f>IF(M78&gt;0,ROUND(M78,0),0)</f>
        <v>0</v>
      </c>
      <c r="S744" s="261">
        <f>IF(M79&gt;0,ROUND(M79,0),0)</f>
        <v>0</v>
      </c>
      <c r="T744" s="263">
        <f>IF(M80&gt;0,ROUND(M80,2),0)</f>
        <v>0</v>
      </c>
      <c r="U744" s="261"/>
      <c r="V744" s="262"/>
      <c r="W744" s="261"/>
      <c r="X744" s="261"/>
      <c r="Y744" s="261">
        <f t="shared" si="22"/>
        <v>0</v>
      </c>
      <c r="Z744" s="262"/>
      <c r="AA744" s="262"/>
      <c r="AB744" s="262"/>
      <c r="AC744" s="262"/>
      <c r="AD744" s="262"/>
      <c r="AE744" s="262"/>
      <c r="AF744" s="262"/>
      <c r="AG744" s="262"/>
      <c r="AH744" s="262"/>
      <c r="AI744" s="262"/>
      <c r="AJ744" s="262"/>
      <c r="AK744" s="262"/>
      <c r="AL744" s="262"/>
      <c r="AM744" s="262"/>
      <c r="AN744" s="262"/>
      <c r="AO744" s="262"/>
      <c r="AP744" s="262"/>
      <c r="AQ744" s="262"/>
      <c r="AR744" s="262"/>
      <c r="AS744" s="262"/>
      <c r="AT744" s="262"/>
      <c r="AU744" s="262"/>
      <c r="AV744" s="262"/>
      <c r="AW744" s="262"/>
      <c r="AX744" s="262"/>
      <c r="AY744" s="262"/>
      <c r="AZ744" s="262"/>
      <c r="BA744" s="262"/>
      <c r="BB744" s="262"/>
      <c r="BC744" s="262"/>
      <c r="BD744" s="262"/>
      <c r="BE744" s="262"/>
      <c r="BF744" s="262"/>
      <c r="BG744" s="262"/>
      <c r="BH744" s="262"/>
      <c r="BI744" s="262"/>
      <c r="BJ744" s="262"/>
      <c r="BK744" s="262"/>
      <c r="BL744" s="262"/>
      <c r="BM744" s="262"/>
      <c r="BN744" s="262"/>
      <c r="BO744" s="262"/>
      <c r="BP744" s="262"/>
      <c r="BQ744" s="262"/>
      <c r="BR744" s="262"/>
      <c r="BS744" s="262"/>
      <c r="BT744" s="262"/>
      <c r="BU744" s="262"/>
      <c r="BV744" s="262"/>
      <c r="BW744" s="262"/>
      <c r="BX744" s="262"/>
      <c r="BY744" s="262"/>
      <c r="BZ744" s="262"/>
      <c r="CA744" s="262"/>
      <c r="CB744" s="262"/>
      <c r="CC744" s="262"/>
      <c r="CD744" s="262"/>
      <c r="CE744" s="262"/>
    </row>
    <row r="745" spans="1:83" ht="12.65" customHeight="1" x14ac:dyDescent="0.35">
      <c r="A745" s="204" t="str">
        <f>RIGHT($C$83,3)&amp;"*"&amp;RIGHT($C$82,4)&amp;"*"&amp;N$55&amp;"*"&amp;"A"</f>
        <v>150*2020*6400*A</v>
      </c>
      <c r="B745" s="261">
        <f>ROUND(N59,0)</f>
        <v>0</v>
      </c>
      <c r="C745" s="263">
        <f>ROUND(N60,2)</f>
        <v>0</v>
      </c>
      <c r="D745" s="261">
        <f>ROUND(N61,0)</f>
        <v>0</v>
      </c>
      <c r="E745" s="261">
        <f>ROUND(N62,0)</f>
        <v>0</v>
      </c>
      <c r="F745" s="261">
        <f>ROUND(N63,0)</f>
        <v>0</v>
      </c>
      <c r="G745" s="261">
        <f>ROUND(N64,0)</f>
        <v>0</v>
      </c>
      <c r="H745" s="261">
        <f>ROUND(N65,0)</f>
        <v>0</v>
      </c>
      <c r="I745" s="261">
        <f>ROUND(N66,0)</f>
        <v>0</v>
      </c>
      <c r="J745" s="261">
        <f>ROUND(N67,0)</f>
        <v>0</v>
      </c>
      <c r="K745" s="261">
        <f>ROUND(N68,0)</f>
        <v>0</v>
      </c>
      <c r="L745" s="261">
        <f>ROUND(N69,0)</f>
        <v>0</v>
      </c>
      <c r="M745" s="261">
        <f>ROUND(N70,0)</f>
        <v>0</v>
      </c>
      <c r="N745" s="261">
        <f>ROUND(N75,0)</f>
        <v>0</v>
      </c>
      <c r="O745" s="261">
        <f>ROUND(N73,0)</f>
        <v>0</v>
      </c>
      <c r="P745" s="261">
        <f>IF(N76&gt;0,ROUND(N76,0),0)</f>
        <v>0</v>
      </c>
      <c r="Q745" s="261">
        <f>IF(N77&gt;0,ROUND(N77,0),0)</f>
        <v>0</v>
      </c>
      <c r="R745" s="261">
        <f>IF(N78&gt;0,ROUND(N78,0),0)</f>
        <v>0</v>
      </c>
      <c r="S745" s="261">
        <f>IF(N79&gt;0,ROUND(N79,0),0)</f>
        <v>0</v>
      </c>
      <c r="T745" s="263">
        <f>IF(N80&gt;0,ROUND(N80,2),0)</f>
        <v>0</v>
      </c>
      <c r="U745" s="261"/>
      <c r="V745" s="262"/>
      <c r="W745" s="261"/>
      <c r="X745" s="261"/>
      <c r="Y745" s="261">
        <f t="shared" si="22"/>
        <v>0</v>
      </c>
      <c r="Z745" s="262"/>
      <c r="AA745" s="262"/>
      <c r="AB745" s="262"/>
      <c r="AC745" s="262"/>
      <c r="AD745" s="262"/>
      <c r="AE745" s="262"/>
      <c r="AF745" s="262"/>
      <c r="AG745" s="262"/>
      <c r="AH745" s="262"/>
      <c r="AI745" s="262"/>
      <c r="AJ745" s="262"/>
      <c r="AK745" s="262"/>
      <c r="AL745" s="262"/>
      <c r="AM745" s="262"/>
      <c r="AN745" s="262"/>
      <c r="AO745" s="262"/>
      <c r="AP745" s="262"/>
      <c r="AQ745" s="262"/>
      <c r="AR745" s="262"/>
      <c r="AS745" s="262"/>
      <c r="AT745" s="262"/>
      <c r="AU745" s="262"/>
      <c r="AV745" s="262"/>
      <c r="AW745" s="262"/>
      <c r="AX745" s="262"/>
      <c r="AY745" s="262"/>
      <c r="AZ745" s="262"/>
      <c r="BA745" s="262"/>
      <c r="BB745" s="262"/>
      <c r="BC745" s="262"/>
      <c r="BD745" s="262"/>
      <c r="BE745" s="262"/>
      <c r="BF745" s="262"/>
      <c r="BG745" s="262"/>
      <c r="BH745" s="262"/>
      <c r="BI745" s="262"/>
      <c r="BJ745" s="262"/>
      <c r="BK745" s="262"/>
      <c r="BL745" s="262"/>
      <c r="BM745" s="262"/>
      <c r="BN745" s="262"/>
      <c r="BO745" s="262"/>
      <c r="BP745" s="262"/>
      <c r="BQ745" s="262"/>
      <c r="BR745" s="262"/>
      <c r="BS745" s="262"/>
      <c r="BT745" s="262"/>
      <c r="BU745" s="262"/>
      <c r="BV745" s="262"/>
      <c r="BW745" s="262"/>
      <c r="BX745" s="262"/>
      <c r="BY745" s="262"/>
      <c r="BZ745" s="262"/>
      <c r="CA745" s="262"/>
      <c r="CB745" s="262"/>
      <c r="CC745" s="262"/>
      <c r="CD745" s="262"/>
      <c r="CE745" s="262"/>
    </row>
    <row r="746" spans="1:83" ht="12.65" customHeight="1" x14ac:dyDescent="0.35">
      <c r="A746" s="204" t="str">
        <f>RIGHT($C$83,3)&amp;"*"&amp;RIGHT($C$82,4)&amp;"*"&amp;O$55&amp;"*"&amp;"A"</f>
        <v>150*2020*7010*A</v>
      </c>
      <c r="B746" s="261">
        <f>ROUND(O59,0)</f>
        <v>61</v>
      </c>
      <c r="C746" s="263">
        <f>ROUND(O60,2)</f>
        <v>2.36</v>
      </c>
      <c r="D746" s="261">
        <f>ROUND(O61,0)</f>
        <v>209845</v>
      </c>
      <c r="E746" s="261">
        <f>ROUND(O62,0)</f>
        <v>51793</v>
      </c>
      <c r="F746" s="261">
        <f>ROUND(O63,0)</f>
        <v>0</v>
      </c>
      <c r="G746" s="261">
        <f>ROUND(O64,0)</f>
        <v>12443</v>
      </c>
      <c r="H746" s="261">
        <f>ROUND(O65,0)</f>
        <v>1741</v>
      </c>
      <c r="I746" s="261">
        <f>ROUND(O66,0)</f>
        <v>116241</v>
      </c>
      <c r="J746" s="261">
        <f>ROUND(O67,0)</f>
        <v>1455</v>
      </c>
      <c r="K746" s="261">
        <f>ROUND(O68,0)</f>
        <v>163</v>
      </c>
      <c r="L746" s="261">
        <f>ROUND(O69,0)</f>
        <v>5024</v>
      </c>
      <c r="M746" s="261">
        <f>ROUND(O70,0)</f>
        <v>0</v>
      </c>
      <c r="N746" s="261">
        <f>ROUND(O75,0)</f>
        <v>443639</v>
      </c>
      <c r="O746" s="261">
        <f>ROUND(O73,0)</f>
        <v>381702</v>
      </c>
      <c r="P746" s="261">
        <f>IF(O76&gt;0,ROUND(O76,0),0)</f>
        <v>87</v>
      </c>
      <c r="Q746" s="261">
        <f>IF(O77&gt;0,ROUND(O77,0),0)</f>
        <v>0</v>
      </c>
      <c r="R746" s="261">
        <f>IF(O78&gt;0,ROUND(O78,0),0)</f>
        <v>126</v>
      </c>
      <c r="S746" s="261">
        <f>IF(O79&gt;0,ROUND(O79,0),0)</f>
        <v>313</v>
      </c>
      <c r="T746" s="263">
        <f>IF(O80&gt;0,ROUND(O80,2),0)</f>
        <v>2.36</v>
      </c>
      <c r="U746" s="261"/>
      <c r="V746" s="262"/>
      <c r="W746" s="261"/>
      <c r="X746" s="261"/>
      <c r="Y746" s="261">
        <f t="shared" si="22"/>
        <v>155308</v>
      </c>
      <c r="Z746" s="262"/>
      <c r="AA746" s="262"/>
      <c r="AB746" s="262"/>
      <c r="AC746" s="262"/>
      <c r="AD746" s="262"/>
      <c r="AE746" s="262"/>
      <c r="AF746" s="262"/>
      <c r="AG746" s="262"/>
      <c r="AH746" s="262"/>
      <c r="AI746" s="262"/>
      <c r="AJ746" s="262"/>
      <c r="AK746" s="262"/>
      <c r="AL746" s="262"/>
      <c r="AM746" s="262"/>
      <c r="AN746" s="262"/>
      <c r="AO746" s="262"/>
      <c r="AP746" s="262"/>
      <c r="AQ746" s="262"/>
      <c r="AR746" s="262"/>
      <c r="AS746" s="262"/>
      <c r="AT746" s="262"/>
      <c r="AU746" s="262"/>
      <c r="AV746" s="262"/>
      <c r="AW746" s="262"/>
      <c r="AX746" s="262"/>
      <c r="AY746" s="262"/>
      <c r="AZ746" s="262"/>
      <c r="BA746" s="262"/>
      <c r="BB746" s="262"/>
      <c r="BC746" s="262"/>
      <c r="BD746" s="262"/>
      <c r="BE746" s="262"/>
      <c r="BF746" s="262"/>
      <c r="BG746" s="262"/>
      <c r="BH746" s="262"/>
      <c r="BI746" s="262"/>
      <c r="BJ746" s="262"/>
      <c r="BK746" s="262"/>
      <c r="BL746" s="262"/>
      <c r="BM746" s="262"/>
      <c r="BN746" s="262"/>
      <c r="BO746" s="262"/>
      <c r="BP746" s="262"/>
      <c r="BQ746" s="262"/>
      <c r="BR746" s="262"/>
      <c r="BS746" s="262"/>
      <c r="BT746" s="262"/>
      <c r="BU746" s="262"/>
      <c r="BV746" s="262"/>
      <c r="BW746" s="262"/>
      <c r="BX746" s="262"/>
      <c r="BY746" s="262"/>
      <c r="BZ746" s="262"/>
      <c r="CA746" s="262"/>
      <c r="CB746" s="262"/>
      <c r="CC746" s="262"/>
      <c r="CD746" s="262"/>
      <c r="CE746" s="262"/>
    </row>
    <row r="747" spans="1:83" ht="12.65" customHeight="1" x14ac:dyDescent="0.35">
      <c r="A747" s="204" t="str">
        <f>RIGHT($C$83,3)&amp;"*"&amp;RIGHT($C$82,4)&amp;"*"&amp;P$55&amp;"*"&amp;"A"</f>
        <v>150*2020*7020*A</v>
      </c>
      <c r="B747" s="261">
        <f>ROUND(P59,0)</f>
        <v>13378</v>
      </c>
      <c r="C747" s="263">
        <f>ROUND(P60,2)</f>
        <v>5.92</v>
      </c>
      <c r="D747" s="261">
        <f>ROUND(P61,0)</f>
        <v>402204</v>
      </c>
      <c r="E747" s="261">
        <f>ROUND(P62,0)</f>
        <v>99270</v>
      </c>
      <c r="F747" s="261">
        <f>ROUND(P63,0)</f>
        <v>25031</v>
      </c>
      <c r="G747" s="261">
        <f>ROUND(P64,0)</f>
        <v>170083</v>
      </c>
      <c r="H747" s="261">
        <f>ROUND(P65,0)</f>
        <v>6429</v>
      </c>
      <c r="I747" s="261">
        <f>ROUND(P66,0)</f>
        <v>319161</v>
      </c>
      <c r="J747" s="261">
        <f>ROUND(P67,0)</f>
        <v>89162</v>
      </c>
      <c r="K747" s="261">
        <f>ROUND(P68,0)</f>
        <v>67157</v>
      </c>
      <c r="L747" s="261">
        <f>ROUND(P69,0)</f>
        <v>11860</v>
      </c>
      <c r="M747" s="261">
        <f>ROUND(P70,0)</f>
        <v>0</v>
      </c>
      <c r="N747" s="261">
        <f>ROUND(P75,0)</f>
        <v>4407001</v>
      </c>
      <c r="O747" s="261">
        <f>ROUND(P73,0)</f>
        <v>1259140</v>
      </c>
      <c r="P747" s="261">
        <f>IF(P76&gt;0,ROUND(P76,0),0)</f>
        <v>5332</v>
      </c>
      <c r="Q747" s="261">
        <f>IF(P77&gt;0,ROUND(P77,0),0)</f>
        <v>0</v>
      </c>
      <c r="R747" s="261">
        <f>IF(P78&gt;0,ROUND(P78,0),0)</f>
        <v>413</v>
      </c>
      <c r="S747" s="261">
        <f>IF(P79&gt;0,ROUND(P79,0),0)</f>
        <v>11112</v>
      </c>
      <c r="T747" s="263">
        <f>IF(P80&gt;0,ROUND(P80,2),0)</f>
        <v>3.96</v>
      </c>
      <c r="U747" s="261"/>
      <c r="V747" s="262"/>
      <c r="W747" s="261"/>
      <c r="X747" s="261"/>
      <c r="Y747" s="261">
        <f t="shared" si="22"/>
        <v>1092178</v>
      </c>
      <c r="Z747" s="262"/>
      <c r="AA747" s="262"/>
      <c r="AB747" s="262"/>
      <c r="AC747" s="262"/>
      <c r="AD747" s="262"/>
      <c r="AE747" s="262"/>
      <c r="AF747" s="262"/>
      <c r="AG747" s="262"/>
      <c r="AH747" s="262"/>
      <c r="AI747" s="262"/>
      <c r="AJ747" s="262"/>
      <c r="AK747" s="262"/>
      <c r="AL747" s="262"/>
      <c r="AM747" s="262"/>
      <c r="AN747" s="262"/>
      <c r="AO747" s="262"/>
      <c r="AP747" s="262"/>
      <c r="AQ747" s="262"/>
      <c r="AR747" s="262"/>
      <c r="AS747" s="262"/>
      <c r="AT747" s="262"/>
      <c r="AU747" s="262"/>
      <c r="AV747" s="262"/>
      <c r="AW747" s="262"/>
      <c r="AX747" s="262"/>
      <c r="AY747" s="262"/>
      <c r="AZ747" s="262"/>
      <c r="BA747" s="262"/>
      <c r="BB747" s="262"/>
      <c r="BC747" s="262"/>
      <c r="BD747" s="262"/>
      <c r="BE747" s="262"/>
      <c r="BF747" s="262"/>
      <c r="BG747" s="262"/>
      <c r="BH747" s="262"/>
      <c r="BI747" s="262"/>
      <c r="BJ747" s="262"/>
      <c r="BK747" s="262"/>
      <c r="BL747" s="262"/>
      <c r="BM747" s="262"/>
      <c r="BN747" s="262"/>
      <c r="BO747" s="262"/>
      <c r="BP747" s="262"/>
      <c r="BQ747" s="262"/>
      <c r="BR747" s="262"/>
      <c r="BS747" s="262"/>
      <c r="BT747" s="262"/>
      <c r="BU747" s="262"/>
      <c r="BV747" s="262"/>
      <c r="BW747" s="262"/>
      <c r="BX747" s="262"/>
      <c r="BY747" s="262"/>
      <c r="BZ747" s="262"/>
      <c r="CA747" s="262"/>
      <c r="CB747" s="262"/>
      <c r="CC747" s="262"/>
      <c r="CD747" s="262"/>
      <c r="CE747" s="262"/>
    </row>
    <row r="748" spans="1:83" ht="12.65" customHeight="1" x14ac:dyDescent="0.35">
      <c r="A748" s="204" t="str">
        <f>RIGHT($C$83,3)&amp;"*"&amp;RIGHT($C$82,4)&amp;"*"&amp;Q$55&amp;"*"&amp;"A"</f>
        <v>150*2020*7030*A</v>
      </c>
      <c r="B748" s="261">
        <f>ROUND(Q59,0)</f>
        <v>4238</v>
      </c>
      <c r="C748" s="263">
        <f>ROUND(Q60,2)</f>
        <v>0</v>
      </c>
      <c r="D748" s="261">
        <f>ROUND(Q61,0)</f>
        <v>0</v>
      </c>
      <c r="E748" s="261">
        <f>ROUND(Q62,0)</f>
        <v>0</v>
      </c>
      <c r="F748" s="261">
        <f>ROUND(Q63,0)</f>
        <v>0</v>
      </c>
      <c r="G748" s="261">
        <f>ROUND(Q64,0)</f>
        <v>4975</v>
      </c>
      <c r="H748" s="261">
        <f>ROUND(Q65,0)</f>
        <v>0</v>
      </c>
      <c r="I748" s="261">
        <f>ROUND(Q66,0)</f>
        <v>133</v>
      </c>
      <c r="J748" s="261">
        <f>ROUND(Q67,0)</f>
        <v>0</v>
      </c>
      <c r="K748" s="261">
        <f>ROUND(Q68,0)</f>
        <v>0</v>
      </c>
      <c r="L748" s="261">
        <f>ROUND(Q69,0)</f>
        <v>1302</v>
      </c>
      <c r="M748" s="261">
        <f>ROUND(Q70,0)</f>
        <v>0</v>
      </c>
      <c r="N748" s="261">
        <f>ROUND(Q75,0)</f>
        <v>0</v>
      </c>
      <c r="O748" s="261">
        <f>ROUND(Q73,0)</f>
        <v>0</v>
      </c>
      <c r="P748" s="261">
        <f>IF(Q76&gt;0,ROUND(Q76,0),0)</f>
        <v>0</v>
      </c>
      <c r="Q748" s="261">
        <f>IF(Q77&gt;0,ROUND(Q77,0),0)</f>
        <v>0</v>
      </c>
      <c r="R748" s="261">
        <f>IF(Q78&gt;0,ROUND(Q78,0),0)</f>
        <v>0</v>
      </c>
      <c r="S748" s="261">
        <f>IF(Q79&gt;0,ROUND(Q79,0),0)</f>
        <v>0</v>
      </c>
      <c r="T748" s="263">
        <f>IF(Q80&gt;0,ROUND(Q80,2),0)</f>
        <v>0</v>
      </c>
      <c r="U748" s="261"/>
      <c r="V748" s="262"/>
      <c r="W748" s="261"/>
      <c r="X748" s="261"/>
      <c r="Y748" s="261">
        <f t="shared" si="22"/>
        <v>1661</v>
      </c>
      <c r="Z748" s="262"/>
      <c r="AA748" s="262"/>
      <c r="AB748" s="262"/>
      <c r="AC748" s="262"/>
      <c r="AD748" s="262"/>
      <c r="AE748" s="262"/>
      <c r="AF748" s="262"/>
      <c r="AG748" s="262"/>
      <c r="AH748" s="262"/>
      <c r="AI748" s="262"/>
      <c r="AJ748" s="262"/>
      <c r="AK748" s="262"/>
      <c r="AL748" s="262"/>
      <c r="AM748" s="262"/>
      <c r="AN748" s="262"/>
      <c r="AO748" s="262"/>
      <c r="AP748" s="262"/>
      <c r="AQ748" s="262"/>
      <c r="AR748" s="262"/>
      <c r="AS748" s="262"/>
      <c r="AT748" s="262"/>
      <c r="AU748" s="262"/>
      <c r="AV748" s="262"/>
      <c r="AW748" s="262"/>
      <c r="AX748" s="262"/>
      <c r="AY748" s="262"/>
      <c r="AZ748" s="262"/>
      <c r="BA748" s="262"/>
      <c r="BB748" s="262"/>
      <c r="BC748" s="262"/>
      <c r="BD748" s="262"/>
      <c r="BE748" s="262"/>
      <c r="BF748" s="262"/>
      <c r="BG748" s="262"/>
      <c r="BH748" s="262"/>
      <c r="BI748" s="262"/>
      <c r="BJ748" s="262"/>
      <c r="BK748" s="262"/>
      <c r="BL748" s="262"/>
      <c r="BM748" s="262"/>
      <c r="BN748" s="262"/>
      <c r="BO748" s="262"/>
      <c r="BP748" s="262"/>
      <c r="BQ748" s="262"/>
      <c r="BR748" s="262"/>
      <c r="BS748" s="262"/>
      <c r="BT748" s="262"/>
      <c r="BU748" s="262"/>
      <c r="BV748" s="262"/>
      <c r="BW748" s="262"/>
      <c r="BX748" s="262"/>
      <c r="BY748" s="262"/>
      <c r="BZ748" s="262"/>
      <c r="CA748" s="262"/>
      <c r="CB748" s="262"/>
      <c r="CC748" s="262"/>
      <c r="CD748" s="262"/>
      <c r="CE748" s="262"/>
    </row>
    <row r="749" spans="1:83" ht="12.65" customHeight="1" x14ac:dyDescent="0.35">
      <c r="A749" s="204" t="str">
        <f>RIGHT($C$83,3)&amp;"*"&amp;RIGHT($C$82,4)&amp;"*"&amp;R$55&amp;"*"&amp;"A"</f>
        <v>150*2020*7040*A</v>
      </c>
      <c r="B749" s="261">
        <f>ROUND(R59,0)</f>
        <v>20726</v>
      </c>
      <c r="C749" s="263">
        <f>ROUND(R60,2)</f>
        <v>2.08</v>
      </c>
      <c r="D749" s="261">
        <f>ROUND(R61,0)</f>
        <v>595294</v>
      </c>
      <c r="E749" s="261">
        <f>ROUND(R62,0)</f>
        <v>146928</v>
      </c>
      <c r="F749" s="261">
        <f>ROUND(R63,0)</f>
        <v>0</v>
      </c>
      <c r="G749" s="261">
        <f>ROUND(R64,0)</f>
        <v>19824</v>
      </c>
      <c r="H749" s="261">
        <f>ROUND(R65,0)</f>
        <v>0</v>
      </c>
      <c r="I749" s="261">
        <f>ROUND(R66,0)</f>
        <v>1357</v>
      </c>
      <c r="J749" s="261">
        <f>ROUND(R67,0)</f>
        <v>3344</v>
      </c>
      <c r="K749" s="261">
        <f>ROUND(R68,0)</f>
        <v>16530</v>
      </c>
      <c r="L749" s="261">
        <f>ROUND(R69,0)</f>
        <v>30521</v>
      </c>
      <c r="M749" s="261">
        <f>ROUND(R70,0)</f>
        <v>0</v>
      </c>
      <c r="N749" s="261">
        <f>ROUND(R75,0)</f>
        <v>1928096</v>
      </c>
      <c r="O749" s="261">
        <f>ROUND(R73,0)</f>
        <v>844714</v>
      </c>
      <c r="P749" s="261">
        <f>IF(R76&gt;0,ROUND(R76,0),0)</f>
        <v>200</v>
      </c>
      <c r="Q749" s="261">
        <f>IF(R77&gt;0,ROUND(R77,0),0)</f>
        <v>0</v>
      </c>
      <c r="R749" s="261">
        <f>IF(R78&gt;0,ROUND(R78,0),0)</f>
        <v>94</v>
      </c>
      <c r="S749" s="261">
        <f>IF(R79&gt;0,ROUND(R79,0),0)</f>
        <v>0</v>
      </c>
      <c r="T749" s="263">
        <f>IF(R80&gt;0,ROUND(R80,2),0)</f>
        <v>0</v>
      </c>
      <c r="U749" s="261"/>
      <c r="V749" s="262"/>
      <c r="W749" s="261"/>
      <c r="X749" s="261"/>
      <c r="Y749" s="261">
        <f t="shared" si="22"/>
        <v>430447</v>
      </c>
      <c r="Z749" s="262"/>
      <c r="AA749" s="262"/>
      <c r="AB749" s="262"/>
      <c r="AC749" s="262"/>
      <c r="AD749" s="262"/>
      <c r="AE749" s="262"/>
      <c r="AF749" s="262"/>
      <c r="AG749" s="262"/>
      <c r="AH749" s="262"/>
      <c r="AI749" s="262"/>
      <c r="AJ749" s="262"/>
      <c r="AK749" s="262"/>
      <c r="AL749" s="262"/>
      <c r="AM749" s="262"/>
      <c r="AN749" s="262"/>
      <c r="AO749" s="262"/>
      <c r="AP749" s="262"/>
      <c r="AQ749" s="262"/>
      <c r="AR749" s="262"/>
      <c r="AS749" s="262"/>
      <c r="AT749" s="262"/>
      <c r="AU749" s="262"/>
      <c r="AV749" s="262"/>
      <c r="AW749" s="262"/>
      <c r="AX749" s="262"/>
      <c r="AY749" s="262"/>
      <c r="AZ749" s="262"/>
      <c r="BA749" s="262"/>
      <c r="BB749" s="262"/>
      <c r="BC749" s="262"/>
      <c r="BD749" s="262"/>
      <c r="BE749" s="262"/>
      <c r="BF749" s="262"/>
      <c r="BG749" s="262"/>
      <c r="BH749" s="262"/>
      <c r="BI749" s="262"/>
      <c r="BJ749" s="262"/>
      <c r="BK749" s="262"/>
      <c r="BL749" s="262"/>
      <c r="BM749" s="262"/>
      <c r="BN749" s="262"/>
      <c r="BO749" s="262"/>
      <c r="BP749" s="262"/>
      <c r="BQ749" s="262"/>
      <c r="BR749" s="262"/>
      <c r="BS749" s="262"/>
      <c r="BT749" s="262"/>
      <c r="BU749" s="262"/>
      <c r="BV749" s="262"/>
      <c r="BW749" s="262"/>
      <c r="BX749" s="262"/>
      <c r="BY749" s="262"/>
      <c r="BZ749" s="262"/>
      <c r="CA749" s="262"/>
      <c r="CB749" s="262"/>
      <c r="CC749" s="262"/>
      <c r="CD749" s="262"/>
      <c r="CE749" s="262"/>
    </row>
    <row r="750" spans="1:83" ht="12.65" customHeight="1" x14ac:dyDescent="0.35">
      <c r="A750" s="204" t="str">
        <f>RIGHT($C$83,3)&amp;"*"&amp;RIGHT($C$82,4)&amp;"*"&amp;S$55&amp;"*"&amp;"A"</f>
        <v>150*2020*7050*A</v>
      </c>
      <c r="B750" s="261"/>
      <c r="C750" s="263">
        <f>ROUND(S60,2)</f>
        <v>0.96</v>
      </c>
      <c r="D750" s="261">
        <f>ROUND(S61,0)</f>
        <v>41041</v>
      </c>
      <c r="E750" s="261">
        <f>ROUND(S62,0)</f>
        <v>10130</v>
      </c>
      <c r="F750" s="261">
        <f>ROUND(S63,0)</f>
        <v>0</v>
      </c>
      <c r="G750" s="261">
        <f>ROUND(S64,0)</f>
        <v>5128</v>
      </c>
      <c r="H750" s="261">
        <f>ROUND(S65,0)</f>
        <v>0</v>
      </c>
      <c r="I750" s="261">
        <f>ROUND(S66,0)</f>
        <v>2410</v>
      </c>
      <c r="J750" s="261">
        <f>ROUND(S67,0)</f>
        <v>0</v>
      </c>
      <c r="K750" s="261">
        <f>ROUND(S68,0)</f>
        <v>0</v>
      </c>
      <c r="L750" s="261">
        <f>ROUND(S69,0)</f>
        <v>1491</v>
      </c>
      <c r="M750" s="261">
        <f>ROUND(S70,0)</f>
        <v>0</v>
      </c>
      <c r="N750" s="261">
        <f>ROUND(S75,0)</f>
        <v>494121</v>
      </c>
      <c r="O750" s="261">
        <f>ROUND(S73,0)</f>
        <v>27158</v>
      </c>
      <c r="P750" s="261">
        <f>IF(S76&gt;0,ROUND(S76,0),0)</f>
        <v>0</v>
      </c>
      <c r="Q750" s="261">
        <f>IF(S77&gt;0,ROUND(S77,0),0)</f>
        <v>0</v>
      </c>
      <c r="R750" s="261">
        <f>IF(S78&gt;0,ROUND(S78,0),0)</f>
        <v>2190</v>
      </c>
      <c r="S750" s="261">
        <f>IF(S79&gt;0,ROUND(S79,0),0)</f>
        <v>0</v>
      </c>
      <c r="T750" s="263">
        <f>IF(S80&gt;0,ROUND(S80,2),0)</f>
        <v>0</v>
      </c>
      <c r="U750" s="261"/>
      <c r="V750" s="262"/>
      <c r="W750" s="261"/>
      <c r="X750" s="261"/>
      <c r="Y750" s="261">
        <f t="shared" si="22"/>
        <v>281978</v>
      </c>
      <c r="Z750" s="262"/>
      <c r="AA750" s="262"/>
      <c r="AB750" s="262"/>
      <c r="AC750" s="262"/>
      <c r="AD750" s="262"/>
      <c r="AE750" s="262"/>
      <c r="AF750" s="262"/>
      <c r="AG750" s="262"/>
      <c r="AH750" s="262"/>
      <c r="AI750" s="262"/>
      <c r="AJ750" s="262"/>
      <c r="AK750" s="262"/>
      <c r="AL750" s="262"/>
      <c r="AM750" s="262"/>
      <c r="AN750" s="262"/>
      <c r="AO750" s="262"/>
      <c r="AP750" s="262"/>
      <c r="AQ750" s="262"/>
      <c r="AR750" s="262"/>
      <c r="AS750" s="262"/>
      <c r="AT750" s="262"/>
      <c r="AU750" s="262"/>
      <c r="AV750" s="262"/>
      <c r="AW750" s="262"/>
      <c r="AX750" s="262"/>
      <c r="AY750" s="262"/>
      <c r="AZ750" s="262"/>
      <c r="BA750" s="262"/>
      <c r="BB750" s="262"/>
      <c r="BC750" s="262"/>
      <c r="BD750" s="262"/>
      <c r="BE750" s="262"/>
      <c r="BF750" s="262"/>
      <c r="BG750" s="262"/>
      <c r="BH750" s="262"/>
      <c r="BI750" s="262"/>
      <c r="BJ750" s="262"/>
      <c r="BK750" s="262"/>
      <c r="BL750" s="262"/>
      <c r="BM750" s="262"/>
      <c r="BN750" s="262"/>
      <c r="BO750" s="262"/>
      <c r="BP750" s="262"/>
      <c r="BQ750" s="262"/>
      <c r="BR750" s="262"/>
      <c r="BS750" s="262"/>
      <c r="BT750" s="262"/>
      <c r="BU750" s="262"/>
      <c r="BV750" s="262"/>
      <c r="BW750" s="262"/>
      <c r="BX750" s="262"/>
      <c r="BY750" s="262"/>
      <c r="BZ750" s="262"/>
      <c r="CA750" s="262"/>
      <c r="CB750" s="262"/>
      <c r="CC750" s="262"/>
      <c r="CD750" s="262"/>
      <c r="CE750" s="262"/>
    </row>
    <row r="751" spans="1:83" ht="12.65" customHeight="1" x14ac:dyDescent="0.35">
      <c r="A751" s="204" t="str">
        <f>RIGHT($C$83,3)&amp;"*"&amp;RIGHT($C$82,4)&amp;"*"&amp;T$55&amp;"*"&amp;"A"</f>
        <v>150*2020*7060*A</v>
      </c>
      <c r="B751" s="261"/>
      <c r="C751" s="263">
        <f>ROUND(T60,2)</f>
        <v>1.81</v>
      </c>
      <c r="D751" s="261">
        <f>ROUND(T61,0)</f>
        <v>165809</v>
      </c>
      <c r="E751" s="261">
        <f>ROUND(T62,0)</f>
        <v>40924</v>
      </c>
      <c r="F751" s="261">
        <f>ROUND(T63,0)</f>
        <v>0</v>
      </c>
      <c r="G751" s="261">
        <f>ROUND(T64,0)</f>
        <v>219208</v>
      </c>
      <c r="H751" s="261">
        <f>ROUND(T65,0)</f>
        <v>0</v>
      </c>
      <c r="I751" s="261">
        <f>ROUND(T66,0)</f>
        <v>5580</v>
      </c>
      <c r="J751" s="261">
        <f>ROUND(T67,0)</f>
        <v>24615</v>
      </c>
      <c r="K751" s="261">
        <f>ROUND(T68,0)</f>
        <v>0</v>
      </c>
      <c r="L751" s="261">
        <f>ROUND(T69,0)</f>
        <v>644</v>
      </c>
      <c r="M751" s="261">
        <f>ROUND(T70,0)</f>
        <v>0</v>
      </c>
      <c r="N751" s="261">
        <f>ROUND(T75,0)</f>
        <v>1048603</v>
      </c>
      <c r="O751" s="261">
        <f>ROUND(T73,0)</f>
        <v>8884</v>
      </c>
      <c r="P751" s="261">
        <f>IF(T76&gt;0,ROUND(T76,0),0)</f>
        <v>1472</v>
      </c>
      <c r="Q751" s="261">
        <f>IF(T77&gt;0,ROUND(T77,0),0)</f>
        <v>0</v>
      </c>
      <c r="R751" s="261">
        <f>IF(T78&gt;0,ROUND(T78,0),0)</f>
        <v>92</v>
      </c>
      <c r="S751" s="261">
        <f>IF(T79&gt;0,ROUND(T79,0),0)</f>
        <v>0</v>
      </c>
      <c r="T751" s="263">
        <f>IF(T80&gt;0,ROUND(T80,2),0)</f>
        <v>1.81</v>
      </c>
      <c r="U751" s="261"/>
      <c r="V751" s="262"/>
      <c r="W751" s="261"/>
      <c r="X751" s="261"/>
      <c r="Y751" s="261">
        <f t="shared" si="22"/>
        <v>312269</v>
      </c>
      <c r="Z751" s="262"/>
      <c r="AA751" s="262"/>
      <c r="AB751" s="262"/>
      <c r="AC751" s="262"/>
      <c r="AD751" s="262"/>
      <c r="AE751" s="262"/>
      <c r="AF751" s="262"/>
      <c r="AG751" s="262"/>
      <c r="AH751" s="262"/>
      <c r="AI751" s="262"/>
      <c r="AJ751" s="262"/>
      <c r="AK751" s="262"/>
      <c r="AL751" s="262"/>
      <c r="AM751" s="262"/>
      <c r="AN751" s="262"/>
      <c r="AO751" s="262"/>
      <c r="AP751" s="262"/>
      <c r="AQ751" s="262"/>
      <c r="AR751" s="262"/>
      <c r="AS751" s="262"/>
      <c r="AT751" s="262"/>
      <c r="AU751" s="262"/>
      <c r="AV751" s="262"/>
      <c r="AW751" s="262"/>
      <c r="AX751" s="262"/>
      <c r="AY751" s="262"/>
      <c r="AZ751" s="262"/>
      <c r="BA751" s="262"/>
      <c r="BB751" s="262"/>
      <c r="BC751" s="262"/>
      <c r="BD751" s="262"/>
      <c r="BE751" s="262"/>
      <c r="BF751" s="262"/>
      <c r="BG751" s="262"/>
      <c r="BH751" s="262"/>
      <c r="BI751" s="262"/>
      <c r="BJ751" s="262"/>
      <c r="BK751" s="262"/>
      <c r="BL751" s="262"/>
      <c r="BM751" s="262"/>
      <c r="BN751" s="262"/>
      <c r="BO751" s="262"/>
      <c r="BP751" s="262"/>
      <c r="BQ751" s="262"/>
      <c r="BR751" s="262"/>
      <c r="BS751" s="262"/>
      <c r="BT751" s="262"/>
      <c r="BU751" s="262"/>
      <c r="BV751" s="262"/>
      <c r="BW751" s="262"/>
      <c r="BX751" s="262"/>
      <c r="BY751" s="262"/>
      <c r="BZ751" s="262"/>
      <c r="CA751" s="262"/>
      <c r="CB751" s="262"/>
      <c r="CC751" s="262"/>
      <c r="CD751" s="262"/>
      <c r="CE751" s="262"/>
    </row>
    <row r="752" spans="1:83" ht="12.65" customHeight="1" x14ac:dyDescent="0.35">
      <c r="A752" s="204" t="str">
        <f>RIGHT($C$83,3)&amp;"*"&amp;RIGHT($C$82,4)&amp;"*"&amp;U$55&amp;"*"&amp;"A"</f>
        <v>150*2020*7070*A</v>
      </c>
      <c r="B752" s="261">
        <f>ROUND(U59,0)</f>
        <v>128333</v>
      </c>
      <c r="C752" s="263">
        <f>ROUND(U60,2)</f>
        <v>11.78</v>
      </c>
      <c r="D752" s="261">
        <f>ROUND(U61,0)</f>
        <v>680791</v>
      </c>
      <c r="E752" s="261">
        <f>ROUND(U62,0)</f>
        <v>168030</v>
      </c>
      <c r="F752" s="261">
        <f>ROUND(U63,0)</f>
        <v>243822</v>
      </c>
      <c r="G752" s="261">
        <f>ROUND(U64,0)</f>
        <v>483679</v>
      </c>
      <c r="H752" s="261">
        <f>ROUND(U65,0)</f>
        <v>1235</v>
      </c>
      <c r="I752" s="261">
        <f>ROUND(U66,0)</f>
        <v>66940</v>
      </c>
      <c r="J752" s="261">
        <f>ROUND(U67,0)</f>
        <v>41203</v>
      </c>
      <c r="K752" s="261">
        <f>ROUND(U68,0)</f>
        <v>82846</v>
      </c>
      <c r="L752" s="261">
        <f>ROUND(U69,0)</f>
        <v>16092</v>
      </c>
      <c r="M752" s="261">
        <f>ROUND(U70,0)</f>
        <v>0</v>
      </c>
      <c r="N752" s="261">
        <f>ROUND(U75,0)</f>
        <v>6541555</v>
      </c>
      <c r="O752" s="261">
        <f>ROUND(U73,0)</f>
        <v>901666</v>
      </c>
      <c r="P752" s="261">
        <f>IF(U76&gt;0,ROUND(U76,0),0)</f>
        <v>2464</v>
      </c>
      <c r="Q752" s="261">
        <f>IF(U77&gt;0,ROUND(U77,0),0)</f>
        <v>0</v>
      </c>
      <c r="R752" s="261">
        <f>IF(U78&gt;0,ROUND(U78,0),0)</f>
        <v>552</v>
      </c>
      <c r="S752" s="261">
        <f>IF(U79&gt;0,ROUND(U79,0),0)</f>
        <v>0</v>
      </c>
      <c r="T752" s="263">
        <f>IF(U80&gt;0,ROUND(U80,2),0)</f>
        <v>0</v>
      </c>
      <c r="U752" s="261"/>
      <c r="V752" s="262"/>
      <c r="W752" s="261"/>
      <c r="X752" s="261"/>
      <c r="Y752" s="261">
        <f t="shared" si="22"/>
        <v>1434033</v>
      </c>
      <c r="Z752" s="262"/>
      <c r="AA752" s="262"/>
      <c r="AB752" s="262"/>
      <c r="AC752" s="262"/>
      <c r="AD752" s="262"/>
      <c r="AE752" s="262"/>
      <c r="AF752" s="262"/>
      <c r="AG752" s="262"/>
      <c r="AH752" s="262"/>
      <c r="AI752" s="262"/>
      <c r="AJ752" s="262"/>
      <c r="AK752" s="262"/>
      <c r="AL752" s="262"/>
      <c r="AM752" s="262"/>
      <c r="AN752" s="262"/>
      <c r="AO752" s="262"/>
      <c r="AP752" s="262"/>
      <c r="AQ752" s="262"/>
      <c r="AR752" s="262"/>
      <c r="AS752" s="262"/>
      <c r="AT752" s="262"/>
      <c r="AU752" s="262"/>
      <c r="AV752" s="262"/>
      <c r="AW752" s="262"/>
      <c r="AX752" s="262"/>
      <c r="AY752" s="262"/>
      <c r="AZ752" s="262"/>
      <c r="BA752" s="262"/>
      <c r="BB752" s="262"/>
      <c r="BC752" s="262"/>
      <c r="BD752" s="262"/>
      <c r="BE752" s="262"/>
      <c r="BF752" s="262"/>
      <c r="BG752" s="262"/>
      <c r="BH752" s="262"/>
      <c r="BI752" s="262"/>
      <c r="BJ752" s="262"/>
      <c r="BK752" s="262"/>
      <c r="BL752" s="262"/>
      <c r="BM752" s="262"/>
      <c r="BN752" s="262"/>
      <c r="BO752" s="262"/>
      <c r="BP752" s="262"/>
      <c r="BQ752" s="262"/>
      <c r="BR752" s="262"/>
      <c r="BS752" s="262"/>
      <c r="BT752" s="262"/>
      <c r="BU752" s="262"/>
      <c r="BV752" s="262"/>
      <c r="BW752" s="262"/>
      <c r="BX752" s="262"/>
      <c r="BY752" s="262"/>
      <c r="BZ752" s="262"/>
      <c r="CA752" s="262"/>
      <c r="CB752" s="262"/>
      <c r="CC752" s="262"/>
      <c r="CD752" s="262"/>
      <c r="CE752" s="262"/>
    </row>
    <row r="753" spans="1:83" ht="12.65" customHeight="1" x14ac:dyDescent="0.35">
      <c r="A753" s="204" t="str">
        <f>RIGHT($C$83,3)&amp;"*"&amp;RIGHT($C$82,4)&amp;"*"&amp;V$55&amp;"*"&amp;"A"</f>
        <v>150*2020*7110*A</v>
      </c>
      <c r="B753" s="261">
        <f>ROUND(V59,0)</f>
        <v>9</v>
      </c>
      <c r="C753" s="263">
        <f>ROUND(V60,2)</f>
        <v>0</v>
      </c>
      <c r="D753" s="261">
        <f>ROUND(V61,0)</f>
        <v>0</v>
      </c>
      <c r="E753" s="261">
        <f>ROUND(V62,0)</f>
        <v>0</v>
      </c>
      <c r="F753" s="261">
        <f>ROUND(V63,0)</f>
        <v>0</v>
      </c>
      <c r="G753" s="261">
        <f>ROUND(V64,0)</f>
        <v>13446</v>
      </c>
      <c r="H753" s="261">
        <f>ROUND(V65,0)</f>
        <v>0</v>
      </c>
      <c r="I753" s="261">
        <f>ROUND(V66,0)</f>
        <v>0</v>
      </c>
      <c r="J753" s="261">
        <f>ROUND(V67,0)</f>
        <v>0</v>
      </c>
      <c r="K753" s="261" t="e">
        <f>ROUND(#REF!,0)</f>
        <v>#REF!</v>
      </c>
      <c r="L753" s="261">
        <f>ROUND(V69,0)</f>
        <v>0</v>
      </c>
      <c r="M753" s="261">
        <f>ROUND(V70,0)</f>
        <v>0</v>
      </c>
      <c r="N753" s="261">
        <f>ROUND(V75,0)</f>
        <v>71320</v>
      </c>
      <c r="O753" s="261">
        <f>ROUND(V73,0)</f>
        <v>9421</v>
      </c>
      <c r="P753" s="261">
        <f>IF(V76&gt;0,ROUND(V76,0),0)</f>
        <v>0</v>
      </c>
      <c r="Q753" s="261">
        <f>IF(V77&gt;0,ROUND(V77,0),0)</f>
        <v>0</v>
      </c>
      <c r="R753" s="261">
        <f>IF(V78&gt;0,ROUND(V78,0),0)</f>
        <v>0</v>
      </c>
      <c r="S753" s="261">
        <f>IF(V79&gt;0,ROUND(V79,0),0)</f>
        <v>0</v>
      </c>
      <c r="T753" s="263">
        <f>IF(V80&gt;0,ROUND(V80,2),0)</f>
        <v>0</v>
      </c>
      <c r="U753" s="261"/>
      <c r="V753" s="262"/>
      <c r="W753" s="261"/>
      <c r="X753" s="261"/>
      <c r="Y753" s="261">
        <f t="shared" si="22"/>
        <v>15881</v>
      </c>
      <c r="Z753" s="262"/>
      <c r="AA753" s="262"/>
      <c r="AB753" s="262"/>
      <c r="AC753" s="262"/>
      <c r="AD753" s="262"/>
      <c r="AE753" s="262"/>
      <c r="AF753" s="262"/>
      <c r="AG753" s="262"/>
      <c r="AH753" s="262"/>
      <c r="AI753" s="262"/>
      <c r="AJ753" s="262"/>
      <c r="AK753" s="262"/>
      <c r="AL753" s="262"/>
      <c r="AM753" s="262"/>
      <c r="AN753" s="262"/>
      <c r="AO753" s="262"/>
      <c r="AP753" s="262"/>
      <c r="AQ753" s="262"/>
      <c r="AR753" s="262"/>
      <c r="AS753" s="262"/>
      <c r="AT753" s="262"/>
      <c r="AU753" s="262"/>
      <c r="AV753" s="262"/>
      <c r="AW753" s="262"/>
      <c r="AX753" s="262"/>
      <c r="AY753" s="262"/>
      <c r="AZ753" s="262"/>
      <c r="BA753" s="262"/>
      <c r="BB753" s="262"/>
      <c r="BC753" s="262"/>
      <c r="BD753" s="262"/>
      <c r="BE753" s="262"/>
      <c r="BF753" s="262"/>
      <c r="BG753" s="262"/>
      <c r="BH753" s="262"/>
      <c r="BI753" s="262"/>
      <c r="BJ753" s="262"/>
      <c r="BK753" s="262"/>
      <c r="BL753" s="262"/>
      <c r="BM753" s="262"/>
      <c r="BN753" s="262"/>
      <c r="BO753" s="262"/>
      <c r="BP753" s="262"/>
      <c r="BQ753" s="262"/>
      <c r="BR753" s="262"/>
      <c r="BS753" s="262"/>
      <c r="BT753" s="262"/>
      <c r="BU753" s="262"/>
      <c r="BV753" s="262"/>
      <c r="BW753" s="262"/>
      <c r="BX753" s="262"/>
      <c r="BY753" s="262"/>
      <c r="BZ753" s="262"/>
      <c r="CA753" s="262"/>
      <c r="CB753" s="262"/>
      <c r="CC753" s="262"/>
      <c r="CD753" s="262"/>
      <c r="CE753" s="262"/>
    </row>
    <row r="754" spans="1:83" ht="12.65" customHeight="1" x14ac:dyDescent="0.35">
      <c r="A754" s="204" t="str">
        <f>RIGHT($C$83,3)&amp;"*"&amp;RIGHT($C$82,4)&amp;"*"&amp;W$55&amp;"*"&amp;"A"</f>
        <v>150*2020*7120*A</v>
      </c>
      <c r="B754" s="261">
        <f>ROUND(W59,0)</f>
        <v>327</v>
      </c>
      <c r="C754" s="263">
        <f>ROUND(W60,2)</f>
        <v>0.92</v>
      </c>
      <c r="D754" s="261">
        <f>ROUND(W61,0)</f>
        <v>55360</v>
      </c>
      <c r="E754" s="261">
        <f>ROUND(W62,0)</f>
        <v>13664</v>
      </c>
      <c r="F754" s="261">
        <f>ROUND(W63,0)</f>
        <v>0</v>
      </c>
      <c r="G754" s="261">
        <f>ROUND(W64,0)</f>
        <v>0</v>
      </c>
      <c r="H754" s="261">
        <f>ROUND(W65,0)</f>
        <v>300</v>
      </c>
      <c r="I754" s="261">
        <f>ROUND(W66,0)</f>
        <v>243656</v>
      </c>
      <c r="J754" s="261">
        <f>ROUND(W67,0)</f>
        <v>4314</v>
      </c>
      <c r="K754" s="261">
        <f>ROUND(W68,0)</f>
        <v>6607</v>
      </c>
      <c r="L754" s="261">
        <f>ROUND(W69,0)</f>
        <v>704</v>
      </c>
      <c r="M754" s="261">
        <f>ROUND(W70,0)</f>
        <v>0</v>
      </c>
      <c r="N754" s="261">
        <f>ROUND(W75,0)</f>
        <v>386490</v>
      </c>
      <c r="O754" s="261">
        <f>ROUND(W73,0)</f>
        <v>25369</v>
      </c>
      <c r="P754" s="261">
        <f>IF(W76&gt;0,ROUND(W76,0),0)</f>
        <v>258</v>
      </c>
      <c r="Q754" s="261">
        <f>IF(W77&gt;0,ROUND(W77,0),0)</f>
        <v>0</v>
      </c>
      <c r="R754" s="261">
        <f>IF(W78&gt;0,ROUND(W78,0),0)</f>
        <v>49</v>
      </c>
      <c r="S754" s="261">
        <f>IF(W79&gt;0,ROUND(W79,0),0)</f>
        <v>0</v>
      </c>
      <c r="T754" s="263">
        <f>IF(W80&gt;0,ROUND(W80,2),0)</f>
        <v>0</v>
      </c>
      <c r="U754" s="261"/>
      <c r="V754" s="262"/>
      <c r="W754" s="261"/>
      <c r="X754" s="261"/>
      <c r="Y754" s="261">
        <f t="shared" si="22"/>
        <v>126238</v>
      </c>
      <c r="Z754" s="262"/>
      <c r="AA754" s="262"/>
      <c r="AB754" s="262"/>
      <c r="AC754" s="262"/>
      <c r="AD754" s="262"/>
      <c r="AE754" s="262"/>
      <c r="AF754" s="262"/>
      <c r="AG754" s="262"/>
      <c r="AH754" s="262"/>
      <c r="AI754" s="262"/>
      <c r="AJ754" s="262"/>
      <c r="AK754" s="262"/>
      <c r="AL754" s="262"/>
      <c r="AM754" s="262"/>
      <c r="AN754" s="262"/>
      <c r="AO754" s="262"/>
      <c r="AP754" s="262"/>
      <c r="AQ754" s="262"/>
      <c r="AR754" s="262"/>
      <c r="AS754" s="262"/>
      <c r="AT754" s="262"/>
      <c r="AU754" s="262"/>
      <c r="AV754" s="262"/>
      <c r="AW754" s="262"/>
      <c r="AX754" s="262"/>
      <c r="AY754" s="262"/>
      <c r="AZ754" s="262"/>
      <c r="BA754" s="262"/>
      <c r="BB754" s="262"/>
      <c r="BC754" s="262"/>
      <c r="BD754" s="262"/>
      <c r="BE754" s="262"/>
      <c r="BF754" s="262"/>
      <c r="BG754" s="262"/>
      <c r="BH754" s="262"/>
      <c r="BI754" s="262"/>
      <c r="BJ754" s="262"/>
      <c r="BK754" s="262"/>
      <c r="BL754" s="262"/>
      <c r="BM754" s="262"/>
      <c r="BN754" s="262"/>
      <c r="BO754" s="262"/>
      <c r="BP754" s="262"/>
      <c r="BQ754" s="262"/>
      <c r="BR754" s="262"/>
      <c r="BS754" s="262"/>
      <c r="BT754" s="262"/>
      <c r="BU754" s="262"/>
      <c r="BV754" s="262"/>
      <c r="BW754" s="262"/>
      <c r="BX754" s="262"/>
      <c r="BY754" s="262"/>
      <c r="BZ754" s="262"/>
      <c r="CA754" s="262"/>
      <c r="CB754" s="262"/>
      <c r="CC754" s="262"/>
      <c r="CD754" s="262"/>
      <c r="CE754" s="262"/>
    </row>
    <row r="755" spans="1:83" ht="12.65" customHeight="1" x14ac:dyDescent="0.35">
      <c r="A755" s="204" t="str">
        <f>RIGHT($C$83,3)&amp;"*"&amp;RIGHT($C$82,4)&amp;"*"&amp;X$55&amp;"*"&amp;"A"</f>
        <v>150*2020*7130*A</v>
      </c>
      <c r="B755" s="261">
        <f>ROUND(X59,0)</f>
        <v>1345</v>
      </c>
      <c r="C755" s="263">
        <f>ROUND(X60,2)</f>
        <v>3.77</v>
      </c>
      <c r="D755" s="261">
        <f>ROUND(X61,0)</f>
        <v>227705</v>
      </c>
      <c r="E755" s="261">
        <f>ROUND(X62,0)</f>
        <v>56201</v>
      </c>
      <c r="F755" s="261">
        <f>ROUND(X63,0)</f>
        <v>3899</v>
      </c>
      <c r="G755" s="261">
        <f>ROUND(X64,0)</f>
        <v>15305</v>
      </c>
      <c r="H755" s="261">
        <f>ROUND(X65,0)</f>
        <v>1236</v>
      </c>
      <c r="I755" s="261">
        <f>ROUND(X66,0)</f>
        <v>71479</v>
      </c>
      <c r="J755" s="261">
        <f>ROUND(X67,0)</f>
        <v>17776</v>
      </c>
      <c r="K755" s="261">
        <f>ROUND(X68,0)</f>
        <v>27174</v>
      </c>
      <c r="L755" s="261">
        <f>ROUND(X69,0)</f>
        <v>2896</v>
      </c>
      <c r="M755" s="261">
        <f>ROUND(X70,0)</f>
        <v>0</v>
      </c>
      <c r="N755" s="261">
        <f>ROUND(X75,0)</f>
        <v>1589691</v>
      </c>
      <c r="O755" s="261">
        <f>ROUND(X73,0)</f>
        <v>104347</v>
      </c>
      <c r="P755" s="261">
        <f>IF(X76&gt;0,ROUND(X76,0),0)</f>
        <v>1063</v>
      </c>
      <c r="Q755" s="261">
        <f>IF(X77&gt;0,ROUND(X77,0),0)</f>
        <v>0</v>
      </c>
      <c r="R755" s="261">
        <f>IF(X78&gt;0,ROUND(X78,0),0)</f>
        <v>202</v>
      </c>
      <c r="S755" s="261">
        <f>IF(X79&gt;0,ROUND(X79,0),0)</f>
        <v>0</v>
      </c>
      <c r="T755" s="263">
        <f>IF(X80&gt;0,ROUND(X80,2),0)</f>
        <v>0</v>
      </c>
      <c r="U755" s="261"/>
      <c r="V755" s="262"/>
      <c r="W755" s="261"/>
      <c r="X755" s="261"/>
      <c r="Y755" s="261">
        <f t="shared" si="22"/>
        <v>361148</v>
      </c>
      <c r="Z755" s="262"/>
      <c r="AA755" s="262"/>
      <c r="AB755" s="262"/>
      <c r="AC755" s="262"/>
      <c r="AD755" s="262"/>
      <c r="AE755" s="262"/>
      <c r="AF755" s="262"/>
      <c r="AG755" s="262"/>
      <c r="AH755" s="262"/>
      <c r="AI755" s="262"/>
      <c r="AJ755" s="262"/>
      <c r="AK755" s="262"/>
      <c r="AL755" s="262"/>
      <c r="AM755" s="262"/>
      <c r="AN755" s="262"/>
      <c r="AO755" s="262"/>
      <c r="AP755" s="262"/>
      <c r="AQ755" s="262"/>
      <c r="AR755" s="262"/>
      <c r="AS755" s="262"/>
      <c r="AT755" s="262"/>
      <c r="AU755" s="262"/>
      <c r="AV755" s="262"/>
      <c r="AW755" s="262"/>
      <c r="AX755" s="262"/>
      <c r="AY755" s="262"/>
      <c r="AZ755" s="262"/>
      <c r="BA755" s="262"/>
      <c r="BB755" s="262"/>
      <c r="BC755" s="262"/>
      <c r="BD755" s="262"/>
      <c r="BE755" s="262"/>
      <c r="BF755" s="262"/>
      <c r="BG755" s="262"/>
      <c r="BH755" s="262"/>
      <c r="BI755" s="262"/>
      <c r="BJ755" s="262"/>
      <c r="BK755" s="262"/>
      <c r="BL755" s="262"/>
      <c r="BM755" s="262"/>
      <c r="BN755" s="262"/>
      <c r="BO755" s="262"/>
      <c r="BP755" s="262"/>
      <c r="BQ755" s="262"/>
      <c r="BR755" s="262"/>
      <c r="BS755" s="262"/>
      <c r="BT755" s="262"/>
      <c r="BU755" s="262"/>
      <c r="BV755" s="262"/>
      <c r="BW755" s="262"/>
      <c r="BX755" s="262"/>
      <c r="BY755" s="262"/>
      <c r="BZ755" s="262"/>
      <c r="CA755" s="262"/>
      <c r="CB755" s="262"/>
      <c r="CC755" s="262"/>
      <c r="CD755" s="262"/>
      <c r="CE755" s="262"/>
    </row>
    <row r="756" spans="1:83" ht="12.65" customHeight="1" x14ac:dyDescent="0.35">
      <c r="A756" s="204" t="str">
        <f>RIGHT($C$83,3)&amp;"*"&amp;RIGHT($C$82,4)&amp;"*"&amp;Y$55&amp;"*"&amp;"A"</f>
        <v>150*2020*7140*A</v>
      </c>
      <c r="B756" s="261">
        <f>ROUND(Y59,0)</f>
        <v>2878</v>
      </c>
      <c r="C756" s="263">
        <f>ROUND(Y60,2)</f>
        <v>8.06</v>
      </c>
      <c r="D756" s="261">
        <f>ROUND(Y61,0)</f>
        <v>487238</v>
      </c>
      <c r="E756" s="261">
        <f>ROUND(Y62,0)</f>
        <v>120258</v>
      </c>
      <c r="F756" s="261">
        <f>ROUND(Y63,0)</f>
        <v>0</v>
      </c>
      <c r="G756" s="261">
        <f>ROUND(Y64,0)</f>
        <v>16280</v>
      </c>
      <c r="H756" s="261">
        <f>ROUND(Y65,0)</f>
        <v>2645</v>
      </c>
      <c r="I756" s="261">
        <f>ROUND(Y66,0)</f>
        <v>164200</v>
      </c>
      <c r="J756" s="261">
        <f>ROUND(Y67,0)</f>
        <v>38026</v>
      </c>
      <c r="K756" s="261">
        <f>ROUND(Y68,0)</f>
        <v>58147</v>
      </c>
      <c r="L756" s="261">
        <f>ROUND(Y69,0)</f>
        <v>6196</v>
      </c>
      <c r="M756" s="261">
        <f>ROUND(Y70,0)</f>
        <v>0</v>
      </c>
      <c r="N756" s="261">
        <f>ROUND(Y75,0)</f>
        <v>3401584</v>
      </c>
      <c r="O756" s="261">
        <f>ROUND(Y73,0)</f>
        <v>223280</v>
      </c>
      <c r="P756" s="261">
        <f>IF(Y76&gt;0,ROUND(Y76,0),0)</f>
        <v>2274</v>
      </c>
      <c r="Q756" s="261">
        <f>IF(Y77&gt;0,ROUND(Y77,0),0)</f>
        <v>0</v>
      </c>
      <c r="R756" s="261">
        <f>IF(Y78&gt;0,ROUND(Y78,0),0)</f>
        <v>431</v>
      </c>
      <c r="S756" s="261">
        <f>IF(Y79&gt;0,ROUND(Y79,0),0)</f>
        <v>0</v>
      </c>
      <c r="T756" s="263">
        <f>IF(Y80&gt;0,ROUND(Y80,2),0)</f>
        <v>0</v>
      </c>
      <c r="U756" s="261"/>
      <c r="V756" s="262"/>
      <c r="W756" s="261"/>
      <c r="X756" s="261"/>
      <c r="Y756" s="261">
        <f t="shared" si="22"/>
        <v>768460</v>
      </c>
      <c r="Z756" s="262"/>
      <c r="AA756" s="262"/>
      <c r="AB756" s="262"/>
      <c r="AC756" s="262"/>
      <c r="AD756" s="262"/>
      <c r="AE756" s="262"/>
      <c r="AF756" s="262"/>
      <c r="AG756" s="262"/>
      <c r="AH756" s="262"/>
      <c r="AI756" s="262"/>
      <c r="AJ756" s="262"/>
      <c r="AK756" s="262"/>
      <c r="AL756" s="262"/>
      <c r="AM756" s="262"/>
      <c r="AN756" s="262"/>
      <c r="AO756" s="262"/>
      <c r="AP756" s="262"/>
      <c r="AQ756" s="262"/>
      <c r="AR756" s="262"/>
      <c r="AS756" s="262"/>
      <c r="AT756" s="262"/>
      <c r="AU756" s="262"/>
      <c r="AV756" s="262"/>
      <c r="AW756" s="262"/>
      <c r="AX756" s="262"/>
      <c r="AY756" s="262"/>
      <c r="AZ756" s="262"/>
      <c r="BA756" s="262"/>
      <c r="BB756" s="262"/>
      <c r="BC756" s="262"/>
      <c r="BD756" s="262"/>
      <c r="BE756" s="262"/>
      <c r="BF756" s="262"/>
      <c r="BG756" s="262"/>
      <c r="BH756" s="262"/>
      <c r="BI756" s="262"/>
      <c r="BJ756" s="262"/>
      <c r="BK756" s="262"/>
      <c r="BL756" s="262"/>
      <c r="BM756" s="262"/>
      <c r="BN756" s="262"/>
      <c r="BO756" s="262"/>
      <c r="BP756" s="262"/>
      <c r="BQ756" s="262"/>
      <c r="BR756" s="262"/>
      <c r="BS756" s="262"/>
      <c r="BT756" s="262"/>
      <c r="BU756" s="262"/>
      <c r="BV756" s="262"/>
      <c r="BW756" s="262"/>
      <c r="BX756" s="262"/>
      <c r="BY756" s="262"/>
      <c r="BZ756" s="262"/>
      <c r="CA756" s="262"/>
      <c r="CB756" s="262"/>
      <c r="CC756" s="262"/>
      <c r="CD756" s="262"/>
      <c r="CE756" s="262"/>
    </row>
    <row r="757" spans="1:83" ht="12.65" customHeight="1" x14ac:dyDescent="0.35">
      <c r="A757" s="204" t="str">
        <f>RIGHT($C$83,3)&amp;"*"&amp;RIGHT($C$82,4)&amp;"*"&amp;Z$55&amp;"*"&amp;"A"</f>
        <v>150*2020*7150*A</v>
      </c>
      <c r="B757" s="261">
        <f>ROUND(Z59,0)</f>
        <v>0</v>
      </c>
      <c r="C757" s="263">
        <f>ROUND(Z60,2)</f>
        <v>0</v>
      </c>
      <c r="D757" s="261">
        <f>ROUND(Z61,0)</f>
        <v>0</v>
      </c>
      <c r="E757" s="261">
        <f>ROUND(Z62,0)</f>
        <v>0</v>
      </c>
      <c r="F757" s="261">
        <f>ROUND(Z63,0)</f>
        <v>0</v>
      </c>
      <c r="G757" s="261">
        <f>ROUND(Z64,0)</f>
        <v>0</v>
      </c>
      <c r="H757" s="261">
        <f>ROUND(Z65,0)</f>
        <v>0</v>
      </c>
      <c r="I757" s="261">
        <f>ROUND(Z66,0)</f>
        <v>0</v>
      </c>
      <c r="J757" s="261">
        <f>ROUND(Z67,0)</f>
        <v>0</v>
      </c>
      <c r="K757" s="261">
        <f>ROUND(Z68,0)</f>
        <v>0</v>
      </c>
      <c r="L757" s="261">
        <f>ROUND(Z69,0)</f>
        <v>0</v>
      </c>
      <c r="M757" s="261">
        <f>ROUND(Z70,0)</f>
        <v>0</v>
      </c>
      <c r="N757" s="261">
        <f>ROUND(Z75,0)</f>
        <v>0</v>
      </c>
      <c r="O757" s="261">
        <f>ROUND(Z73,0)</f>
        <v>0</v>
      </c>
      <c r="P757" s="261">
        <f>IF(Z76&gt;0,ROUND(Z76,0),0)</f>
        <v>0</v>
      </c>
      <c r="Q757" s="261">
        <f>IF(Z77&gt;0,ROUND(Z77,0),0)</f>
        <v>0</v>
      </c>
      <c r="R757" s="261">
        <f>IF(Z78&gt;0,ROUND(Z78,0),0)</f>
        <v>0</v>
      </c>
      <c r="S757" s="261">
        <f>IF(Z79&gt;0,ROUND(Z79,0),0)</f>
        <v>0</v>
      </c>
      <c r="T757" s="263">
        <f>IF(Z80&gt;0,ROUND(Z80,2),0)</f>
        <v>0</v>
      </c>
      <c r="U757" s="261"/>
      <c r="V757" s="262"/>
      <c r="W757" s="261"/>
      <c r="X757" s="261"/>
      <c r="Y757" s="261">
        <f t="shared" si="22"/>
        <v>0</v>
      </c>
      <c r="Z757" s="262"/>
      <c r="AA757" s="262"/>
      <c r="AB757" s="262"/>
      <c r="AC757" s="262"/>
      <c r="AD757" s="262"/>
      <c r="AE757" s="262"/>
      <c r="AF757" s="262"/>
      <c r="AG757" s="262"/>
      <c r="AH757" s="262"/>
      <c r="AI757" s="262"/>
      <c r="AJ757" s="262"/>
      <c r="AK757" s="262"/>
      <c r="AL757" s="262"/>
      <c r="AM757" s="262"/>
      <c r="AN757" s="262"/>
      <c r="AO757" s="262"/>
      <c r="AP757" s="262"/>
      <c r="AQ757" s="262"/>
      <c r="AR757" s="262"/>
      <c r="AS757" s="262"/>
      <c r="AT757" s="262"/>
      <c r="AU757" s="262"/>
      <c r="AV757" s="262"/>
      <c r="AW757" s="262"/>
      <c r="AX757" s="262"/>
      <c r="AY757" s="262"/>
      <c r="AZ757" s="262"/>
      <c r="BA757" s="262"/>
      <c r="BB757" s="262"/>
      <c r="BC757" s="262"/>
      <c r="BD757" s="262"/>
      <c r="BE757" s="262"/>
      <c r="BF757" s="262"/>
      <c r="BG757" s="262"/>
      <c r="BH757" s="262"/>
      <c r="BI757" s="262"/>
      <c r="BJ757" s="262"/>
      <c r="BK757" s="262"/>
      <c r="BL757" s="262"/>
      <c r="BM757" s="262"/>
      <c r="BN757" s="262"/>
      <c r="BO757" s="262"/>
      <c r="BP757" s="262"/>
      <c r="BQ757" s="262"/>
      <c r="BR757" s="262"/>
      <c r="BS757" s="262"/>
      <c r="BT757" s="262"/>
      <c r="BU757" s="262"/>
      <c r="BV757" s="262"/>
      <c r="BW757" s="262"/>
      <c r="BX757" s="262"/>
      <c r="BY757" s="262"/>
      <c r="BZ757" s="262"/>
      <c r="CA757" s="262"/>
      <c r="CB757" s="262"/>
      <c r="CC757" s="262"/>
      <c r="CD757" s="262"/>
      <c r="CE757" s="262"/>
    </row>
    <row r="758" spans="1:83" ht="12.65" customHeight="1" x14ac:dyDescent="0.35">
      <c r="A758" s="204" t="str">
        <f>RIGHT($C$83,3)&amp;"*"&amp;RIGHT($C$82,4)&amp;"*"&amp;AA$55&amp;"*"&amp;"A"</f>
        <v>150*2020*7160*A</v>
      </c>
      <c r="B758" s="261">
        <f>ROUND(AA59,0)</f>
        <v>0</v>
      </c>
      <c r="C758" s="263">
        <f>ROUND(AA60,2)</f>
        <v>0</v>
      </c>
      <c r="D758" s="261">
        <f>ROUND(AA61,0)</f>
        <v>0</v>
      </c>
      <c r="E758" s="261">
        <f>ROUND(AA62,0)</f>
        <v>0</v>
      </c>
      <c r="F758" s="261">
        <f>ROUND(AA63,0)</f>
        <v>0</v>
      </c>
      <c r="G758" s="261">
        <f>ROUND(AA64,0)</f>
        <v>0</v>
      </c>
      <c r="H758" s="261">
        <f>ROUND(AA65,0)</f>
        <v>0</v>
      </c>
      <c r="I758" s="261">
        <f>ROUND(AA66,0)</f>
        <v>0</v>
      </c>
      <c r="J758" s="261">
        <f>ROUND(AA67,0)</f>
        <v>0</v>
      </c>
      <c r="K758" s="261">
        <f>ROUND(AA68,0)</f>
        <v>0</v>
      </c>
      <c r="L758" s="261">
        <f>ROUND(AA69,0)</f>
        <v>0</v>
      </c>
      <c r="M758" s="261">
        <f>ROUND(AA70,0)</f>
        <v>0</v>
      </c>
      <c r="N758" s="261">
        <f>ROUND(AA75,0)</f>
        <v>0</v>
      </c>
      <c r="O758" s="261">
        <f>ROUND(AA73,0)</f>
        <v>0</v>
      </c>
      <c r="P758" s="261">
        <f>IF(AA76&gt;0,ROUND(AA76,0),0)</f>
        <v>0</v>
      </c>
      <c r="Q758" s="261">
        <f>IF(AA77&gt;0,ROUND(AA77,0),0)</f>
        <v>0</v>
      </c>
      <c r="R758" s="261">
        <f>IF(AA78&gt;0,ROUND(AA78,0),0)</f>
        <v>0</v>
      </c>
      <c r="S758" s="261">
        <f>IF(AA79&gt;0,ROUND(AA79,0),0)</f>
        <v>0</v>
      </c>
      <c r="T758" s="263">
        <f>IF(AA80&gt;0,ROUND(AA80,2),0)</f>
        <v>0</v>
      </c>
      <c r="U758" s="261"/>
      <c r="V758" s="262"/>
      <c r="W758" s="261"/>
      <c r="X758" s="261"/>
      <c r="Y758" s="261">
        <f t="shared" si="22"/>
        <v>0</v>
      </c>
      <c r="Z758" s="262"/>
      <c r="AA758" s="262"/>
      <c r="AB758" s="262"/>
      <c r="AC758" s="262"/>
      <c r="AD758" s="262"/>
      <c r="AE758" s="262"/>
      <c r="AF758" s="262"/>
      <c r="AG758" s="262"/>
      <c r="AH758" s="262"/>
      <c r="AI758" s="262"/>
      <c r="AJ758" s="262"/>
      <c r="AK758" s="262"/>
      <c r="AL758" s="262"/>
      <c r="AM758" s="262"/>
      <c r="AN758" s="262"/>
      <c r="AO758" s="262"/>
      <c r="AP758" s="262"/>
      <c r="AQ758" s="262"/>
      <c r="AR758" s="262"/>
      <c r="AS758" s="262"/>
      <c r="AT758" s="262"/>
      <c r="AU758" s="262"/>
      <c r="AV758" s="262"/>
      <c r="AW758" s="262"/>
      <c r="AX758" s="262"/>
      <c r="AY758" s="262"/>
      <c r="AZ758" s="262"/>
      <c r="BA758" s="262"/>
      <c r="BB758" s="262"/>
      <c r="BC758" s="262"/>
      <c r="BD758" s="262"/>
      <c r="BE758" s="262"/>
      <c r="BF758" s="262"/>
      <c r="BG758" s="262"/>
      <c r="BH758" s="262"/>
      <c r="BI758" s="262"/>
      <c r="BJ758" s="262"/>
      <c r="BK758" s="262"/>
      <c r="BL758" s="262"/>
      <c r="BM758" s="262"/>
      <c r="BN758" s="262"/>
      <c r="BO758" s="262"/>
      <c r="BP758" s="262"/>
      <c r="BQ758" s="262"/>
      <c r="BR758" s="262"/>
      <c r="BS758" s="262"/>
      <c r="BT758" s="262"/>
      <c r="BU758" s="262"/>
      <c r="BV758" s="262"/>
      <c r="BW758" s="262"/>
      <c r="BX758" s="262"/>
      <c r="BY758" s="262"/>
      <c r="BZ758" s="262"/>
      <c r="CA758" s="262"/>
      <c r="CB758" s="262"/>
      <c r="CC758" s="262"/>
      <c r="CD758" s="262"/>
      <c r="CE758" s="262"/>
    </row>
    <row r="759" spans="1:83" ht="12.65" customHeight="1" x14ac:dyDescent="0.35">
      <c r="A759" s="204" t="str">
        <f>RIGHT($C$83,3)&amp;"*"&amp;RIGHT($C$82,4)&amp;"*"&amp;AB$55&amp;"*"&amp;"A"</f>
        <v>150*2020*7170*A</v>
      </c>
      <c r="B759" s="261"/>
      <c r="C759" s="263">
        <f>ROUND(AB60,2)</f>
        <v>1.57</v>
      </c>
      <c r="D759" s="261">
        <f>ROUND(AB61,0)</f>
        <v>90434</v>
      </c>
      <c r="E759" s="261">
        <f>ROUND(AB62,0)</f>
        <v>22321</v>
      </c>
      <c r="F759" s="261">
        <f>ROUND(AB63,0)</f>
        <v>282509</v>
      </c>
      <c r="G759" s="261">
        <f>ROUND(AB64,0)</f>
        <v>604630</v>
      </c>
      <c r="H759" s="261">
        <f>ROUND(AB65,0)</f>
        <v>0</v>
      </c>
      <c r="I759" s="261">
        <f>ROUND(AB66,0)</f>
        <v>466426</v>
      </c>
      <c r="J759" s="261">
        <f>ROUND(AB67,0)</f>
        <v>27893</v>
      </c>
      <c r="K759" s="261">
        <f>ROUND(AB68,0)</f>
        <v>5263</v>
      </c>
      <c r="L759" s="261">
        <f>ROUND(AB69,0)</f>
        <v>1081</v>
      </c>
      <c r="M759" s="261">
        <f>ROUND(AB70,0)</f>
        <v>0</v>
      </c>
      <c r="N759" s="261">
        <f>ROUND(AB75,0)</f>
        <v>3626549</v>
      </c>
      <c r="O759" s="261">
        <f>ROUND(AB73,0)</f>
        <v>1146530</v>
      </c>
      <c r="P759" s="261">
        <f>IF(AB76&gt;0,ROUND(AB76,0),0)</f>
        <v>1668</v>
      </c>
      <c r="Q759" s="261">
        <f>IF(AB77&gt;0,ROUND(AB77,0),0)</f>
        <v>0</v>
      </c>
      <c r="R759" s="261">
        <f>IF(AB78&gt;0,ROUND(AB78,0),0)</f>
        <v>68</v>
      </c>
      <c r="S759" s="261">
        <f>IF(AB79&gt;0,ROUND(AB79,0),0)</f>
        <v>0</v>
      </c>
      <c r="T759" s="263">
        <f>IF(AB80&gt;0,ROUND(AB80,2),0)</f>
        <v>0</v>
      </c>
      <c r="U759" s="261"/>
      <c r="V759" s="262"/>
      <c r="W759" s="261"/>
      <c r="X759" s="261"/>
      <c r="Y759" s="261">
        <f t="shared" si="22"/>
        <v>891807</v>
      </c>
      <c r="Z759" s="262"/>
      <c r="AA759" s="262"/>
      <c r="AB759" s="262"/>
      <c r="AC759" s="262"/>
      <c r="AD759" s="262"/>
      <c r="AE759" s="262"/>
      <c r="AF759" s="262"/>
      <c r="AG759" s="262"/>
      <c r="AH759" s="262"/>
      <c r="AI759" s="262"/>
      <c r="AJ759" s="262"/>
      <c r="AK759" s="262"/>
      <c r="AL759" s="262"/>
      <c r="AM759" s="262"/>
      <c r="AN759" s="262"/>
      <c r="AO759" s="262"/>
      <c r="AP759" s="262"/>
      <c r="AQ759" s="262"/>
      <c r="AR759" s="262"/>
      <c r="AS759" s="262"/>
      <c r="AT759" s="262"/>
      <c r="AU759" s="262"/>
      <c r="AV759" s="262"/>
      <c r="AW759" s="262"/>
      <c r="AX759" s="262"/>
      <c r="AY759" s="262"/>
      <c r="AZ759" s="262"/>
      <c r="BA759" s="262"/>
      <c r="BB759" s="262"/>
      <c r="BC759" s="262"/>
      <c r="BD759" s="262"/>
      <c r="BE759" s="262"/>
      <c r="BF759" s="262"/>
      <c r="BG759" s="262"/>
      <c r="BH759" s="262"/>
      <c r="BI759" s="262"/>
      <c r="BJ759" s="262"/>
      <c r="BK759" s="262"/>
      <c r="BL759" s="262"/>
      <c r="BM759" s="262"/>
      <c r="BN759" s="262"/>
      <c r="BO759" s="262"/>
      <c r="BP759" s="262"/>
      <c r="BQ759" s="262"/>
      <c r="BR759" s="262"/>
      <c r="BS759" s="262"/>
      <c r="BT759" s="262"/>
      <c r="BU759" s="262"/>
      <c r="BV759" s="262"/>
      <c r="BW759" s="262"/>
      <c r="BX759" s="262"/>
      <c r="BY759" s="262"/>
      <c r="BZ759" s="262"/>
      <c r="CA759" s="262"/>
      <c r="CB759" s="262"/>
      <c r="CC759" s="262"/>
      <c r="CD759" s="262"/>
      <c r="CE759" s="262"/>
    </row>
    <row r="760" spans="1:83" ht="12.65" customHeight="1" x14ac:dyDescent="0.35">
      <c r="A760" s="204" t="str">
        <f>RIGHT($C$83,3)&amp;"*"&amp;RIGHT($C$82,4)&amp;"*"&amp;AC$55&amp;"*"&amp;"A"</f>
        <v>150*2020*7180*A</v>
      </c>
      <c r="B760" s="261">
        <f>ROUND(AC59,0)</f>
        <v>0</v>
      </c>
      <c r="C760" s="263">
        <f>ROUND(AC60,2)</f>
        <v>0</v>
      </c>
      <c r="D760" s="261">
        <f>ROUND(AC61,0)</f>
        <v>0</v>
      </c>
      <c r="E760" s="261">
        <f>ROUND(AC62,0)</f>
        <v>0</v>
      </c>
      <c r="F760" s="261">
        <f>ROUND(AC63,0)</f>
        <v>0</v>
      </c>
      <c r="G760" s="261">
        <f>ROUND(AC64,0)</f>
        <v>0</v>
      </c>
      <c r="H760" s="261">
        <f>ROUND(AC65,0)</f>
        <v>0</v>
      </c>
      <c r="I760" s="261">
        <f>ROUND(AC66,0)</f>
        <v>0</v>
      </c>
      <c r="J760" s="261">
        <f>ROUND(AC67,0)</f>
        <v>0</v>
      </c>
      <c r="K760" s="261" t="e">
        <f>ROUND(#REF!,0)</f>
        <v>#REF!</v>
      </c>
      <c r="L760" s="261">
        <f>ROUND(AC69,0)</f>
        <v>0</v>
      </c>
      <c r="M760" s="261">
        <f>ROUND(AC70,0)</f>
        <v>0</v>
      </c>
      <c r="N760" s="261">
        <f>ROUND(AC75,0)</f>
        <v>0</v>
      </c>
      <c r="O760" s="261">
        <f>ROUND(AC73,0)</f>
        <v>0</v>
      </c>
      <c r="P760" s="261">
        <f>IF(AC76&gt;0,ROUND(AC76,0),0)</f>
        <v>0</v>
      </c>
      <c r="Q760" s="261">
        <f>IF(AC77&gt;0,ROUND(AC77,0),0)</f>
        <v>0</v>
      </c>
      <c r="R760" s="261">
        <f>IF(AC78&gt;0,ROUND(AC78,0),0)</f>
        <v>0</v>
      </c>
      <c r="S760" s="261">
        <f>IF(AC79&gt;0,ROUND(AC79,0),0)</f>
        <v>0</v>
      </c>
      <c r="T760" s="263">
        <f>IF(AC80&gt;0,ROUND(AC80,2),0)</f>
        <v>0</v>
      </c>
      <c r="U760" s="261"/>
      <c r="V760" s="262"/>
      <c r="W760" s="261"/>
      <c r="X760" s="261"/>
      <c r="Y760" s="261">
        <f t="shared" si="22"/>
        <v>0</v>
      </c>
      <c r="Z760" s="262"/>
      <c r="AA760" s="262"/>
      <c r="AB760" s="262"/>
      <c r="AC760" s="262"/>
      <c r="AD760" s="262"/>
      <c r="AE760" s="262"/>
      <c r="AF760" s="262"/>
      <c r="AG760" s="262"/>
      <c r="AH760" s="262"/>
      <c r="AI760" s="262"/>
      <c r="AJ760" s="262"/>
      <c r="AK760" s="262"/>
      <c r="AL760" s="262"/>
      <c r="AM760" s="262"/>
      <c r="AN760" s="262"/>
      <c r="AO760" s="262"/>
      <c r="AP760" s="262"/>
      <c r="AQ760" s="262"/>
      <c r="AR760" s="262"/>
      <c r="AS760" s="262"/>
      <c r="AT760" s="262"/>
      <c r="AU760" s="262"/>
      <c r="AV760" s="262"/>
      <c r="AW760" s="262"/>
      <c r="AX760" s="262"/>
      <c r="AY760" s="262"/>
      <c r="AZ760" s="262"/>
      <c r="BA760" s="262"/>
      <c r="BB760" s="262"/>
      <c r="BC760" s="262"/>
      <c r="BD760" s="262"/>
      <c r="BE760" s="262"/>
      <c r="BF760" s="262"/>
      <c r="BG760" s="262"/>
      <c r="BH760" s="262"/>
      <c r="BI760" s="262"/>
      <c r="BJ760" s="262"/>
      <c r="BK760" s="262"/>
      <c r="BL760" s="262"/>
      <c r="BM760" s="262"/>
      <c r="BN760" s="262"/>
      <c r="BO760" s="262"/>
      <c r="BP760" s="262"/>
      <c r="BQ760" s="262"/>
      <c r="BR760" s="262"/>
      <c r="BS760" s="262"/>
      <c r="BT760" s="262"/>
      <c r="BU760" s="262"/>
      <c r="BV760" s="262"/>
      <c r="BW760" s="262"/>
      <c r="BX760" s="262"/>
      <c r="BY760" s="262"/>
      <c r="BZ760" s="262"/>
      <c r="CA760" s="262"/>
      <c r="CB760" s="262"/>
      <c r="CC760" s="262"/>
      <c r="CD760" s="262"/>
      <c r="CE760" s="262"/>
    </row>
    <row r="761" spans="1:83" ht="12.65" customHeight="1" x14ac:dyDescent="0.35">
      <c r="A761" s="204" t="str">
        <f>RIGHT($C$83,3)&amp;"*"&amp;RIGHT($C$82,4)&amp;"*"&amp;AD$55&amp;"*"&amp;"A"</f>
        <v>150*2020*7190*A</v>
      </c>
      <c r="B761" s="261">
        <f>ROUND(AD59,0)</f>
        <v>0</v>
      </c>
      <c r="C761" s="263">
        <f>ROUND(AD60,2)</f>
        <v>0</v>
      </c>
      <c r="D761" s="261">
        <f>ROUND(AD61,0)</f>
        <v>0</v>
      </c>
      <c r="E761" s="261">
        <f>ROUND(AD62,0)</f>
        <v>0</v>
      </c>
      <c r="F761" s="261">
        <f>ROUND(AD63,0)</f>
        <v>0</v>
      </c>
      <c r="G761" s="261">
        <f>ROUND(AD64,0)</f>
        <v>0</v>
      </c>
      <c r="H761" s="261">
        <f>ROUND(AD65,0)</f>
        <v>0</v>
      </c>
      <c r="I761" s="261">
        <f>ROUND(AD66,0)</f>
        <v>0</v>
      </c>
      <c r="J761" s="261">
        <f>ROUND(AD67,0)</f>
        <v>0</v>
      </c>
      <c r="K761" s="261">
        <f>ROUND(AD68,0)</f>
        <v>0</v>
      </c>
      <c r="L761" s="261">
        <f>ROUND(AD69,0)</f>
        <v>0</v>
      </c>
      <c r="M761" s="261">
        <f>ROUND(AD70,0)</f>
        <v>0</v>
      </c>
      <c r="N761" s="261">
        <f>ROUND(AD75,0)</f>
        <v>0</v>
      </c>
      <c r="O761" s="261">
        <f>ROUND(AD73,0)</f>
        <v>0</v>
      </c>
      <c r="P761" s="261">
        <f>IF(AD76&gt;0,ROUND(AD76,0),0)</f>
        <v>0</v>
      </c>
      <c r="Q761" s="261">
        <f>IF(AD77&gt;0,ROUND(AD77,0),0)</f>
        <v>0</v>
      </c>
      <c r="R761" s="261">
        <f>IF(AD78&gt;0,ROUND(AD78,0),0)</f>
        <v>0</v>
      </c>
      <c r="S761" s="261">
        <f>IF(AD79&gt;0,ROUND(AD79,0),0)</f>
        <v>0</v>
      </c>
      <c r="T761" s="263">
        <f>IF(AD80&gt;0,ROUND(AD80,2),0)</f>
        <v>0</v>
      </c>
      <c r="U761" s="261"/>
      <c r="V761" s="262"/>
      <c r="W761" s="261"/>
      <c r="X761" s="261"/>
      <c r="Y761" s="261">
        <f t="shared" si="22"/>
        <v>0</v>
      </c>
      <c r="Z761" s="262"/>
      <c r="AA761" s="262"/>
      <c r="AB761" s="262"/>
      <c r="AC761" s="262"/>
      <c r="AD761" s="262"/>
      <c r="AE761" s="262"/>
      <c r="AF761" s="262"/>
      <c r="AG761" s="262"/>
      <c r="AH761" s="262"/>
      <c r="AI761" s="262"/>
      <c r="AJ761" s="262"/>
      <c r="AK761" s="262"/>
      <c r="AL761" s="262"/>
      <c r="AM761" s="262"/>
      <c r="AN761" s="262"/>
      <c r="AO761" s="262"/>
      <c r="AP761" s="262"/>
      <c r="AQ761" s="262"/>
      <c r="AR761" s="262"/>
      <c r="AS761" s="262"/>
      <c r="AT761" s="262"/>
      <c r="AU761" s="262"/>
      <c r="AV761" s="262"/>
      <c r="AW761" s="262"/>
      <c r="AX761" s="262"/>
      <c r="AY761" s="262"/>
      <c r="AZ761" s="262"/>
      <c r="BA761" s="262"/>
      <c r="BB761" s="262"/>
      <c r="BC761" s="262"/>
      <c r="BD761" s="262"/>
      <c r="BE761" s="262"/>
      <c r="BF761" s="262"/>
      <c r="BG761" s="262"/>
      <c r="BH761" s="262"/>
      <c r="BI761" s="262"/>
      <c r="BJ761" s="262"/>
      <c r="BK761" s="262"/>
      <c r="BL761" s="262"/>
      <c r="BM761" s="262"/>
      <c r="BN761" s="262"/>
      <c r="BO761" s="262"/>
      <c r="BP761" s="262"/>
      <c r="BQ761" s="262"/>
      <c r="BR761" s="262"/>
      <c r="BS761" s="262"/>
      <c r="BT761" s="262"/>
      <c r="BU761" s="262"/>
      <c r="BV761" s="262"/>
      <c r="BW761" s="262"/>
      <c r="BX761" s="262"/>
      <c r="BY761" s="262"/>
      <c r="BZ761" s="262"/>
      <c r="CA761" s="262"/>
      <c r="CB761" s="262"/>
      <c r="CC761" s="262"/>
      <c r="CD761" s="262"/>
      <c r="CE761" s="262"/>
    </row>
    <row r="762" spans="1:83" ht="12.65" customHeight="1" x14ac:dyDescent="0.35">
      <c r="A762" s="204" t="str">
        <f>RIGHT($C$83,3)&amp;"*"&amp;RIGHT($C$82,4)&amp;"*"&amp;AE$55&amp;"*"&amp;"A"</f>
        <v>150*2020*7200*A</v>
      </c>
      <c r="B762" s="261">
        <f>ROUND(AE59,0)</f>
        <v>3274</v>
      </c>
      <c r="C762" s="263">
        <f>ROUND(AE60,2)</f>
        <v>4.1100000000000003</v>
      </c>
      <c r="D762" s="261">
        <f>ROUND(AE61,0)</f>
        <v>314641</v>
      </c>
      <c r="E762" s="261">
        <f>ROUND(AE62,0)</f>
        <v>77658</v>
      </c>
      <c r="F762" s="261">
        <f>ROUND(AE63,0)</f>
        <v>0</v>
      </c>
      <c r="G762" s="261">
        <f>ROUND(AE64,0)</f>
        <v>9118</v>
      </c>
      <c r="H762" s="261">
        <f>ROUND(AE65,0)</f>
        <v>9679</v>
      </c>
      <c r="I762" s="261">
        <f>ROUND(AE66,0)</f>
        <v>34615</v>
      </c>
      <c r="J762" s="261">
        <f>ROUND(AE67,0)</f>
        <v>46672</v>
      </c>
      <c r="K762" s="261">
        <f>ROUND(AE68,0)</f>
        <v>35029</v>
      </c>
      <c r="L762" s="261">
        <f>ROUND(AE69,0)</f>
        <v>16929</v>
      </c>
      <c r="M762" s="261">
        <f>ROUND(AE70,0)</f>
        <v>0</v>
      </c>
      <c r="N762" s="261">
        <f>ROUND(AE75,0)</f>
        <v>869123</v>
      </c>
      <c r="O762" s="261">
        <f>ROUND(AE73,0)</f>
        <v>85795</v>
      </c>
      <c r="P762" s="261">
        <f>IF(AE76&gt;0,ROUND(AE76,0),0)</f>
        <v>2791</v>
      </c>
      <c r="Q762" s="261">
        <f>IF(AE77&gt;0,ROUND(AE77,0),0)</f>
        <v>0</v>
      </c>
      <c r="R762" s="261">
        <f>IF(AE78&gt;0,ROUND(AE78,0),0)</f>
        <v>193</v>
      </c>
      <c r="S762" s="261">
        <f>IF(AE79&gt;0,ROUND(AE79,0),0)</f>
        <v>0</v>
      </c>
      <c r="T762" s="263">
        <f>IF(AE80&gt;0,ROUND(AE80,2),0)</f>
        <v>0</v>
      </c>
      <c r="U762" s="261"/>
      <c r="V762" s="262"/>
      <c r="W762" s="261"/>
      <c r="X762" s="261"/>
      <c r="Y762" s="261">
        <f t="shared" si="22"/>
        <v>343422</v>
      </c>
      <c r="Z762" s="262"/>
      <c r="AA762" s="262"/>
      <c r="AB762" s="262"/>
      <c r="AC762" s="262"/>
      <c r="AD762" s="262"/>
      <c r="AE762" s="262"/>
      <c r="AF762" s="262"/>
      <c r="AG762" s="262"/>
      <c r="AH762" s="262"/>
      <c r="AI762" s="262"/>
      <c r="AJ762" s="262"/>
      <c r="AK762" s="262"/>
      <c r="AL762" s="262"/>
      <c r="AM762" s="262"/>
      <c r="AN762" s="262"/>
      <c r="AO762" s="262"/>
      <c r="AP762" s="262"/>
      <c r="AQ762" s="262"/>
      <c r="AR762" s="262"/>
      <c r="AS762" s="262"/>
      <c r="AT762" s="262"/>
      <c r="AU762" s="262"/>
      <c r="AV762" s="262"/>
      <c r="AW762" s="262"/>
      <c r="AX762" s="262"/>
      <c r="AY762" s="262"/>
      <c r="AZ762" s="262"/>
      <c r="BA762" s="262"/>
      <c r="BB762" s="262"/>
      <c r="BC762" s="262"/>
      <c r="BD762" s="262"/>
      <c r="BE762" s="262"/>
      <c r="BF762" s="262"/>
      <c r="BG762" s="262"/>
      <c r="BH762" s="262"/>
      <c r="BI762" s="262"/>
      <c r="BJ762" s="262"/>
      <c r="BK762" s="262"/>
      <c r="BL762" s="262"/>
      <c r="BM762" s="262"/>
      <c r="BN762" s="262"/>
      <c r="BO762" s="262"/>
      <c r="BP762" s="262"/>
      <c r="BQ762" s="262"/>
      <c r="BR762" s="262"/>
      <c r="BS762" s="262"/>
      <c r="BT762" s="262"/>
      <c r="BU762" s="262"/>
      <c r="BV762" s="262"/>
      <c r="BW762" s="262"/>
      <c r="BX762" s="262"/>
      <c r="BY762" s="262"/>
      <c r="BZ762" s="262"/>
      <c r="CA762" s="262"/>
      <c r="CB762" s="262"/>
      <c r="CC762" s="262"/>
      <c r="CD762" s="262"/>
      <c r="CE762" s="262"/>
    </row>
    <row r="763" spans="1:83" ht="12.65" customHeight="1" x14ac:dyDescent="0.35">
      <c r="A763" s="204" t="str">
        <f>RIGHT($C$83,3)&amp;"*"&amp;RIGHT($C$82,4)&amp;"*"&amp;AF$55&amp;"*"&amp;"A"</f>
        <v>150*2020*7220*A</v>
      </c>
      <c r="B763" s="261">
        <f>ROUND(AF59,0)</f>
        <v>0</v>
      </c>
      <c r="C763" s="263">
        <f>ROUND(AF60,2)</f>
        <v>0</v>
      </c>
      <c r="D763" s="261">
        <f>ROUND(AF61,0)</f>
        <v>0</v>
      </c>
      <c r="E763" s="261">
        <f>ROUND(AF62,0)</f>
        <v>0</v>
      </c>
      <c r="F763" s="261">
        <f>ROUND(AF63,0)</f>
        <v>0</v>
      </c>
      <c r="G763" s="261">
        <f>ROUND(AF64,0)</f>
        <v>0</v>
      </c>
      <c r="H763" s="261">
        <f>ROUND(AF65,0)</f>
        <v>0</v>
      </c>
      <c r="I763" s="261">
        <f>ROUND(AF66,0)</f>
        <v>0</v>
      </c>
      <c r="J763" s="261">
        <f>ROUND(AF67,0)</f>
        <v>0</v>
      </c>
      <c r="K763" s="261">
        <f>ROUND(AF68,0)</f>
        <v>0</v>
      </c>
      <c r="L763" s="261">
        <f>ROUND(AF69,0)</f>
        <v>0</v>
      </c>
      <c r="M763" s="261">
        <f>ROUND(AF70,0)</f>
        <v>0</v>
      </c>
      <c r="N763" s="261">
        <f>ROUND(AF75,0)</f>
        <v>0</v>
      </c>
      <c r="O763" s="261">
        <f>ROUND(AF73,0)</f>
        <v>0</v>
      </c>
      <c r="P763" s="261">
        <f>IF(AF76&gt;0,ROUND(AF76,0),0)</f>
        <v>0</v>
      </c>
      <c r="Q763" s="261">
        <f>IF(AF77&gt;0,ROUND(AF77,0),0)</f>
        <v>0</v>
      </c>
      <c r="R763" s="261">
        <f>IF(AF78&gt;0,ROUND(AF78,0),0)</f>
        <v>0</v>
      </c>
      <c r="S763" s="261">
        <f>IF(AF79&gt;0,ROUND(AF79,0),0)</f>
        <v>0</v>
      </c>
      <c r="T763" s="263">
        <f>IF(AF80&gt;0,ROUND(AF80,2),0)</f>
        <v>0</v>
      </c>
      <c r="U763" s="261"/>
      <c r="V763" s="262"/>
      <c r="W763" s="261"/>
      <c r="X763" s="261"/>
      <c r="Y763" s="261">
        <f t="shared" si="22"/>
        <v>0</v>
      </c>
      <c r="Z763" s="262"/>
      <c r="AA763" s="262"/>
      <c r="AB763" s="262"/>
      <c r="AC763" s="262"/>
      <c r="AD763" s="262"/>
      <c r="AE763" s="262"/>
      <c r="AF763" s="262"/>
      <c r="AG763" s="262"/>
      <c r="AH763" s="262"/>
      <c r="AI763" s="262"/>
      <c r="AJ763" s="262"/>
      <c r="AK763" s="262"/>
      <c r="AL763" s="262"/>
      <c r="AM763" s="262"/>
      <c r="AN763" s="262"/>
      <c r="AO763" s="262"/>
      <c r="AP763" s="262"/>
      <c r="AQ763" s="262"/>
      <c r="AR763" s="262"/>
      <c r="AS763" s="262"/>
      <c r="AT763" s="262"/>
      <c r="AU763" s="262"/>
      <c r="AV763" s="262"/>
      <c r="AW763" s="262"/>
      <c r="AX763" s="262"/>
      <c r="AY763" s="262"/>
      <c r="AZ763" s="262"/>
      <c r="BA763" s="262"/>
      <c r="BB763" s="262"/>
      <c r="BC763" s="262"/>
      <c r="BD763" s="262"/>
      <c r="BE763" s="262"/>
      <c r="BF763" s="262"/>
      <c r="BG763" s="262"/>
      <c r="BH763" s="262"/>
      <c r="BI763" s="262"/>
      <c r="BJ763" s="262"/>
      <c r="BK763" s="262"/>
      <c r="BL763" s="262"/>
      <c r="BM763" s="262"/>
      <c r="BN763" s="262"/>
      <c r="BO763" s="262"/>
      <c r="BP763" s="262"/>
      <c r="BQ763" s="262"/>
      <c r="BR763" s="262"/>
      <c r="BS763" s="262"/>
      <c r="BT763" s="262"/>
      <c r="BU763" s="262"/>
      <c r="BV763" s="262"/>
      <c r="BW763" s="262"/>
      <c r="BX763" s="262"/>
      <c r="BY763" s="262"/>
      <c r="BZ763" s="262"/>
      <c r="CA763" s="262"/>
      <c r="CB763" s="262"/>
      <c r="CC763" s="262"/>
      <c r="CD763" s="262"/>
      <c r="CE763" s="262"/>
    </row>
    <row r="764" spans="1:83" ht="12.65" customHeight="1" x14ac:dyDescent="0.35">
      <c r="A764" s="204" t="str">
        <f>RIGHT($C$83,3)&amp;"*"&amp;RIGHT($C$82,4)&amp;"*"&amp;AG$55&amp;"*"&amp;"A"</f>
        <v>150*2020*7230*A</v>
      </c>
      <c r="B764" s="261">
        <f>ROUND(AG59,0)</f>
        <v>3198</v>
      </c>
      <c r="C764" s="263">
        <f>ROUND(AG60,2)</f>
        <v>9.9</v>
      </c>
      <c r="D764" s="261">
        <f>ROUND(AG61,0)</f>
        <v>1892469</v>
      </c>
      <c r="E764" s="261">
        <f>ROUND(AG62,0)</f>
        <v>467090</v>
      </c>
      <c r="F764" s="261">
        <f>ROUND(AG63,0)</f>
        <v>7440</v>
      </c>
      <c r="G764" s="261">
        <f>ROUND(AG64,0)</f>
        <v>61914</v>
      </c>
      <c r="H764" s="261">
        <f>ROUND(AG65,0)</f>
        <v>4164</v>
      </c>
      <c r="I764" s="261">
        <f>ROUND(AG66,0)</f>
        <v>123933</v>
      </c>
      <c r="J764" s="261">
        <f>ROUND(AG67,0)</f>
        <v>73176</v>
      </c>
      <c r="K764" s="261">
        <f>ROUND(AG68,0)</f>
        <v>19321</v>
      </c>
      <c r="L764" s="261">
        <f>ROUND(AG69,0)</f>
        <v>37372</v>
      </c>
      <c r="M764" s="261">
        <f>ROUND(AG70,0)</f>
        <v>0</v>
      </c>
      <c r="N764" s="261">
        <f>ROUND(AG75,0)</f>
        <v>4645135</v>
      </c>
      <c r="O764" s="261">
        <f>ROUND(AG73,0)</f>
        <v>172184</v>
      </c>
      <c r="P764" s="261">
        <f>IF(AG76&gt;0,ROUND(AG76,0),0)</f>
        <v>4376</v>
      </c>
      <c r="Q764" s="261">
        <f>IF(AG77&gt;0,ROUND(AG77,0),0)</f>
        <v>0</v>
      </c>
      <c r="R764" s="261">
        <f>IF(AG78&gt;0,ROUND(AG78,0),0)</f>
        <v>465</v>
      </c>
      <c r="S764" s="261">
        <f>IF(AG79&gt;0,ROUND(AG79,0),0)</f>
        <v>6200</v>
      </c>
      <c r="T764" s="263">
        <f>IF(AG80&gt;0,ROUND(AG80,2),0)</f>
        <v>5.19</v>
      </c>
      <c r="U764" s="261"/>
      <c r="V764" s="262"/>
      <c r="W764" s="261"/>
      <c r="X764" s="261"/>
      <c r="Y764" s="261">
        <f t="shared" si="22"/>
        <v>1351732</v>
      </c>
      <c r="Z764" s="262"/>
      <c r="AA764" s="262"/>
      <c r="AB764" s="262"/>
      <c r="AC764" s="262"/>
      <c r="AD764" s="262"/>
      <c r="AE764" s="262"/>
      <c r="AF764" s="262"/>
      <c r="AG764" s="262"/>
      <c r="AH764" s="262"/>
      <c r="AI764" s="262"/>
      <c r="AJ764" s="262"/>
      <c r="AK764" s="262"/>
      <c r="AL764" s="262"/>
      <c r="AM764" s="262"/>
      <c r="AN764" s="262"/>
      <c r="AO764" s="262"/>
      <c r="AP764" s="262"/>
      <c r="AQ764" s="262"/>
      <c r="AR764" s="262"/>
      <c r="AS764" s="262"/>
      <c r="AT764" s="262"/>
      <c r="AU764" s="262"/>
      <c r="AV764" s="262"/>
      <c r="AW764" s="262"/>
      <c r="AX764" s="262"/>
      <c r="AY764" s="262"/>
      <c r="AZ764" s="262"/>
      <c r="BA764" s="262"/>
      <c r="BB764" s="262"/>
      <c r="BC764" s="262"/>
      <c r="BD764" s="262"/>
      <c r="BE764" s="262"/>
      <c r="BF764" s="262"/>
      <c r="BG764" s="262"/>
      <c r="BH764" s="262"/>
      <c r="BI764" s="262"/>
      <c r="BJ764" s="262"/>
      <c r="BK764" s="262"/>
      <c r="BL764" s="262"/>
      <c r="BM764" s="262"/>
      <c r="BN764" s="262"/>
      <c r="BO764" s="262"/>
      <c r="BP764" s="262"/>
      <c r="BQ764" s="262"/>
      <c r="BR764" s="262"/>
      <c r="BS764" s="262"/>
      <c r="BT764" s="262"/>
      <c r="BU764" s="262"/>
      <c r="BV764" s="262"/>
      <c r="BW764" s="262"/>
      <c r="BX764" s="262"/>
      <c r="BY764" s="262"/>
      <c r="BZ764" s="262"/>
      <c r="CA764" s="262"/>
      <c r="CB764" s="262"/>
      <c r="CC764" s="262"/>
      <c r="CD764" s="262"/>
      <c r="CE764" s="262"/>
    </row>
    <row r="765" spans="1:83" ht="12.65" customHeight="1" x14ac:dyDescent="0.35">
      <c r="A765" s="204" t="str">
        <f>RIGHT($C$83,3)&amp;"*"&amp;RIGHT($C$82,4)&amp;"*"&amp;AH$55&amp;"*"&amp;"A"</f>
        <v>150*2020*7240*A</v>
      </c>
      <c r="B765" s="261">
        <f>ROUND(AH59,0)</f>
        <v>0</v>
      </c>
      <c r="C765" s="263">
        <f>ROUND(AH60,2)</f>
        <v>0</v>
      </c>
      <c r="D765" s="261">
        <f>ROUND(AH61,0)</f>
        <v>0</v>
      </c>
      <c r="E765" s="261">
        <f>ROUND(AH62,0)</f>
        <v>0</v>
      </c>
      <c r="F765" s="261">
        <f>ROUND(AH63,0)</f>
        <v>0</v>
      </c>
      <c r="G765" s="261">
        <f>ROUND(AH64,0)</f>
        <v>0</v>
      </c>
      <c r="H765" s="261">
        <f>ROUND(AH65,0)</f>
        <v>0</v>
      </c>
      <c r="I765" s="261">
        <f>ROUND(AH66,0)</f>
        <v>0</v>
      </c>
      <c r="J765" s="261">
        <f>ROUND(AH67,0)</f>
        <v>0</v>
      </c>
      <c r="K765" s="261">
        <f>ROUND(AH68,0)</f>
        <v>0</v>
      </c>
      <c r="L765" s="261">
        <f>ROUND(AH69,0)</f>
        <v>0</v>
      </c>
      <c r="M765" s="261">
        <f>ROUND(AH70,0)</f>
        <v>0</v>
      </c>
      <c r="N765" s="261">
        <f>ROUND(AH75,0)</f>
        <v>0</v>
      </c>
      <c r="O765" s="261">
        <f>ROUND(AH73,0)</f>
        <v>0</v>
      </c>
      <c r="P765" s="261">
        <f>IF(AH76&gt;0,ROUND(AH76,0),0)</f>
        <v>0</v>
      </c>
      <c r="Q765" s="261">
        <f>IF(AH77&gt;0,ROUND(AH77,0),0)</f>
        <v>0</v>
      </c>
      <c r="R765" s="261">
        <f>IF(AH78&gt;0,ROUND(AH78,0),0)</f>
        <v>0</v>
      </c>
      <c r="S765" s="261">
        <f>IF(AH79&gt;0,ROUND(AH79,0),0)</f>
        <v>0</v>
      </c>
      <c r="T765" s="263">
        <f>IF(AH80&gt;0,ROUND(AH80,2),0)</f>
        <v>0</v>
      </c>
      <c r="U765" s="261"/>
      <c r="V765" s="262"/>
      <c r="W765" s="261"/>
      <c r="X765" s="261"/>
      <c r="Y765" s="261">
        <f t="shared" si="22"/>
        <v>0</v>
      </c>
      <c r="Z765" s="262"/>
      <c r="AA765" s="262"/>
      <c r="AB765" s="262"/>
      <c r="AC765" s="262"/>
      <c r="AD765" s="262"/>
      <c r="AE765" s="262"/>
      <c r="AF765" s="262"/>
      <c r="AG765" s="262"/>
      <c r="AH765" s="262"/>
      <c r="AI765" s="262"/>
      <c r="AJ765" s="262"/>
      <c r="AK765" s="262"/>
      <c r="AL765" s="262"/>
      <c r="AM765" s="262"/>
      <c r="AN765" s="262"/>
      <c r="AO765" s="262"/>
      <c r="AP765" s="262"/>
      <c r="AQ765" s="262"/>
      <c r="AR765" s="262"/>
      <c r="AS765" s="262"/>
      <c r="AT765" s="262"/>
      <c r="AU765" s="262"/>
      <c r="AV765" s="262"/>
      <c r="AW765" s="262"/>
      <c r="AX765" s="262"/>
      <c r="AY765" s="262"/>
      <c r="AZ765" s="262"/>
      <c r="BA765" s="262"/>
      <c r="BB765" s="262"/>
      <c r="BC765" s="262"/>
      <c r="BD765" s="262"/>
      <c r="BE765" s="262"/>
      <c r="BF765" s="262"/>
      <c r="BG765" s="262"/>
      <c r="BH765" s="262"/>
      <c r="BI765" s="262"/>
      <c r="BJ765" s="262"/>
      <c r="BK765" s="262"/>
      <c r="BL765" s="262"/>
      <c r="BM765" s="262"/>
      <c r="BN765" s="262"/>
      <c r="BO765" s="262"/>
      <c r="BP765" s="262"/>
      <c r="BQ765" s="262"/>
      <c r="BR765" s="262"/>
      <c r="BS765" s="262"/>
      <c r="BT765" s="262"/>
      <c r="BU765" s="262"/>
      <c r="BV765" s="262"/>
      <c r="BW765" s="262"/>
      <c r="BX765" s="262"/>
      <c r="BY765" s="262"/>
      <c r="BZ765" s="262"/>
      <c r="CA765" s="262"/>
      <c r="CB765" s="262"/>
      <c r="CC765" s="262"/>
      <c r="CD765" s="262"/>
      <c r="CE765" s="262"/>
    </row>
    <row r="766" spans="1:83" ht="12.65" customHeight="1" x14ac:dyDescent="0.35">
      <c r="A766" s="204" t="str">
        <f>RIGHT($C$83,3)&amp;"*"&amp;RIGHT($C$82,4)&amp;"*"&amp;AI$55&amp;"*"&amp;"A"</f>
        <v>150*2020*7250*A</v>
      </c>
      <c r="B766" s="261">
        <f>ROUND(AI59,0)</f>
        <v>0</v>
      </c>
      <c r="C766" s="263">
        <f>ROUND(AI60,2)</f>
        <v>0</v>
      </c>
      <c r="D766" s="261">
        <f>ROUND(AI61,0)</f>
        <v>0</v>
      </c>
      <c r="E766" s="261">
        <f>ROUND(AI62,0)</f>
        <v>0</v>
      </c>
      <c r="F766" s="261">
        <f>ROUND(AI63,0)</f>
        <v>0</v>
      </c>
      <c r="G766" s="261">
        <f>ROUND(AI64,0)</f>
        <v>0</v>
      </c>
      <c r="H766" s="261">
        <f>ROUND(AI65,0)</f>
        <v>0</v>
      </c>
      <c r="I766" s="261">
        <f>ROUND(AI66,0)</f>
        <v>0</v>
      </c>
      <c r="J766" s="261">
        <f>ROUND(AI67,0)</f>
        <v>0</v>
      </c>
      <c r="K766" s="261">
        <f>ROUND(AI68,0)</f>
        <v>0</v>
      </c>
      <c r="L766" s="261">
        <f>ROUND(AI69,0)</f>
        <v>0</v>
      </c>
      <c r="M766" s="261">
        <f>ROUND(AI70,0)</f>
        <v>0</v>
      </c>
      <c r="N766" s="261">
        <f>ROUND(AI75,0)</f>
        <v>0</v>
      </c>
      <c r="O766" s="261">
        <f>ROUND(AI73,0)</f>
        <v>0</v>
      </c>
      <c r="P766" s="261">
        <f>IF(AI76&gt;0,ROUND(AI76,0),0)</f>
        <v>0</v>
      </c>
      <c r="Q766" s="261">
        <f>IF(AI77&gt;0,ROUND(AI77,0),0)</f>
        <v>0</v>
      </c>
      <c r="R766" s="261">
        <f>IF(AI78&gt;0,ROUND(AI78,0),0)</f>
        <v>0</v>
      </c>
      <c r="S766" s="261">
        <f>IF(AI79&gt;0,ROUND(AI79,0),0)</f>
        <v>0</v>
      </c>
      <c r="T766" s="263">
        <f>IF(AI80&gt;0,ROUND(AI80,2),0)</f>
        <v>0</v>
      </c>
      <c r="U766" s="261"/>
      <c r="V766" s="262"/>
      <c r="W766" s="261"/>
      <c r="X766" s="261"/>
      <c r="Y766" s="261">
        <f t="shared" si="22"/>
        <v>0</v>
      </c>
      <c r="Z766" s="262"/>
      <c r="AA766" s="262"/>
      <c r="AB766" s="262"/>
      <c r="AC766" s="262"/>
      <c r="AD766" s="262"/>
      <c r="AE766" s="262"/>
      <c r="AF766" s="262"/>
      <c r="AG766" s="262"/>
      <c r="AH766" s="262"/>
      <c r="AI766" s="262"/>
      <c r="AJ766" s="262"/>
      <c r="AK766" s="262"/>
      <c r="AL766" s="262"/>
      <c r="AM766" s="262"/>
      <c r="AN766" s="262"/>
      <c r="AO766" s="262"/>
      <c r="AP766" s="262"/>
      <c r="AQ766" s="262"/>
      <c r="AR766" s="262"/>
      <c r="AS766" s="262"/>
      <c r="AT766" s="262"/>
      <c r="AU766" s="262"/>
      <c r="AV766" s="262"/>
      <c r="AW766" s="262"/>
      <c r="AX766" s="262"/>
      <c r="AY766" s="262"/>
      <c r="AZ766" s="262"/>
      <c r="BA766" s="262"/>
      <c r="BB766" s="262"/>
      <c r="BC766" s="262"/>
      <c r="BD766" s="262"/>
      <c r="BE766" s="262"/>
      <c r="BF766" s="262"/>
      <c r="BG766" s="262"/>
      <c r="BH766" s="262"/>
      <c r="BI766" s="262"/>
      <c r="BJ766" s="262"/>
      <c r="BK766" s="262"/>
      <c r="BL766" s="262"/>
      <c r="BM766" s="262"/>
      <c r="BN766" s="262"/>
      <c r="BO766" s="262"/>
      <c r="BP766" s="262"/>
      <c r="BQ766" s="262"/>
      <c r="BR766" s="262"/>
      <c r="BS766" s="262"/>
      <c r="BT766" s="262"/>
      <c r="BU766" s="262"/>
      <c r="BV766" s="262"/>
      <c r="BW766" s="262"/>
      <c r="BX766" s="262"/>
      <c r="BY766" s="262"/>
      <c r="BZ766" s="262"/>
      <c r="CA766" s="262"/>
      <c r="CB766" s="262"/>
      <c r="CC766" s="262"/>
      <c r="CD766" s="262"/>
      <c r="CE766" s="262"/>
    </row>
    <row r="767" spans="1:83" ht="12.65" customHeight="1" x14ac:dyDescent="0.35">
      <c r="A767" s="204" t="str">
        <f>RIGHT($C$83,3)&amp;"*"&amp;RIGHT($C$82,4)&amp;"*"&amp;AJ$55&amp;"*"&amp;"A"</f>
        <v>150*2020*7260*A</v>
      </c>
      <c r="B767" s="261">
        <f>ROUND(AJ59,0)</f>
        <v>17459</v>
      </c>
      <c r="C767" s="263">
        <f>ROUND(AJ60,2)</f>
        <v>30.33</v>
      </c>
      <c r="D767" s="261">
        <f>ROUND(AJ61,0)</f>
        <v>3581857</v>
      </c>
      <c r="E767" s="261">
        <f>ROUND(AJ62,0)</f>
        <v>884057</v>
      </c>
      <c r="F767" s="261">
        <f>ROUND(AJ63,0)</f>
        <v>150288</v>
      </c>
      <c r="G767" s="261">
        <f>ROUND(AJ64,0)</f>
        <v>248344</v>
      </c>
      <c r="H767" s="261">
        <f>ROUND(AJ65,0)</f>
        <v>28217</v>
      </c>
      <c r="I767" s="261">
        <f>ROUND(AJ66,0)</f>
        <v>125820</v>
      </c>
      <c r="J767" s="261">
        <f>ROUND(AJ67,0)</f>
        <v>150750</v>
      </c>
      <c r="K767" s="261">
        <f>ROUND(AJ68,0)</f>
        <v>9055</v>
      </c>
      <c r="L767" s="261">
        <f>ROUND(AJ69,0)</f>
        <v>116565</v>
      </c>
      <c r="M767" s="261">
        <f>ROUND(AJ70,0)</f>
        <v>0</v>
      </c>
      <c r="N767" s="261">
        <f>ROUND(AJ75,0)</f>
        <v>4631133</v>
      </c>
      <c r="O767" s="261">
        <f>ROUND(AJ73,0)</f>
        <v>5194</v>
      </c>
      <c r="P767" s="261">
        <f>IF(AJ76&gt;0,ROUND(AJ76,0),0)</f>
        <v>9015</v>
      </c>
      <c r="Q767" s="261">
        <f>IF(AJ77&gt;0,ROUND(AJ77,0),0)</f>
        <v>0</v>
      </c>
      <c r="R767" s="261">
        <f>IF(AJ78&gt;0,ROUND(AJ78,0),0)</f>
        <v>1522</v>
      </c>
      <c r="S767" s="261">
        <f>IF(AJ79&gt;0,ROUND(AJ79,0),0)</f>
        <v>0</v>
      </c>
      <c r="T767" s="263">
        <f>IF(AJ80&gt;0,ROUND(AJ80,2),0)</f>
        <v>14.41</v>
      </c>
      <c r="U767" s="261"/>
      <c r="V767" s="262"/>
      <c r="W767" s="261"/>
      <c r="X767" s="261"/>
      <c r="Y767" s="261">
        <f t="shared" si="22"/>
        <v>2144845</v>
      </c>
      <c r="Z767" s="262"/>
      <c r="AA767" s="262"/>
      <c r="AB767" s="262"/>
      <c r="AC767" s="262"/>
      <c r="AD767" s="262"/>
      <c r="AE767" s="262"/>
      <c r="AF767" s="262"/>
      <c r="AG767" s="262"/>
      <c r="AH767" s="262"/>
      <c r="AI767" s="262"/>
      <c r="AJ767" s="262"/>
      <c r="AK767" s="262"/>
      <c r="AL767" s="262"/>
      <c r="AM767" s="262"/>
      <c r="AN767" s="262"/>
      <c r="AO767" s="262"/>
      <c r="AP767" s="262"/>
      <c r="AQ767" s="262"/>
      <c r="AR767" s="262"/>
      <c r="AS767" s="262"/>
      <c r="AT767" s="262"/>
      <c r="AU767" s="262"/>
      <c r="AV767" s="262"/>
      <c r="AW767" s="262"/>
      <c r="AX767" s="262"/>
      <c r="AY767" s="262"/>
      <c r="AZ767" s="262"/>
      <c r="BA767" s="262"/>
      <c r="BB767" s="262"/>
      <c r="BC767" s="262"/>
      <c r="BD767" s="262"/>
      <c r="BE767" s="262"/>
      <c r="BF767" s="262"/>
      <c r="BG767" s="262"/>
      <c r="BH767" s="262"/>
      <c r="BI767" s="262"/>
      <c r="BJ767" s="262"/>
      <c r="BK767" s="262"/>
      <c r="BL767" s="262"/>
      <c r="BM767" s="262"/>
      <c r="BN767" s="262"/>
      <c r="BO767" s="262"/>
      <c r="BP767" s="262"/>
      <c r="BQ767" s="262"/>
      <c r="BR767" s="262"/>
      <c r="BS767" s="262"/>
      <c r="BT767" s="262"/>
      <c r="BU767" s="262"/>
      <c r="BV767" s="262"/>
      <c r="BW767" s="262"/>
      <c r="BX767" s="262"/>
      <c r="BY767" s="262"/>
      <c r="BZ767" s="262"/>
      <c r="CA767" s="262"/>
      <c r="CB767" s="262"/>
      <c r="CC767" s="262"/>
      <c r="CD767" s="262"/>
      <c r="CE767" s="262"/>
    </row>
    <row r="768" spans="1:83" ht="12.65" customHeight="1" x14ac:dyDescent="0.35">
      <c r="A768" s="204" t="str">
        <f>RIGHT($C$83,3)&amp;"*"&amp;RIGHT($C$82,4)&amp;"*"&amp;AK$55&amp;"*"&amp;"A"</f>
        <v>150*2020*7310*A</v>
      </c>
      <c r="B768" s="261">
        <f>ROUND(AK59,0)</f>
        <v>0</v>
      </c>
      <c r="C768" s="263">
        <f>ROUND(AK60,2)</f>
        <v>0</v>
      </c>
      <c r="D768" s="261">
        <f>ROUND(AK61,0)</f>
        <v>0</v>
      </c>
      <c r="E768" s="261">
        <f>ROUND(AK62,0)</f>
        <v>0</v>
      </c>
      <c r="F768" s="261">
        <f>ROUND(AK63,0)</f>
        <v>0</v>
      </c>
      <c r="G768" s="261">
        <f>ROUND(AK64,0)</f>
        <v>0</v>
      </c>
      <c r="H768" s="261">
        <f>ROUND(AK65,0)</f>
        <v>0</v>
      </c>
      <c r="I768" s="261">
        <f>ROUND(AK66,0)</f>
        <v>0</v>
      </c>
      <c r="J768" s="261">
        <f>ROUND(AK67,0)</f>
        <v>0</v>
      </c>
      <c r="K768" s="261">
        <f>ROUND(AK68,0)</f>
        <v>0</v>
      </c>
      <c r="L768" s="261">
        <f>ROUND(AK69,0)</f>
        <v>0</v>
      </c>
      <c r="M768" s="261">
        <f>ROUND(AK70,0)</f>
        <v>0</v>
      </c>
      <c r="N768" s="261">
        <f>ROUND(AK75,0)</f>
        <v>0</v>
      </c>
      <c r="O768" s="261">
        <f>ROUND(AK73,0)</f>
        <v>0</v>
      </c>
      <c r="P768" s="261">
        <f>IF(AK76&gt;0,ROUND(AK76,0),0)</f>
        <v>0</v>
      </c>
      <c r="Q768" s="261">
        <f>IF(AK77&gt;0,ROUND(AK77,0),0)</f>
        <v>0</v>
      </c>
      <c r="R768" s="261">
        <f>IF(AK78&gt;0,ROUND(AK78,0),0)</f>
        <v>0</v>
      </c>
      <c r="S768" s="261">
        <f>IF(AK79&gt;0,ROUND(AK79,0),0)</f>
        <v>0</v>
      </c>
      <c r="T768" s="263">
        <f>IF(AK80&gt;0,ROUND(AK80,2),0)</f>
        <v>0</v>
      </c>
      <c r="U768" s="261"/>
      <c r="V768" s="262"/>
      <c r="W768" s="261"/>
      <c r="X768" s="261"/>
      <c r="Y768" s="261">
        <f t="shared" si="22"/>
        <v>0</v>
      </c>
      <c r="Z768" s="262"/>
      <c r="AA768" s="262"/>
      <c r="AB768" s="262"/>
      <c r="AC768" s="262"/>
      <c r="AD768" s="262"/>
      <c r="AE768" s="262"/>
      <c r="AF768" s="262"/>
      <c r="AG768" s="262"/>
      <c r="AH768" s="262"/>
      <c r="AI768" s="262"/>
      <c r="AJ768" s="262"/>
      <c r="AK768" s="262"/>
      <c r="AL768" s="262"/>
      <c r="AM768" s="262"/>
      <c r="AN768" s="262"/>
      <c r="AO768" s="262"/>
      <c r="AP768" s="262"/>
      <c r="AQ768" s="262"/>
      <c r="AR768" s="262"/>
      <c r="AS768" s="262"/>
      <c r="AT768" s="262"/>
      <c r="AU768" s="262"/>
      <c r="AV768" s="262"/>
      <c r="AW768" s="262"/>
      <c r="AX768" s="262"/>
      <c r="AY768" s="262"/>
      <c r="AZ768" s="262"/>
      <c r="BA768" s="262"/>
      <c r="BB768" s="262"/>
      <c r="BC768" s="262"/>
      <c r="BD768" s="262"/>
      <c r="BE768" s="262"/>
      <c r="BF768" s="262"/>
      <c r="BG768" s="262"/>
      <c r="BH768" s="262"/>
      <c r="BI768" s="262"/>
      <c r="BJ768" s="262"/>
      <c r="BK768" s="262"/>
      <c r="BL768" s="262"/>
      <c r="BM768" s="262"/>
      <c r="BN768" s="262"/>
      <c r="BO768" s="262"/>
      <c r="BP768" s="262"/>
      <c r="BQ768" s="262"/>
      <c r="BR768" s="262"/>
      <c r="BS768" s="262"/>
      <c r="BT768" s="262"/>
      <c r="BU768" s="262"/>
      <c r="BV768" s="262"/>
      <c r="BW768" s="262"/>
      <c r="BX768" s="262"/>
      <c r="BY768" s="262"/>
      <c r="BZ768" s="262"/>
      <c r="CA768" s="262"/>
      <c r="CB768" s="262"/>
      <c r="CC768" s="262"/>
      <c r="CD768" s="262"/>
      <c r="CE768" s="262"/>
    </row>
    <row r="769" spans="1:83" ht="12.65" customHeight="1" x14ac:dyDescent="0.35">
      <c r="A769" s="204" t="str">
        <f>RIGHT($C$83,3)&amp;"*"&amp;RIGHT($C$82,4)&amp;"*"&amp;AL$55&amp;"*"&amp;"A"</f>
        <v>150*2020*7320*A</v>
      </c>
      <c r="B769" s="261">
        <f>ROUND(AL59,0)</f>
        <v>0</v>
      </c>
      <c r="C769" s="263">
        <f>ROUND(AL60,2)</f>
        <v>0</v>
      </c>
      <c r="D769" s="261">
        <f>ROUND(AL61,0)</f>
        <v>0</v>
      </c>
      <c r="E769" s="261">
        <f>ROUND(AL62,0)</f>
        <v>0</v>
      </c>
      <c r="F769" s="261">
        <f>ROUND(AL63,0)</f>
        <v>0</v>
      </c>
      <c r="G769" s="261">
        <f>ROUND(AL64,0)</f>
        <v>0</v>
      </c>
      <c r="H769" s="261">
        <f>ROUND(AL65,0)</f>
        <v>0</v>
      </c>
      <c r="I769" s="261">
        <f>ROUND(AL66,0)</f>
        <v>0</v>
      </c>
      <c r="J769" s="261">
        <f>ROUND(AL67,0)</f>
        <v>0</v>
      </c>
      <c r="K769" s="261">
        <f>ROUND(AL68,0)</f>
        <v>0</v>
      </c>
      <c r="L769" s="261">
        <f>ROUND(AL69,0)</f>
        <v>0</v>
      </c>
      <c r="M769" s="261">
        <f>ROUND(AL70,0)</f>
        <v>0</v>
      </c>
      <c r="N769" s="261">
        <f>ROUND(AL75,0)</f>
        <v>0</v>
      </c>
      <c r="O769" s="261">
        <f>ROUND(AL73,0)</f>
        <v>0</v>
      </c>
      <c r="P769" s="261">
        <f>IF(AL76&gt;0,ROUND(AL76,0),0)</f>
        <v>0</v>
      </c>
      <c r="Q769" s="261">
        <f>IF(AL77&gt;0,ROUND(AL77,0),0)</f>
        <v>0</v>
      </c>
      <c r="R769" s="261">
        <f>IF(AL78&gt;0,ROUND(AL78,0),0)</f>
        <v>0</v>
      </c>
      <c r="S769" s="261">
        <f>IF(AL79&gt;0,ROUND(AL79,0),0)</f>
        <v>0</v>
      </c>
      <c r="T769" s="263">
        <f>IF(AL80&gt;0,ROUND(AL80,2),0)</f>
        <v>0</v>
      </c>
      <c r="U769" s="261"/>
      <c r="V769" s="262"/>
      <c r="W769" s="261"/>
      <c r="X769" s="261"/>
      <c r="Y769" s="261">
        <f t="shared" si="22"/>
        <v>0</v>
      </c>
      <c r="Z769" s="262"/>
      <c r="AA769" s="262"/>
      <c r="AB769" s="262"/>
      <c r="AC769" s="262"/>
      <c r="AD769" s="262"/>
      <c r="AE769" s="262"/>
      <c r="AF769" s="262"/>
      <c r="AG769" s="262"/>
      <c r="AH769" s="262"/>
      <c r="AI769" s="262"/>
      <c r="AJ769" s="262"/>
      <c r="AK769" s="262"/>
      <c r="AL769" s="262"/>
      <c r="AM769" s="262"/>
      <c r="AN769" s="262"/>
      <c r="AO769" s="262"/>
      <c r="AP769" s="262"/>
      <c r="AQ769" s="262"/>
      <c r="AR769" s="262"/>
      <c r="AS769" s="262"/>
      <c r="AT769" s="262"/>
      <c r="AU769" s="262"/>
      <c r="AV769" s="262"/>
      <c r="AW769" s="262"/>
      <c r="AX769" s="262"/>
      <c r="AY769" s="262"/>
      <c r="AZ769" s="262"/>
      <c r="BA769" s="262"/>
      <c r="BB769" s="262"/>
      <c r="BC769" s="262"/>
      <c r="BD769" s="262"/>
      <c r="BE769" s="262"/>
      <c r="BF769" s="262"/>
      <c r="BG769" s="262"/>
      <c r="BH769" s="262"/>
      <c r="BI769" s="262"/>
      <c r="BJ769" s="262"/>
      <c r="BK769" s="262"/>
      <c r="BL769" s="262"/>
      <c r="BM769" s="262"/>
      <c r="BN769" s="262"/>
      <c r="BO769" s="262"/>
      <c r="BP769" s="262"/>
      <c r="BQ769" s="262"/>
      <c r="BR769" s="262"/>
      <c r="BS769" s="262"/>
      <c r="BT769" s="262"/>
      <c r="BU769" s="262"/>
      <c r="BV769" s="262"/>
      <c r="BW769" s="262"/>
      <c r="BX769" s="262"/>
      <c r="BY769" s="262"/>
      <c r="BZ769" s="262"/>
      <c r="CA769" s="262"/>
      <c r="CB769" s="262"/>
      <c r="CC769" s="262"/>
      <c r="CD769" s="262"/>
      <c r="CE769" s="262"/>
    </row>
    <row r="770" spans="1:83" ht="12.65" customHeight="1" x14ac:dyDescent="0.35">
      <c r="A770" s="204" t="str">
        <f>RIGHT($C$83,3)&amp;"*"&amp;RIGHT($C$82,4)&amp;"*"&amp;AM$55&amp;"*"&amp;"A"</f>
        <v>150*2020*7330*A</v>
      </c>
      <c r="B770" s="261">
        <f>ROUND(AM59,0)</f>
        <v>0</v>
      </c>
      <c r="C770" s="263">
        <f>ROUND(AM60,2)</f>
        <v>0</v>
      </c>
      <c r="D770" s="261">
        <f>ROUND(AM61,0)</f>
        <v>0</v>
      </c>
      <c r="E770" s="261">
        <f>ROUND(AM62,0)</f>
        <v>0</v>
      </c>
      <c r="F770" s="261">
        <f>ROUND(AM63,0)</f>
        <v>0</v>
      </c>
      <c r="G770" s="261">
        <f>ROUND(AM64,0)</f>
        <v>0</v>
      </c>
      <c r="H770" s="261">
        <f>ROUND(AM65,0)</f>
        <v>0</v>
      </c>
      <c r="I770" s="261">
        <f>ROUND(AM66,0)</f>
        <v>0</v>
      </c>
      <c r="J770" s="261">
        <f>ROUND(AM67,0)</f>
        <v>0</v>
      </c>
      <c r="K770" s="261">
        <f>ROUND(AM68,0)</f>
        <v>0</v>
      </c>
      <c r="L770" s="261">
        <f>ROUND(AM69,0)</f>
        <v>0</v>
      </c>
      <c r="M770" s="261">
        <f>ROUND(AM70,0)</f>
        <v>0</v>
      </c>
      <c r="N770" s="261">
        <f>ROUND(AM75,0)</f>
        <v>0</v>
      </c>
      <c r="O770" s="261">
        <f>ROUND(AM73,0)</f>
        <v>0</v>
      </c>
      <c r="P770" s="261">
        <f>IF(AM76&gt;0,ROUND(AM76,0),0)</f>
        <v>0</v>
      </c>
      <c r="Q770" s="261">
        <f>IF(AM77&gt;0,ROUND(AM77,0),0)</f>
        <v>0</v>
      </c>
      <c r="R770" s="261">
        <f>IF(AM78&gt;0,ROUND(AM78,0),0)</f>
        <v>0</v>
      </c>
      <c r="S770" s="261">
        <f>IF(AM79&gt;0,ROUND(AM79,0),0)</f>
        <v>0</v>
      </c>
      <c r="T770" s="263">
        <f>IF(AM80&gt;0,ROUND(AM80,2),0)</f>
        <v>0</v>
      </c>
      <c r="U770" s="261"/>
      <c r="V770" s="262"/>
      <c r="W770" s="261"/>
      <c r="X770" s="261"/>
      <c r="Y770" s="261">
        <f t="shared" si="22"/>
        <v>0</v>
      </c>
      <c r="Z770" s="262"/>
      <c r="AA770" s="262"/>
      <c r="AB770" s="262"/>
      <c r="AC770" s="262"/>
      <c r="AD770" s="262"/>
      <c r="AE770" s="262"/>
      <c r="AF770" s="262"/>
      <c r="AG770" s="262"/>
      <c r="AH770" s="262"/>
      <c r="AI770" s="262"/>
      <c r="AJ770" s="262"/>
      <c r="AK770" s="262"/>
      <c r="AL770" s="262"/>
      <c r="AM770" s="262"/>
      <c r="AN770" s="262"/>
      <c r="AO770" s="262"/>
      <c r="AP770" s="262"/>
      <c r="AQ770" s="262"/>
      <c r="AR770" s="262"/>
      <c r="AS770" s="262"/>
      <c r="AT770" s="262"/>
      <c r="AU770" s="262"/>
      <c r="AV770" s="262"/>
      <c r="AW770" s="262"/>
      <c r="AX770" s="262"/>
      <c r="AY770" s="262"/>
      <c r="AZ770" s="262"/>
      <c r="BA770" s="262"/>
      <c r="BB770" s="262"/>
      <c r="BC770" s="262"/>
      <c r="BD770" s="262"/>
      <c r="BE770" s="262"/>
      <c r="BF770" s="262"/>
      <c r="BG770" s="262"/>
      <c r="BH770" s="262"/>
      <c r="BI770" s="262"/>
      <c r="BJ770" s="262"/>
      <c r="BK770" s="262"/>
      <c r="BL770" s="262"/>
      <c r="BM770" s="262"/>
      <c r="BN770" s="262"/>
      <c r="BO770" s="262"/>
      <c r="BP770" s="262"/>
      <c r="BQ770" s="262"/>
      <c r="BR770" s="262"/>
      <c r="BS770" s="262"/>
      <c r="BT770" s="262"/>
      <c r="BU770" s="262"/>
      <c r="BV770" s="262"/>
      <c r="BW770" s="262"/>
      <c r="BX770" s="262"/>
      <c r="BY770" s="262"/>
      <c r="BZ770" s="262"/>
      <c r="CA770" s="262"/>
      <c r="CB770" s="262"/>
      <c r="CC770" s="262"/>
      <c r="CD770" s="262"/>
      <c r="CE770" s="262"/>
    </row>
    <row r="771" spans="1:83" ht="12.65" customHeight="1" x14ac:dyDescent="0.35">
      <c r="A771" s="204" t="str">
        <f>RIGHT($C$83,3)&amp;"*"&amp;RIGHT($C$82,4)&amp;"*"&amp;AN$55&amp;"*"&amp;"A"</f>
        <v>150*2020*7340*A</v>
      </c>
      <c r="B771" s="261">
        <f>ROUND(AN59,0)</f>
        <v>0</v>
      </c>
      <c r="C771" s="263">
        <f>ROUND(AN60,2)</f>
        <v>0</v>
      </c>
      <c r="D771" s="261">
        <f>ROUND(AN61,0)</f>
        <v>0</v>
      </c>
      <c r="E771" s="261">
        <f>ROUND(AN62,0)</f>
        <v>0</v>
      </c>
      <c r="F771" s="261">
        <f>ROUND(AN63,0)</f>
        <v>0</v>
      </c>
      <c r="G771" s="261">
        <f>ROUND(AN64,0)</f>
        <v>0</v>
      </c>
      <c r="H771" s="261">
        <f>ROUND(AN65,0)</f>
        <v>0</v>
      </c>
      <c r="I771" s="261">
        <f>ROUND(AN66,0)</f>
        <v>0</v>
      </c>
      <c r="J771" s="261">
        <f>ROUND(AN67,0)</f>
        <v>0</v>
      </c>
      <c r="K771" s="261">
        <f>ROUND(AN68,0)</f>
        <v>0</v>
      </c>
      <c r="L771" s="261">
        <f>ROUND(AN69,0)</f>
        <v>0</v>
      </c>
      <c r="M771" s="261">
        <f>ROUND(AN70,0)</f>
        <v>0</v>
      </c>
      <c r="N771" s="261">
        <f>ROUND(AN75,0)</f>
        <v>0</v>
      </c>
      <c r="O771" s="261">
        <f>ROUND(AN73,0)</f>
        <v>0</v>
      </c>
      <c r="P771" s="261">
        <f>IF(AN76&gt;0,ROUND(AN76,0),0)</f>
        <v>0</v>
      </c>
      <c r="Q771" s="261">
        <f>IF(AN77&gt;0,ROUND(AN77,0),0)</f>
        <v>0</v>
      </c>
      <c r="R771" s="261">
        <f>IF(AN78&gt;0,ROUND(AN78,0),0)</f>
        <v>0</v>
      </c>
      <c r="S771" s="261">
        <f>IF(AN79&gt;0,ROUND(AN79,0),0)</f>
        <v>0</v>
      </c>
      <c r="T771" s="263">
        <f>IF(AN80&gt;0,ROUND(AN80,2),0)</f>
        <v>0</v>
      </c>
      <c r="U771" s="261"/>
      <c r="V771" s="262"/>
      <c r="W771" s="261"/>
      <c r="X771" s="261"/>
      <c r="Y771" s="261">
        <f t="shared" si="22"/>
        <v>0</v>
      </c>
      <c r="Z771" s="262"/>
      <c r="AA771" s="262"/>
      <c r="AB771" s="262"/>
      <c r="AC771" s="262"/>
      <c r="AD771" s="262"/>
      <c r="AE771" s="262"/>
      <c r="AF771" s="262"/>
      <c r="AG771" s="262"/>
      <c r="AH771" s="262"/>
      <c r="AI771" s="262"/>
      <c r="AJ771" s="262"/>
      <c r="AK771" s="262"/>
      <c r="AL771" s="262"/>
      <c r="AM771" s="262"/>
      <c r="AN771" s="262"/>
      <c r="AO771" s="262"/>
      <c r="AP771" s="262"/>
      <c r="AQ771" s="262"/>
      <c r="AR771" s="262"/>
      <c r="AS771" s="262"/>
      <c r="AT771" s="262"/>
      <c r="AU771" s="262"/>
      <c r="AV771" s="262"/>
      <c r="AW771" s="262"/>
      <c r="AX771" s="262"/>
      <c r="AY771" s="262"/>
      <c r="AZ771" s="262"/>
      <c r="BA771" s="262"/>
      <c r="BB771" s="262"/>
      <c r="BC771" s="262"/>
      <c r="BD771" s="262"/>
      <c r="BE771" s="262"/>
      <c r="BF771" s="262"/>
      <c r="BG771" s="262"/>
      <c r="BH771" s="262"/>
      <c r="BI771" s="262"/>
      <c r="BJ771" s="262"/>
      <c r="BK771" s="262"/>
      <c r="BL771" s="262"/>
      <c r="BM771" s="262"/>
      <c r="BN771" s="262"/>
      <c r="BO771" s="262"/>
      <c r="BP771" s="262"/>
      <c r="BQ771" s="262"/>
      <c r="BR771" s="262"/>
      <c r="BS771" s="262"/>
      <c r="BT771" s="262"/>
      <c r="BU771" s="262"/>
      <c r="BV771" s="262"/>
      <c r="BW771" s="262"/>
      <c r="BX771" s="262"/>
      <c r="BY771" s="262"/>
      <c r="BZ771" s="262"/>
      <c r="CA771" s="262"/>
      <c r="CB771" s="262"/>
      <c r="CC771" s="262"/>
      <c r="CD771" s="262"/>
      <c r="CE771" s="262"/>
    </row>
    <row r="772" spans="1:83" ht="12.65" customHeight="1" x14ac:dyDescent="0.35">
      <c r="A772" s="204" t="str">
        <f>RIGHT($C$83,3)&amp;"*"&amp;RIGHT($C$82,4)&amp;"*"&amp;AO$55&amp;"*"&amp;"A"</f>
        <v>150*2020*7350*A</v>
      </c>
      <c r="B772" s="261">
        <f>ROUND(AO59,0)</f>
        <v>4370</v>
      </c>
      <c r="C772" s="263">
        <f>ROUND(AO60,2)</f>
        <v>0.98</v>
      </c>
      <c r="D772" s="261">
        <f>ROUND(AO61,0)</f>
        <v>72028</v>
      </c>
      <c r="E772" s="261">
        <f>ROUND(AO62,0)</f>
        <v>17778</v>
      </c>
      <c r="F772" s="261">
        <f>ROUND(AO63,0)</f>
        <v>144</v>
      </c>
      <c r="G772" s="261">
        <f>ROUND(AO64,0)</f>
        <v>4320</v>
      </c>
      <c r="H772" s="261">
        <f>ROUND(AO65,0)</f>
        <v>131</v>
      </c>
      <c r="I772" s="261">
        <f>ROUND(AO66,0)</f>
        <v>16090</v>
      </c>
      <c r="J772" s="261">
        <f>ROUND(AO67,0)</f>
        <v>9247</v>
      </c>
      <c r="K772" s="261">
        <f>ROUND(AO68,0)</f>
        <v>1451</v>
      </c>
      <c r="L772" s="261">
        <f>ROUND(AO69,0)</f>
        <v>1017</v>
      </c>
      <c r="M772" s="261">
        <f>ROUND(AO70,0)</f>
        <v>0</v>
      </c>
      <c r="N772" s="261">
        <f>ROUND(AO75,0)</f>
        <v>1827076</v>
      </c>
      <c r="O772" s="261">
        <f>ROUND(AO73,0)</f>
        <v>89297</v>
      </c>
      <c r="P772" s="261">
        <f>IF(AO76&gt;0,ROUND(AO76,0),0)</f>
        <v>553</v>
      </c>
      <c r="Q772" s="261">
        <f>IF(AO77&gt;0,ROUND(AO77,0),0)</f>
        <v>562</v>
      </c>
      <c r="R772" s="261">
        <f>IF(AO78&gt;0,ROUND(AO78,0),0)</f>
        <v>44</v>
      </c>
      <c r="S772" s="261">
        <f>IF(AO79&gt;0,ROUND(AO79,0),0)</f>
        <v>2947</v>
      </c>
      <c r="T772" s="263">
        <f>IF(AO80&gt;0,ROUND(AO80,2),0)</f>
        <v>0.91</v>
      </c>
      <c r="U772" s="261"/>
      <c r="V772" s="262"/>
      <c r="W772" s="261"/>
      <c r="X772" s="261"/>
      <c r="Y772" s="261">
        <f t="shared" si="22"/>
        <v>331125</v>
      </c>
      <c r="Z772" s="262"/>
      <c r="AA772" s="262"/>
      <c r="AB772" s="262"/>
      <c r="AC772" s="262"/>
      <c r="AD772" s="262"/>
      <c r="AE772" s="262"/>
      <c r="AF772" s="262"/>
      <c r="AG772" s="262"/>
      <c r="AH772" s="262"/>
      <c r="AI772" s="262"/>
      <c r="AJ772" s="262"/>
      <c r="AK772" s="262"/>
      <c r="AL772" s="262"/>
      <c r="AM772" s="262"/>
      <c r="AN772" s="262"/>
      <c r="AO772" s="262"/>
      <c r="AP772" s="262"/>
      <c r="AQ772" s="262"/>
      <c r="AR772" s="262"/>
      <c r="AS772" s="262"/>
      <c r="AT772" s="262"/>
      <c r="AU772" s="262"/>
      <c r="AV772" s="262"/>
      <c r="AW772" s="262"/>
      <c r="AX772" s="262"/>
      <c r="AY772" s="262"/>
      <c r="AZ772" s="262"/>
      <c r="BA772" s="262"/>
      <c r="BB772" s="262"/>
      <c r="BC772" s="262"/>
      <c r="BD772" s="262"/>
      <c r="BE772" s="262"/>
      <c r="BF772" s="262"/>
      <c r="BG772" s="262"/>
      <c r="BH772" s="262"/>
      <c r="BI772" s="262"/>
      <c r="BJ772" s="262"/>
      <c r="BK772" s="262"/>
      <c r="BL772" s="262"/>
      <c r="BM772" s="262"/>
      <c r="BN772" s="262"/>
      <c r="BO772" s="262"/>
      <c r="BP772" s="262"/>
      <c r="BQ772" s="262"/>
      <c r="BR772" s="262"/>
      <c r="BS772" s="262"/>
      <c r="BT772" s="262"/>
      <c r="BU772" s="262"/>
      <c r="BV772" s="262"/>
      <c r="BW772" s="262"/>
      <c r="BX772" s="262"/>
      <c r="BY772" s="262"/>
      <c r="BZ772" s="262"/>
      <c r="CA772" s="262"/>
      <c r="CB772" s="262"/>
      <c r="CC772" s="262"/>
      <c r="CD772" s="262"/>
      <c r="CE772" s="262"/>
    </row>
    <row r="773" spans="1:83" ht="12.65" customHeight="1" x14ac:dyDescent="0.35">
      <c r="A773" s="204" t="str">
        <f>RIGHT($C$83,3)&amp;"*"&amp;RIGHT($C$82,4)&amp;"*"&amp;AP$55&amp;"*"&amp;"A"</f>
        <v>150*2020*7380*A</v>
      </c>
      <c r="B773" s="261">
        <f>ROUND(AP59,0)</f>
        <v>0</v>
      </c>
      <c r="C773" s="263">
        <f>ROUND(AP60,2)</f>
        <v>0</v>
      </c>
      <c r="D773" s="261">
        <f>ROUND(AP61,0)</f>
        <v>0</v>
      </c>
      <c r="E773" s="261">
        <f>ROUND(AP62,0)</f>
        <v>0</v>
      </c>
      <c r="F773" s="261">
        <f>ROUND(AP63,0)</f>
        <v>0</v>
      </c>
      <c r="G773" s="261">
        <f>ROUND(AP64,0)</f>
        <v>7325</v>
      </c>
      <c r="H773" s="261">
        <f>ROUND(AP65,0)</f>
        <v>8492</v>
      </c>
      <c r="I773" s="261">
        <f>ROUND(AP66,0)</f>
        <v>0</v>
      </c>
      <c r="J773" s="261">
        <f>ROUND(AP67,0)</f>
        <v>54531</v>
      </c>
      <c r="K773" s="261">
        <f>ROUND(AP68,0)</f>
        <v>704</v>
      </c>
      <c r="L773" s="261">
        <f>ROUND(AP69,0)</f>
        <v>11523</v>
      </c>
      <c r="M773" s="261">
        <f>ROUND(AP70,0)</f>
        <v>0</v>
      </c>
      <c r="N773" s="261">
        <f>ROUND(AP75,0)</f>
        <v>0</v>
      </c>
      <c r="O773" s="261">
        <f>ROUND(AP73,0)</f>
        <v>0</v>
      </c>
      <c r="P773" s="261">
        <f>IF(AP76&gt;0,ROUND(AP76,0),0)</f>
        <v>3261</v>
      </c>
      <c r="Q773" s="261">
        <f>IF(AP77&gt;0,ROUND(AP77,0),0)</f>
        <v>0</v>
      </c>
      <c r="R773" s="261">
        <f>IF(AP78&gt;0,ROUND(AP78,0),0)</f>
        <v>0</v>
      </c>
      <c r="S773" s="261">
        <f>IF(AP79&gt;0,ROUND(AP79,0),0)</f>
        <v>0</v>
      </c>
      <c r="T773" s="263">
        <f>IF(AP80&gt;0,ROUND(AP80,2),0)</f>
        <v>0</v>
      </c>
      <c r="U773" s="261"/>
      <c r="V773" s="262"/>
      <c r="W773" s="261"/>
      <c r="X773" s="261"/>
      <c r="Y773" s="261">
        <f t="shared" si="22"/>
        <v>127658</v>
      </c>
      <c r="Z773" s="262"/>
      <c r="AA773" s="262"/>
      <c r="AB773" s="262"/>
      <c r="AC773" s="262"/>
      <c r="AD773" s="262"/>
      <c r="AE773" s="262"/>
      <c r="AF773" s="262"/>
      <c r="AG773" s="262"/>
      <c r="AH773" s="262"/>
      <c r="AI773" s="262"/>
      <c r="AJ773" s="262"/>
      <c r="AK773" s="262"/>
      <c r="AL773" s="262"/>
      <c r="AM773" s="262"/>
      <c r="AN773" s="262"/>
      <c r="AO773" s="262"/>
      <c r="AP773" s="262"/>
      <c r="AQ773" s="262"/>
      <c r="AR773" s="262"/>
      <c r="AS773" s="262"/>
      <c r="AT773" s="262"/>
      <c r="AU773" s="262"/>
      <c r="AV773" s="262"/>
      <c r="AW773" s="262"/>
      <c r="AX773" s="262"/>
      <c r="AY773" s="262"/>
      <c r="AZ773" s="262"/>
      <c r="BA773" s="262"/>
      <c r="BB773" s="262"/>
      <c r="BC773" s="262"/>
      <c r="BD773" s="262"/>
      <c r="BE773" s="262"/>
      <c r="BF773" s="262"/>
      <c r="BG773" s="262"/>
      <c r="BH773" s="262"/>
      <c r="BI773" s="262"/>
      <c r="BJ773" s="262"/>
      <c r="BK773" s="262"/>
      <c r="BL773" s="262"/>
      <c r="BM773" s="262"/>
      <c r="BN773" s="262"/>
      <c r="BO773" s="262"/>
      <c r="BP773" s="262"/>
      <c r="BQ773" s="262"/>
      <c r="BR773" s="262"/>
      <c r="BS773" s="262"/>
      <c r="BT773" s="262"/>
      <c r="BU773" s="262"/>
      <c r="BV773" s="262"/>
      <c r="BW773" s="262"/>
      <c r="BX773" s="262"/>
      <c r="BY773" s="262"/>
      <c r="BZ773" s="262"/>
      <c r="CA773" s="262"/>
      <c r="CB773" s="262"/>
      <c r="CC773" s="262"/>
      <c r="CD773" s="262"/>
      <c r="CE773" s="262"/>
    </row>
    <row r="774" spans="1:83" ht="12.65" customHeight="1" x14ac:dyDescent="0.35">
      <c r="A774" s="204" t="str">
        <f>RIGHT($C$83,3)&amp;"*"&amp;RIGHT($C$82,4)&amp;"*"&amp;AQ$55&amp;"*"&amp;"A"</f>
        <v>150*2020*7390*A</v>
      </c>
      <c r="B774" s="261">
        <f>ROUND(AQ59,0)</f>
        <v>0</v>
      </c>
      <c r="C774" s="263">
        <f>ROUND(AQ60,2)</f>
        <v>0</v>
      </c>
      <c r="D774" s="261">
        <f>ROUND(AQ61,0)</f>
        <v>0</v>
      </c>
      <c r="E774" s="261">
        <f>ROUND(AQ62,0)</f>
        <v>0</v>
      </c>
      <c r="F774" s="261">
        <f>ROUND(AQ63,0)</f>
        <v>0</v>
      </c>
      <c r="G774" s="261">
        <f>ROUND(AQ64,0)</f>
        <v>0</v>
      </c>
      <c r="H774" s="261">
        <f>ROUND(AQ65,0)</f>
        <v>0</v>
      </c>
      <c r="I774" s="261">
        <f>ROUND(AQ66,0)</f>
        <v>0</v>
      </c>
      <c r="J774" s="261">
        <f>ROUND(AQ67,0)</f>
        <v>0</v>
      </c>
      <c r="K774" s="261">
        <f>ROUND(AQ68,0)</f>
        <v>0</v>
      </c>
      <c r="L774" s="261">
        <f>ROUND(AQ69,0)</f>
        <v>0</v>
      </c>
      <c r="M774" s="261">
        <f>ROUND(AQ70,0)</f>
        <v>0</v>
      </c>
      <c r="N774" s="261">
        <f>ROUND(AQ75,0)</f>
        <v>0</v>
      </c>
      <c r="O774" s="261">
        <f>ROUND(AQ73,0)</f>
        <v>0</v>
      </c>
      <c r="P774" s="261">
        <f>IF(AQ76&gt;0,ROUND(AQ76,0),0)</f>
        <v>0</v>
      </c>
      <c r="Q774" s="261">
        <f>IF(AQ77&gt;0,ROUND(AQ77,0),0)</f>
        <v>0</v>
      </c>
      <c r="R774" s="261">
        <f>IF(AQ78&gt;0,ROUND(AQ78,0),0)</f>
        <v>0</v>
      </c>
      <c r="S774" s="261">
        <f>IF(AQ79&gt;0,ROUND(AQ79,0),0)</f>
        <v>0</v>
      </c>
      <c r="T774" s="263">
        <f>IF(AQ80&gt;0,ROUND(AQ80,2),0)</f>
        <v>0</v>
      </c>
      <c r="U774" s="261"/>
      <c r="V774" s="262"/>
      <c r="W774" s="261"/>
      <c r="X774" s="261"/>
      <c r="Y774" s="261">
        <f t="shared" si="22"/>
        <v>0</v>
      </c>
      <c r="Z774" s="262"/>
      <c r="AA774" s="262"/>
      <c r="AB774" s="262"/>
      <c r="AC774" s="262"/>
      <c r="AD774" s="262"/>
      <c r="AE774" s="262"/>
      <c r="AF774" s="262"/>
      <c r="AG774" s="262"/>
      <c r="AH774" s="262"/>
      <c r="AI774" s="262"/>
      <c r="AJ774" s="262"/>
      <c r="AK774" s="262"/>
      <c r="AL774" s="262"/>
      <c r="AM774" s="262"/>
      <c r="AN774" s="262"/>
      <c r="AO774" s="262"/>
      <c r="AP774" s="262"/>
      <c r="AQ774" s="262"/>
      <c r="AR774" s="262"/>
      <c r="AS774" s="262"/>
      <c r="AT774" s="262"/>
      <c r="AU774" s="262"/>
      <c r="AV774" s="262"/>
      <c r="AW774" s="262"/>
      <c r="AX774" s="262"/>
      <c r="AY774" s="262"/>
      <c r="AZ774" s="262"/>
      <c r="BA774" s="262"/>
      <c r="BB774" s="262"/>
      <c r="BC774" s="262"/>
      <c r="BD774" s="262"/>
      <c r="BE774" s="262"/>
      <c r="BF774" s="262"/>
      <c r="BG774" s="262"/>
      <c r="BH774" s="262"/>
      <c r="BI774" s="262"/>
      <c r="BJ774" s="262"/>
      <c r="BK774" s="262"/>
      <c r="BL774" s="262"/>
      <c r="BM774" s="262"/>
      <c r="BN774" s="262"/>
      <c r="BO774" s="262"/>
      <c r="BP774" s="262"/>
      <c r="BQ774" s="262"/>
      <c r="BR774" s="262"/>
      <c r="BS774" s="262"/>
      <c r="BT774" s="262"/>
      <c r="BU774" s="262"/>
      <c r="BV774" s="262"/>
      <c r="BW774" s="262"/>
      <c r="BX774" s="262"/>
      <c r="BY774" s="262"/>
      <c r="BZ774" s="262"/>
      <c r="CA774" s="262"/>
      <c r="CB774" s="262"/>
      <c r="CC774" s="262"/>
      <c r="CD774" s="262"/>
      <c r="CE774" s="262"/>
    </row>
    <row r="775" spans="1:83" ht="12.65" customHeight="1" x14ac:dyDescent="0.35">
      <c r="A775" s="204" t="str">
        <f>RIGHT($C$83,3)&amp;"*"&amp;RIGHT($C$82,4)&amp;"*"&amp;AR$55&amp;"*"&amp;"A"</f>
        <v>150*2020*7400*A</v>
      </c>
      <c r="B775" s="261">
        <f>ROUND(AR59,0)</f>
        <v>0</v>
      </c>
      <c r="C775" s="263">
        <f>ROUND(AR60,2)</f>
        <v>0</v>
      </c>
      <c r="D775" s="261">
        <f>ROUND(AR61,0)</f>
        <v>0</v>
      </c>
      <c r="E775" s="261">
        <f>ROUND(AR62,0)</f>
        <v>0</v>
      </c>
      <c r="F775" s="261">
        <f>ROUND(AR63,0)</f>
        <v>0</v>
      </c>
      <c r="G775" s="261">
        <f>ROUND(AR64,0)</f>
        <v>0</v>
      </c>
      <c r="H775" s="261">
        <f>ROUND(AR65,0)</f>
        <v>0</v>
      </c>
      <c r="I775" s="261">
        <f>ROUND(AR66,0)</f>
        <v>0</v>
      </c>
      <c r="J775" s="261">
        <f>ROUND(AR67,0)</f>
        <v>0</v>
      </c>
      <c r="K775" s="261">
        <f>ROUND(AR68,0)</f>
        <v>0</v>
      </c>
      <c r="L775" s="261">
        <f>ROUND(AR69,0)</f>
        <v>0</v>
      </c>
      <c r="M775" s="261">
        <f>ROUND(AR70,0)</f>
        <v>0</v>
      </c>
      <c r="N775" s="261">
        <f>ROUND(AR75,0)</f>
        <v>0</v>
      </c>
      <c r="O775" s="261">
        <f>ROUND(AR73,0)</f>
        <v>0</v>
      </c>
      <c r="P775" s="261">
        <f>IF(AR76&gt;0,ROUND(AR76,0),0)</f>
        <v>0</v>
      </c>
      <c r="Q775" s="261">
        <f>IF(AR77&gt;0,ROUND(AR77,0),0)</f>
        <v>0</v>
      </c>
      <c r="R775" s="261">
        <f>IF(AR78&gt;0,ROUND(AR78,0),0)</f>
        <v>0</v>
      </c>
      <c r="S775" s="261">
        <f>IF(AR79&gt;0,ROUND(AR79,0),0)</f>
        <v>0</v>
      </c>
      <c r="T775" s="263">
        <f>IF(AR80&gt;0,ROUND(AR80,2),0)</f>
        <v>0</v>
      </c>
      <c r="U775" s="261"/>
      <c r="V775" s="262"/>
      <c r="W775" s="261"/>
      <c r="X775" s="261"/>
      <c r="Y775" s="261">
        <f t="shared" si="22"/>
        <v>0</v>
      </c>
      <c r="Z775" s="262"/>
      <c r="AA775" s="262"/>
      <c r="AB775" s="262"/>
      <c r="AC775" s="262"/>
      <c r="AD775" s="262"/>
      <c r="AE775" s="262"/>
      <c r="AF775" s="262"/>
      <c r="AG775" s="262"/>
      <c r="AH775" s="262"/>
      <c r="AI775" s="262"/>
      <c r="AJ775" s="262"/>
      <c r="AK775" s="262"/>
      <c r="AL775" s="262"/>
      <c r="AM775" s="262"/>
      <c r="AN775" s="262"/>
      <c r="AO775" s="262"/>
      <c r="AP775" s="262"/>
      <c r="AQ775" s="262"/>
      <c r="AR775" s="262"/>
      <c r="AS775" s="262"/>
      <c r="AT775" s="262"/>
      <c r="AU775" s="262"/>
      <c r="AV775" s="262"/>
      <c r="AW775" s="262"/>
      <c r="AX775" s="262"/>
      <c r="AY775" s="262"/>
      <c r="AZ775" s="262"/>
      <c r="BA775" s="262"/>
      <c r="BB775" s="262"/>
      <c r="BC775" s="262"/>
      <c r="BD775" s="262"/>
      <c r="BE775" s="262"/>
      <c r="BF775" s="262"/>
      <c r="BG775" s="262"/>
      <c r="BH775" s="262"/>
      <c r="BI775" s="262"/>
      <c r="BJ775" s="262"/>
      <c r="BK775" s="262"/>
      <c r="BL775" s="262"/>
      <c r="BM775" s="262"/>
      <c r="BN775" s="262"/>
      <c r="BO775" s="262"/>
      <c r="BP775" s="262"/>
      <c r="BQ775" s="262"/>
      <c r="BR775" s="262"/>
      <c r="BS775" s="262"/>
      <c r="BT775" s="262"/>
      <c r="BU775" s="262"/>
      <c r="BV775" s="262"/>
      <c r="BW775" s="262"/>
      <c r="BX775" s="262"/>
      <c r="BY775" s="262"/>
      <c r="BZ775" s="262"/>
      <c r="CA775" s="262"/>
      <c r="CB775" s="262"/>
      <c r="CC775" s="262"/>
      <c r="CD775" s="262"/>
      <c r="CE775" s="262"/>
    </row>
    <row r="776" spans="1:83" ht="12.65" customHeight="1" x14ac:dyDescent="0.35">
      <c r="A776" s="204" t="str">
        <f>RIGHT($C$83,3)&amp;"*"&amp;RIGHT($C$82,4)&amp;"*"&amp;AS$55&amp;"*"&amp;"A"</f>
        <v>150*2020*7410*A</v>
      </c>
      <c r="B776" s="261">
        <f>ROUND(AS59,0)</f>
        <v>0</v>
      </c>
      <c r="C776" s="263">
        <f>ROUND(AS60,2)</f>
        <v>0</v>
      </c>
      <c r="D776" s="261">
        <f>ROUND(AS61,0)</f>
        <v>0</v>
      </c>
      <c r="E776" s="261">
        <f>ROUND(AS62,0)</f>
        <v>0</v>
      </c>
      <c r="F776" s="261">
        <f>ROUND(AS63,0)</f>
        <v>0</v>
      </c>
      <c r="G776" s="261">
        <f>ROUND(AS64,0)</f>
        <v>0</v>
      </c>
      <c r="H776" s="261">
        <f>ROUND(AS65,0)</f>
        <v>0</v>
      </c>
      <c r="I776" s="261">
        <f>ROUND(AS66,0)</f>
        <v>0</v>
      </c>
      <c r="J776" s="261">
        <f>ROUND(AS67,0)</f>
        <v>0</v>
      </c>
      <c r="K776" s="261">
        <f>ROUND(AS68,0)</f>
        <v>0</v>
      </c>
      <c r="L776" s="261">
        <f>ROUND(AS69,0)</f>
        <v>0</v>
      </c>
      <c r="M776" s="261">
        <f>ROUND(AS70,0)</f>
        <v>0</v>
      </c>
      <c r="N776" s="261">
        <f>ROUND(AS75,0)</f>
        <v>0</v>
      </c>
      <c r="O776" s="261">
        <f>ROUND(AS73,0)</f>
        <v>0</v>
      </c>
      <c r="P776" s="261">
        <f>IF(AS76&gt;0,ROUND(AS76,0),0)</f>
        <v>0</v>
      </c>
      <c r="Q776" s="261">
        <f>IF(AS77&gt;0,ROUND(AS77,0),0)</f>
        <v>0</v>
      </c>
      <c r="R776" s="261">
        <f>IF(AS78&gt;0,ROUND(AS78,0),0)</f>
        <v>0</v>
      </c>
      <c r="S776" s="261">
        <f>IF(AS79&gt;0,ROUND(AS79,0),0)</f>
        <v>0</v>
      </c>
      <c r="T776" s="263">
        <f>IF(AS80&gt;0,ROUND(AS80,2),0)</f>
        <v>0</v>
      </c>
      <c r="U776" s="261"/>
      <c r="V776" s="262"/>
      <c r="W776" s="261"/>
      <c r="X776" s="261"/>
      <c r="Y776" s="261">
        <f t="shared" si="22"/>
        <v>0</v>
      </c>
      <c r="Z776" s="262"/>
      <c r="AA776" s="262"/>
      <c r="AB776" s="262"/>
      <c r="AC776" s="262"/>
      <c r="AD776" s="262"/>
      <c r="AE776" s="262"/>
      <c r="AF776" s="262"/>
      <c r="AG776" s="262"/>
      <c r="AH776" s="262"/>
      <c r="AI776" s="262"/>
      <c r="AJ776" s="262"/>
      <c r="AK776" s="262"/>
      <c r="AL776" s="262"/>
      <c r="AM776" s="262"/>
      <c r="AN776" s="262"/>
      <c r="AO776" s="262"/>
      <c r="AP776" s="262"/>
      <c r="AQ776" s="262"/>
      <c r="AR776" s="262"/>
      <c r="AS776" s="262"/>
      <c r="AT776" s="262"/>
      <c r="AU776" s="262"/>
      <c r="AV776" s="262"/>
      <c r="AW776" s="262"/>
      <c r="AX776" s="262"/>
      <c r="AY776" s="262"/>
      <c r="AZ776" s="262"/>
      <c r="BA776" s="262"/>
      <c r="BB776" s="262"/>
      <c r="BC776" s="262"/>
      <c r="BD776" s="262"/>
      <c r="BE776" s="262"/>
      <c r="BF776" s="262"/>
      <c r="BG776" s="262"/>
      <c r="BH776" s="262"/>
      <c r="BI776" s="262"/>
      <c r="BJ776" s="262"/>
      <c r="BK776" s="262"/>
      <c r="BL776" s="262"/>
      <c r="BM776" s="262"/>
      <c r="BN776" s="262"/>
      <c r="BO776" s="262"/>
      <c r="BP776" s="262"/>
      <c r="BQ776" s="262"/>
      <c r="BR776" s="262"/>
      <c r="BS776" s="262"/>
      <c r="BT776" s="262"/>
      <c r="BU776" s="262"/>
      <c r="BV776" s="262"/>
      <c r="BW776" s="262"/>
      <c r="BX776" s="262"/>
      <c r="BY776" s="262"/>
      <c r="BZ776" s="262"/>
      <c r="CA776" s="262"/>
      <c r="CB776" s="262"/>
      <c r="CC776" s="262"/>
      <c r="CD776" s="262"/>
      <c r="CE776" s="262"/>
    </row>
    <row r="777" spans="1:83" ht="12.65" customHeight="1" x14ac:dyDescent="0.35">
      <c r="A777" s="204" t="str">
        <f>RIGHT($C$83,3)&amp;"*"&amp;RIGHT($C$82,4)&amp;"*"&amp;AT$55&amp;"*"&amp;"A"</f>
        <v>150*2020*7420*A</v>
      </c>
      <c r="B777" s="261">
        <f>ROUND(AT59,0)</f>
        <v>0</v>
      </c>
      <c r="C777" s="263">
        <f>ROUND(AT60,2)</f>
        <v>0</v>
      </c>
      <c r="D777" s="261">
        <f>ROUND(AT61,0)</f>
        <v>0</v>
      </c>
      <c r="E777" s="261">
        <f>ROUND(AT62,0)</f>
        <v>0</v>
      </c>
      <c r="F777" s="261">
        <f>ROUND(AT63,0)</f>
        <v>0</v>
      </c>
      <c r="G777" s="261">
        <f>ROUND(AT64,0)</f>
        <v>0</v>
      </c>
      <c r="H777" s="261">
        <f>ROUND(AT65,0)</f>
        <v>0</v>
      </c>
      <c r="I777" s="261">
        <f>ROUND(AT66,0)</f>
        <v>0</v>
      </c>
      <c r="J777" s="261">
        <f>ROUND(AT67,0)</f>
        <v>0</v>
      </c>
      <c r="K777" s="261">
        <f>ROUND(AT68,0)</f>
        <v>0</v>
      </c>
      <c r="L777" s="261">
        <f>ROUND(AT69,0)</f>
        <v>0</v>
      </c>
      <c r="M777" s="261">
        <f>ROUND(AT70,0)</f>
        <v>0</v>
      </c>
      <c r="N777" s="261">
        <f>ROUND(AT75,0)</f>
        <v>0</v>
      </c>
      <c r="O777" s="261">
        <f>ROUND(AT73,0)</f>
        <v>0</v>
      </c>
      <c r="P777" s="261">
        <f>IF(AT76&gt;0,ROUND(AT76,0),0)</f>
        <v>0</v>
      </c>
      <c r="Q777" s="261">
        <f>IF(AT77&gt;0,ROUND(AT77,0),0)</f>
        <v>0</v>
      </c>
      <c r="R777" s="261">
        <f>IF(AT78&gt;0,ROUND(AT78,0),0)</f>
        <v>0</v>
      </c>
      <c r="S777" s="261">
        <f>IF(AT79&gt;0,ROUND(AT79,0),0)</f>
        <v>0</v>
      </c>
      <c r="T777" s="263">
        <f>IF(AT80&gt;0,ROUND(AT80,2),0)</f>
        <v>0</v>
      </c>
      <c r="U777" s="261"/>
      <c r="V777" s="262"/>
      <c r="W777" s="261"/>
      <c r="X777" s="261"/>
      <c r="Y777" s="261">
        <f t="shared" si="22"/>
        <v>0</v>
      </c>
      <c r="Z777" s="262"/>
      <c r="AA777" s="262"/>
      <c r="AB777" s="262"/>
      <c r="AC777" s="262"/>
      <c r="AD777" s="262"/>
      <c r="AE777" s="262"/>
      <c r="AF777" s="262"/>
      <c r="AG777" s="262"/>
      <c r="AH777" s="262"/>
      <c r="AI777" s="262"/>
      <c r="AJ777" s="262"/>
      <c r="AK777" s="262"/>
      <c r="AL777" s="262"/>
      <c r="AM777" s="262"/>
      <c r="AN777" s="262"/>
      <c r="AO777" s="262"/>
      <c r="AP777" s="262"/>
      <c r="AQ777" s="262"/>
      <c r="AR777" s="262"/>
      <c r="AS777" s="262"/>
      <c r="AT777" s="262"/>
      <c r="AU777" s="262"/>
      <c r="AV777" s="262"/>
      <c r="AW777" s="262"/>
      <c r="AX777" s="262"/>
      <c r="AY777" s="262"/>
      <c r="AZ777" s="262"/>
      <c r="BA777" s="262"/>
      <c r="BB777" s="262"/>
      <c r="BC777" s="262"/>
      <c r="BD777" s="262"/>
      <c r="BE777" s="262"/>
      <c r="BF777" s="262"/>
      <c r="BG777" s="262"/>
      <c r="BH777" s="262"/>
      <c r="BI777" s="262"/>
      <c r="BJ777" s="262"/>
      <c r="BK777" s="262"/>
      <c r="BL777" s="262"/>
      <c r="BM777" s="262"/>
      <c r="BN777" s="262"/>
      <c r="BO777" s="262"/>
      <c r="BP777" s="262"/>
      <c r="BQ777" s="262"/>
      <c r="BR777" s="262"/>
      <c r="BS777" s="262"/>
      <c r="BT777" s="262"/>
      <c r="BU777" s="262"/>
      <c r="BV777" s="262"/>
      <c r="BW777" s="262"/>
      <c r="BX777" s="262"/>
      <c r="BY777" s="262"/>
      <c r="BZ777" s="262"/>
      <c r="CA777" s="262"/>
      <c r="CB777" s="262"/>
      <c r="CC777" s="262"/>
      <c r="CD777" s="262"/>
      <c r="CE777" s="262"/>
    </row>
    <row r="778" spans="1:83" ht="12.65" customHeight="1" x14ac:dyDescent="0.35">
      <c r="A778" s="204" t="str">
        <f>RIGHT($C$83,3)&amp;"*"&amp;RIGHT($C$82,4)&amp;"*"&amp;AU$55&amp;"*"&amp;"A"</f>
        <v>150*2020*7430*A</v>
      </c>
      <c r="B778" s="261">
        <f>ROUND(AU59,0)</f>
        <v>0</v>
      </c>
      <c r="C778" s="263">
        <f>ROUND(AU60,2)</f>
        <v>0</v>
      </c>
      <c r="D778" s="261">
        <f>ROUND(AU61,0)</f>
        <v>0</v>
      </c>
      <c r="E778" s="261">
        <f>ROUND(AU62,0)</f>
        <v>0</v>
      </c>
      <c r="F778" s="261">
        <f>ROUND(AU63,0)</f>
        <v>0</v>
      </c>
      <c r="G778" s="261">
        <f>ROUND(AU64,0)</f>
        <v>0</v>
      </c>
      <c r="H778" s="261">
        <f>ROUND(AU65,0)</f>
        <v>0</v>
      </c>
      <c r="I778" s="261">
        <f>ROUND(AU66,0)</f>
        <v>0</v>
      </c>
      <c r="J778" s="261">
        <f>ROUND(AU67,0)</f>
        <v>0</v>
      </c>
      <c r="K778" s="261">
        <f>ROUND(AU68,0)</f>
        <v>0</v>
      </c>
      <c r="L778" s="261">
        <f>ROUND(AU69,0)</f>
        <v>0</v>
      </c>
      <c r="M778" s="261">
        <f>ROUND(AU70,0)</f>
        <v>0</v>
      </c>
      <c r="N778" s="261">
        <f>ROUND(AU75,0)</f>
        <v>0</v>
      </c>
      <c r="O778" s="261">
        <f>ROUND(AU73,0)</f>
        <v>0</v>
      </c>
      <c r="P778" s="261">
        <f>IF(AU76&gt;0,ROUND(AU76,0),0)</f>
        <v>0</v>
      </c>
      <c r="Q778" s="261">
        <f>IF(AU77&gt;0,ROUND(AU77,0),0)</f>
        <v>0</v>
      </c>
      <c r="R778" s="261">
        <f>IF(AU78&gt;0,ROUND(AU78,0),0)</f>
        <v>0</v>
      </c>
      <c r="S778" s="261">
        <f>IF(AU79&gt;0,ROUND(AU79,0),0)</f>
        <v>0</v>
      </c>
      <c r="T778" s="263">
        <f>IF(AU80&gt;0,ROUND(AU80,2),0)</f>
        <v>0</v>
      </c>
      <c r="U778" s="261"/>
      <c r="V778" s="262"/>
      <c r="W778" s="261"/>
      <c r="X778" s="261"/>
      <c r="Y778" s="261">
        <f t="shared" si="22"/>
        <v>0</v>
      </c>
      <c r="Z778" s="262"/>
      <c r="AA778" s="262"/>
      <c r="AB778" s="262"/>
      <c r="AC778" s="262"/>
      <c r="AD778" s="262"/>
      <c r="AE778" s="262"/>
      <c r="AF778" s="262"/>
      <c r="AG778" s="262"/>
      <c r="AH778" s="262"/>
      <c r="AI778" s="262"/>
      <c r="AJ778" s="262"/>
      <c r="AK778" s="262"/>
      <c r="AL778" s="262"/>
      <c r="AM778" s="262"/>
      <c r="AN778" s="262"/>
      <c r="AO778" s="262"/>
      <c r="AP778" s="262"/>
      <c r="AQ778" s="262"/>
      <c r="AR778" s="262"/>
      <c r="AS778" s="262"/>
      <c r="AT778" s="262"/>
      <c r="AU778" s="262"/>
      <c r="AV778" s="262"/>
      <c r="AW778" s="262"/>
      <c r="AX778" s="262"/>
      <c r="AY778" s="262"/>
      <c r="AZ778" s="262"/>
      <c r="BA778" s="262"/>
      <c r="BB778" s="262"/>
      <c r="BC778" s="262"/>
      <c r="BD778" s="262"/>
      <c r="BE778" s="262"/>
      <c r="BF778" s="262"/>
      <c r="BG778" s="262"/>
      <c r="BH778" s="262"/>
      <c r="BI778" s="262"/>
      <c r="BJ778" s="262"/>
      <c r="BK778" s="262"/>
      <c r="BL778" s="262"/>
      <c r="BM778" s="262"/>
      <c r="BN778" s="262"/>
      <c r="BO778" s="262"/>
      <c r="BP778" s="262"/>
      <c r="BQ778" s="262"/>
      <c r="BR778" s="262"/>
      <c r="BS778" s="262"/>
      <c r="BT778" s="262"/>
      <c r="BU778" s="262"/>
      <c r="BV778" s="262"/>
      <c r="BW778" s="262"/>
      <c r="BX778" s="262"/>
      <c r="BY778" s="262"/>
      <c r="BZ778" s="262"/>
      <c r="CA778" s="262"/>
      <c r="CB778" s="262"/>
      <c r="CC778" s="262"/>
      <c r="CD778" s="262"/>
      <c r="CE778" s="262"/>
    </row>
    <row r="779" spans="1:83" ht="12.65" customHeight="1" x14ac:dyDescent="0.35">
      <c r="A779" s="204" t="str">
        <f>RIGHT($C$83,3)&amp;"*"&amp;RIGHT($C$82,4)&amp;"*"&amp;AV$55&amp;"*"&amp;"A"</f>
        <v>150*2020*7490*A</v>
      </c>
      <c r="B779" s="261"/>
      <c r="C779" s="263">
        <f>ROUND(AV60,2)</f>
        <v>0</v>
      </c>
      <c r="D779" s="261">
        <f>ROUND(AV61,0)</f>
        <v>0</v>
      </c>
      <c r="E779" s="261">
        <f>ROUND(AV62,0)</f>
        <v>0</v>
      </c>
      <c r="F779" s="261">
        <f>ROUND(AV63,0)</f>
        <v>0</v>
      </c>
      <c r="G779" s="261">
        <f>ROUND(AV64,0)</f>
        <v>0</v>
      </c>
      <c r="H779" s="261">
        <f>ROUND(AV65,0)</f>
        <v>0</v>
      </c>
      <c r="I779" s="261">
        <f>ROUND(AV66,0)</f>
        <v>0</v>
      </c>
      <c r="J779" s="261">
        <f>ROUND(AV67,0)</f>
        <v>0</v>
      </c>
      <c r="K779" s="261">
        <f>ROUND(AV68,0)</f>
        <v>0</v>
      </c>
      <c r="L779" s="261">
        <f>ROUND(AV69,0)</f>
        <v>0</v>
      </c>
      <c r="M779" s="261">
        <f>ROUND(AV70,0)</f>
        <v>0</v>
      </c>
      <c r="N779" s="261">
        <f>ROUND(AV75,0)</f>
        <v>0</v>
      </c>
      <c r="O779" s="261">
        <f>ROUND(AV73,0)</f>
        <v>0</v>
      </c>
      <c r="P779" s="261">
        <f>IF(AV76&gt;0,ROUND(AV76,0),0)</f>
        <v>0</v>
      </c>
      <c r="Q779" s="261">
        <f>IF(AV77&gt;0,ROUND(AV77,0),0)</f>
        <v>0</v>
      </c>
      <c r="R779" s="261">
        <f>IF(AV78&gt;0,ROUND(AV78,0),0)</f>
        <v>0</v>
      </c>
      <c r="S779" s="261">
        <f>IF(AV79&gt;0,ROUND(AV79,0),0)</f>
        <v>0</v>
      </c>
      <c r="T779" s="263">
        <f>IF(AV80&gt;0,ROUND(AV80,2),0)</f>
        <v>0</v>
      </c>
      <c r="U779" s="261"/>
      <c r="V779" s="262"/>
      <c r="W779" s="261"/>
      <c r="X779" s="261"/>
      <c r="Y779" s="261">
        <f t="shared" si="22"/>
        <v>0</v>
      </c>
      <c r="Z779" s="262"/>
      <c r="AA779" s="262"/>
      <c r="AB779" s="262"/>
      <c r="AC779" s="262"/>
      <c r="AD779" s="262"/>
      <c r="AE779" s="262"/>
      <c r="AF779" s="262"/>
      <c r="AG779" s="262"/>
      <c r="AH779" s="262"/>
      <c r="AI779" s="262"/>
      <c r="AJ779" s="262"/>
      <c r="AK779" s="262"/>
      <c r="AL779" s="262"/>
      <c r="AM779" s="262"/>
      <c r="AN779" s="262"/>
      <c r="AO779" s="262"/>
      <c r="AP779" s="262"/>
      <c r="AQ779" s="262"/>
      <c r="AR779" s="262"/>
      <c r="AS779" s="262"/>
      <c r="AT779" s="262"/>
      <c r="AU779" s="262"/>
      <c r="AV779" s="262"/>
      <c r="AW779" s="262"/>
      <c r="AX779" s="262"/>
      <c r="AY779" s="262"/>
      <c r="AZ779" s="262"/>
      <c r="BA779" s="262"/>
      <c r="BB779" s="262"/>
      <c r="BC779" s="262"/>
      <c r="BD779" s="262"/>
      <c r="BE779" s="262"/>
      <c r="BF779" s="262"/>
      <c r="BG779" s="262"/>
      <c r="BH779" s="262"/>
      <c r="BI779" s="262"/>
      <c r="BJ779" s="262"/>
      <c r="BK779" s="262"/>
      <c r="BL779" s="262"/>
      <c r="BM779" s="262"/>
      <c r="BN779" s="262"/>
      <c r="BO779" s="262"/>
      <c r="BP779" s="262"/>
      <c r="BQ779" s="262"/>
      <c r="BR779" s="262"/>
      <c r="BS779" s="262"/>
      <c r="BT779" s="262"/>
      <c r="BU779" s="262"/>
      <c r="BV779" s="262"/>
      <c r="BW779" s="262"/>
      <c r="BX779" s="262"/>
      <c r="BY779" s="262"/>
      <c r="BZ779" s="262"/>
      <c r="CA779" s="262"/>
      <c r="CB779" s="262"/>
      <c r="CC779" s="262"/>
      <c r="CD779" s="262"/>
      <c r="CE779" s="262"/>
    </row>
    <row r="780" spans="1:83" ht="12.65" customHeight="1" x14ac:dyDescent="0.35">
      <c r="A780" s="204" t="str">
        <f>RIGHT($C$83,3)&amp;"*"&amp;RIGHT($C$82,4)&amp;"*"&amp;AW$55&amp;"*"&amp;"A"</f>
        <v>150*2020*8200*A</v>
      </c>
      <c r="B780" s="261"/>
      <c r="C780" s="263">
        <f>ROUND(AW60,2)</f>
        <v>0</v>
      </c>
      <c r="D780" s="261">
        <f>ROUND(AW61,0)</f>
        <v>0</v>
      </c>
      <c r="E780" s="261">
        <f>ROUND(AW62,0)</f>
        <v>0</v>
      </c>
      <c r="F780" s="261">
        <f>ROUND(AW63,0)</f>
        <v>0</v>
      </c>
      <c r="G780" s="261">
        <f>ROUND(AW64,0)</f>
        <v>0</v>
      </c>
      <c r="H780" s="261">
        <f>ROUND(AW65,0)</f>
        <v>0</v>
      </c>
      <c r="I780" s="261">
        <f>ROUND(AW66,0)</f>
        <v>0</v>
      </c>
      <c r="J780" s="261">
        <f>ROUND(AW67,0)</f>
        <v>0</v>
      </c>
      <c r="K780" s="261">
        <f>ROUND(AW68,0)</f>
        <v>0</v>
      </c>
      <c r="L780" s="261">
        <f>ROUND(AW69,0)</f>
        <v>0</v>
      </c>
      <c r="M780" s="261">
        <f>ROUND(AW70,0)</f>
        <v>0</v>
      </c>
      <c r="N780" s="261"/>
      <c r="O780" s="261"/>
      <c r="P780" s="261">
        <f>IF(AW76&gt;0,ROUND(AW76,0),0)</f>
        <v>0</v>
      </c>
      <c r="Q780" s="261">
        <f>IF(AW77&gt;0,ROUND(AW77,0),0)</f>
        <v>0</v>
      </c>
      <c r="R780" s="261">
        <f>IF(AW78&gt;0,ROUND(AW78,0),0)</f>
        <v>0</v>
      </c>
      <c r="S780" s="261">
        <f>IF(AW79&gt;0,ROUND(AW79,0),0)</f>
        <v>0</v>
      </c>
      <c r="T780" s="263">
        <f>IF(AW80&gt;0,ROUND(AW80,2),0)</f>
        <v>0</v>
      </c>
      <c r="U780" s="261"/>
      <c r="V780" s="262"/>
      <c r="W780" s="261"/>
      <c r="X780" s="261"/>
      <c r="Y780" s="261"/>
      <c r="Z780" s="262"/>
      <c r="AA780" s="262"/>
      <c r="AB780" s="262"/>
      <c r="AC780" s="262"/>
      <c r="AD780" s="262"/>
      <c r="AE780" s="262"/>
      <c r="AF780" s="262"/>
      <c r="AG780" s="262"/>
      <c r="AH780" s="262"/>
      <c r="AI780" s="262"/>
      <c r="AJ780" s="262"/>
      <c r="AK780" s="262"/>
      <c r="AL780" s="262"/>
      <c r="AM780" s="262"/>
      <c r="AN780" s="262"/>
      <c r="AO780" s="262"/>
      <c r="AP780" s="262"/>
      <c r="AQ780" s="262"/>
      <c r="AR780" s="262"/>
      <c r="AS780" s="262"/>
      <c r="AT780" s="262"/>
      <c r="AU780" s="262"/>
      <c r="AV780" s="262"/>
      <c r="AW780" s="262"/>
      <c r="AX780" s="262"/>
      <c r="AY780" s="262"/>
      <c r="AZ780" s="262"/>
      <c r="BA780" s="262"/>
      <c r="BB780" s="262"/>
      <c r="BC780" s="262"/>
      <c r="BD780" s="262"/>
      <c r="BE780" s="262"/>
      <c r="BF780" s="262"/>
      <c r="BG780" s="262"/>
      <c r="BH780" s="262"/>
      <c r="BI780" s="262"/>
      <c r="BJ780" s="262"/>
      <c r="BK780" s="262"/>
      <c r="BL780" s="262"/>
      <c r="BM780" s="262"/>
      <c r="BN780" s="262"/>
      <c r="BO780" s="262"/>
      <c r="BP780" s="262"/>
      <c r="BQ780" s="262"/>
      <c r="BR780" s="262"/>
      <c r="BS780" s="262"/>
      <c r="BT780" s="262"/>
      <c r="BU780" s="262"/>
      <c r="BV780" s="262"/>
      <c r="BW780" s="262"/>
      <c r="BX780" s="262"/>
      <c r="BY780" s="262"/>
      <c r="BZ780" s="262"/>
      <c r="CA780" s="262"/>
      <c r="CB780" s="262"/>
      <c r="CC780" s="262"/>
      <c r="CD780" s="262"/>
      <c r="CE780" s="262"/>
    </row>
    <row r="781" spans="1:83" ht="12.65" customHeight="1" x14ac:dyDescent="0.35">
      <c r="A781" s="204" t="str">
        <f>RIGHT($C$83,3)&amp;"*"&amp;RIGHT($C$82,4)&amp;"*"&amp;AX$55&amp;"*"&amp;"A"</f>
        <v>150*2020*8310*A</v>
      </c>
      <c r="B781" s="261"/>
      <c r="C781" s="263">
        <f>ROUND(AX60,2)</f>
        <v>0</v>
      </c>
      <c r="D781" s="261">
        <f>ROUND(AX61,0)</f>
        <v>0</v>
      </c>
      <c r="E781" s="261">
        <f>ROUND(AX62,0)</f>
        <v>0</v>
      </c>
      <c r="F781" s="261">
        <f>ROUND(AX63,0)</f>
        <v>0</v>
      </c>
      <c r="G781" s="261">
        <f>ROUND(AX64,0)</f>
        <v>0</v>
      </c>
      <c r="H781" s="261">
        <f>ROUND(AX65,0)</f>
        <v>0</v>
      </c>
      <c r="I781" s="261">
        <f>ROUND(AX66,0)</f>
        <v>0</v>
      </c>
      <c r="J781" s="261">
        <f>ROUND(AX67,0)</f>
        <v>0</v>
      </c>
      <c r="K781" s="261">
        <f>ROUND(AX68,0)</f>
        <v>0</v>
      </c>
      <c r="L781" s="261">
        <f>ROUND(AX69,0)</f>
        <v>0</v>
      </c>
      <c r="M781" s="261">
        <f>ROUND(AX70,0)</f>
        <v>0</v>
      </c>
      <c r="N781" s="261"/>
      <c r="O781" s="261"/>
      <c r="P781" s="261">
        <f>IF(AX76&gt;0,ROUND(AX76,0),0)</f>
        <v>0</v>
      </c>
      <c r="Q781" s="261">
        <f>IF(AX77&gt;0,ROUND(AX77,0),0)</f>
        <v>0</v>
      </c>
      <c r="R781" s="261">
        <f>IF(AX78&gt;0,ROUND(AX78,0),0)</f>
        <v>0</v>
      </c>
      <c r="S781" s="261">
        <f>IF(AX79&gt;0,ROUND(AX79,0),0)</f>
        <v>0</v>
      </c>
      <c r="T781" s="263">
        <f>IF(AX80&gt;0,ROUND(AX80,2),0)</f>
        <v>0</v>
      </c>
      <c r="U781" s="261"/>
      <c r="V781" s="262"/>
      <c r="W781" s="261"/>
      <c r="X781" s="261"/>
      <c r="Y781" s="261"/>
      <c r="Z781" s="262"/>
      <c r="AA781" s="262"/>
      <c r="AB781" s="262"/>
      <c r="AC781" s="262"/>
      <c r="AD781" s="262"/>
      <c r="AE781" s="262"/>
      <c r="AF781" s="262"/>
      <c r="AG781" s="262"/>
      <c r="AH781" s="262"/>
      <c r="AI781" s="262"/>
      <c r="AJ781" s="262"/>
      <c r="AK781" s="262"/>
      <c r="AL781" s="262"/>
      <c r="AM781" s="262"/>
      <c r="AN781" s="262"/>
      <c r="AO781" s="262"/>
      <c r="AP781" s="262"/>
      <c r="AQ781" s="262"/>
      <c r="AR781" s="262"/>
      <c r="AS781" s="262"/>
      <c r="AT781" s="262"/>
      <c r="AU781" s="262"/>
      <c r="AV781" s="262"/>
      <c r="AW781" s="262"/>
      <c r="AX781" s="262"/>
      <c r="AY781" s="262"/>
      <c r="AZ781" s="262"/>
      <c r="BA781" s="262"/>
      <c r="BB781" s="262"/>
      <c r="BC781" s="262"/>
      <c r="BD781" s="262"/>
      <c r="BE781" s="262"/>
      <c r="BF781" s="262"/>
      <c r="BG781" s="262"/>
      <c r="BH781" s="262"/>
      <c r="BI781" s="262"/>
      <c r="BJ781" s="262"/>
      <c r="BK781" s="262"/>
      <c r="BL781" s="262"/>
      <c r="BM781" s="262"/>
      <c r="BN781" s="262"/>
      <c r="BO781" s="262"/>
      <c r="BP781" s="262"/>
      <c r="BQ781" s="262"/>
      <c r="BR781" s="262"/>
      <c r="BS781" s="262"/>
      <c r="BT781" s="262"/>
      <c r="BU781" s="262"/>
      <c r="BV781" s="262"/>
      <c r="BW781" s="262"/>
      <c r="BX781" s="262"/>
      <c r="BY781" s="262"/>
      <c r="BZ781" s="262"/>
      <c r="CA781" s="262"/>
      <c r="CB781" s="262"/>
      <c r="CC781" s="262"/>
      <c r="CD781" s="262"/>
      <c r="CE781" s="262"/>
    </row>
    <row r="782" spans="1:83" ht="12.65" customHeight="1" x14ac:dyDescent="0.35">
      <c r="A782" s="204" t="str">
        <f>RIGHT($C$83,3)&amp;"*"&amp;RIGHT($C$82,4)&amp;"*"&amp;AY$55&amp;"*"&amp;"A"</f>
        <v>150*2020*8320*A</v>
      </c>
      <c r="B782" s="261">
        <f>ROUND(AY59,0)</f>
        <v>18264</v>
      </c>
      <c r="C782" s="263">
        <f>ROUND(AY60,2)</f>
        <v>8.4499999999999993</v>
      </c>
      <c r="D782" s="261">
        <f>ROUND(AY61,0)</f>
        <v>327245</v>
      </c>
      <c r="E782" s="261">
        <f>ROUND(AY62,0)</f>
        <v>80769</v>
      </c>
      <c r="F782" s="261">
        <f>ROUND(AY63,0)</f>
        <v>0</v>
      </c>
      <c r="G782" s="261">
        <f>ROUND(AY64,0)</f>
        <v>177978</v>
      </c>
      <c r="H782" s="261">
        <f>ROUND(AY65,0)</f>
        <v>2447</v>
      </c>
      <c r="I782" s="261">
        <f>ROUND(AY66,0)</f>
        <v>7385</v>
      </c>
      <c r="J782" s="261">
        <f>ROUND(AY67,0)</f>
        <v>39631</v>
      </c>
      <c r="K782" s="261">
        <f>ROUND(AY68,0)</f>
        <v>11129</v>
      </c>
      <c r="L782" s="261">
        <f>ROUND(AY69,0)</f>
        <v>38658</v>
      </c>
      <c r="M782" s="261">
        <f>ROUND(AY70,0)</f>
        <v>0</v>
      </c>
      <c r="N782" s="261"/>
      <c r="O782" s="261"/>
      <c r="P782" s="261">
        <f>IF(AY76&gt;0,ROUND(AY76,0),0)</f>
        <v>2370</v>
      </c>
      <c r="Q782" s="261">
        <f>IF(AY77&gt;0,ROUND(AY77,0),0)</f>
        <v>0</v>
      </c>
      <c r="R782" s="261">
        <f>IF(AY78&gt;0,ROUND(AY78,0),0)</f>
        <v>0</v>
      </c>
      <c r="S782" s="261">
        <f>IF(AY79&gt;0,ROUND(AY79,0),0)</f>
        <v>0</v>
      </c>
      <c r="T782" s="263">
        <f>IF(AY80&gt;0,ROUND(AY80,2),0)</f>
        <v>0</v>
      </c>
      <c r="U782" s="261"/>
      <c r="V782" s="262"/>
      <c r="W782" s="261"/>
      <c r="X782" s="261"/>
      <c r="Y782" s="261"/>
      <c r="Z782" s="262"/>
      <c r="AA782" s="262"/>
      <c r="AB782" s="262"/>
      <c r="AC782" s="262"/>
      <c r="AD782" s="262"/>
      <c r="AE782" s="262"/>
      <c r="AF782" s="262"/>
      <c r="AG782" s="262"/>
      <c r="AH782" s="262"/>
      <c r="AI782" s="262"/>
      <c r="AJ782" s="262"/>
      <c r="AK782" s="262"/>
      <c r="AL782" s="262"/>
      <c r="AM782" s="262"/>
      <c r="AN782" s="262"/>
      <c r="AO782" s="262"/>
      <c r="AP782" s="262"/>
      <c r="AQ782" s="262"/>
      <c r="AR782" s="262"/>
      <c r="AS782" s="262"/>
      <c r="AT782" s="262"/>
      <c r="AU782" s="262"/>
      <c r="AV782" s="262"/>
      <c r="AW782" s="262"/>
      <c r="AX782" s="262"/>
      <c r="AY782" s="262"/>
      <c r="AZ782" s="262"/>
      <c r="BA782" s="262"/>
      <c r="BB782" s="262"/>
      <c r="BC782" s="262"/>
      <c r="BD782" s="262"/>
      <c r="BE782" s="262"/>
      <c r="BF782" s="262"/>
      <c r="BG782" s="262"/>
      <c r="BH782" s="262"/>
      <c r="BI782" s="262"/>
      <c r="BJ782" s="262"/>
      <c r="BK782" s="262"/>
      <c r="BL782" s="262"/>
      <c r="BM782" s="262"/>
      <c r="BN782" s="262"/>
      <c r="BO782" s="262"/>
      <c r="BP782" s="262"/>
      <c r="BQ782" s="262"/>
      <c r="BR782" s="262"/>
      <c r="BS782" s="262"/>
      <c r="BT782" s="262"/>
      <c r="BU782" s="262"/>
      <c r="BV782" s="262"/>
      <c r="BW782" s="262"/>
      <c r="BX782" s="262"/>
      <c r="BY782" s="262"/>
      <c r="BZ782" s="262"/>
      <c r="CA782" s="262"/>
      <c r="CB782" s="262"/>
      <c r="CC782" s="262"/>
      <c r="CD782" s="262"/>
      <c r="CE782" s="262"/>
    </row>
    <row r="783" spans="1:83" ht="12.65" customHeight="1" x14ac:dyDescent="0.35">
      <c r="A783" s="204" t="str">
        <f>RIGHT($C$83,3)&amp;"*"&amp;RIGHT($C$82,4)&amp;"*"&amp;AZ$55&amp;"*"&amp;"A"</f>
        <v>150*2020*8330*A</v>
      </c>
      <c r="B783" s="261">
        <f>ROUND(AZ59,0)</f>
        <v>0</v>
      </c>
      <c r="C783" s="263">
        <f>ROUND(AZ60,2)</f>
        <v>1.26</v>
      </c>
      <c r="D783" s="261">
        <f>ROUND(AZ61,0)</f>
        <v>37491</v>
      </c>
      <c r="E783" s="261">
        <f>ROUND(AZ62,0)</f>
        <v>9253</v>
      </c>
      <c r="F783" s="261">
        <f>ROUND(AZ63,0)</f>
        <v>0</v>
      </c>
      <c r="G783" s="261">
        <f>ROUND(AZ64,0)</f>
        <v>19226</v>
      </c>
      <c r="H783" s="261">
        <f>ROUND(AZ65,0)</f>
        <v>0</v>
      </c>
      <c r="I783" s="261">
        <f>ROUND(AZ66,0)</f>
        <v>14</v>
      </c>
      <c r="J783" s="261">
        <f>ROUND(AZ67,0)</f>
        <v>16555</v>
      </c>
      <c r="K783" s="261">
        <f>ROUND(AZ68,0)</f>
        <v>0</v>
      </c>
      <c r="L783" s="261">
        <f>ROUND(AZ69,0)</f>
        <v>36</v>
      </c>
      <c r="M783" s="261">
        <f>ROUND(AZ70,0)</f>
        <v>0</v>
      </c>
      <c r="N783" s="261"/>
      <c r="O783" s="261"/>
      <c r="P783" s="261">
        <f>IF(AZ76&gt;0,ROUND(AZ76,0),0)</f>
        <v>990</v>
      </c>
      <c r="Q783" s="261">
        <f>IF(AZ77&gt;0,ROUND(AZ77,0),0)</f>
        <v>0</v>
      </c>
      <c r="R783" s="261">
        <f>IF(AZ78&gt;0,ROUND(AZ78,0),0)</f>
        <v>0</v>
      </c>
      <c r="S783" s="261">
        <f>IF(AZ79&gt;0,ROUND(AZ79,0),0)</f>
        <v>0</v>
      </c>
      <c r="T783" s="263">
        <f>IF(AZ80&gt;0,ROUND(AZ80,2),0)</f>
        <v>0</v>
      </c>
      <c r="U783" s="261"/>
      <c r="V783" s="262"/>
      <c r="W783" s="261"/>
      <c r="X783" s="261"/>
      <c r="Y783" s="261"/>
      <c r="Z783" s="262"/>
      <c r="AA783" s="262"/>
      <c r="AB783" s="262"/>
      <c r="AC783" s="262"/>
      <c r="AD783" s="262"/>
      <c r="AE783" s="262"/>
      <c r="AF783" s="262"/>
      <c r="AG783" s="262"/>
      <c r="AH783" s="262"/>
      <c r="AI783" s="262"/>
      <c r="AJ783" s="262"/>
      <c r="AK783" s="262"/>
      <c r="AL783" s="262"/>
      <c r="AM783" s="262"/>
      <c r="AN783" s="262"/>
      <c r="AO783" s="262"/>
      <c r="AP783" s="262"/>
      <c r="AQ783" s="262"/>
      <c r="AR783" s="262"/>
      <c r="AS783" s="262"/>
      <c r="AT783" s="262"/>
      <c r="AU783" s="262"/>
      <c r="AV783" s="262"/>
      <c r="AW783" s="262"/>
      <c r="AX783" s="262"/>
      <c r="AY783" s="262"/>
      <c r="AZ783" s="262"/>
      <c r="BA783" s="262"/>
      <c r="BB783" s="262"/>
      <c r="BC783" s="262"/>
      <c r="BD783" s="262"/>
      <c r="BE783" s="262"/>
      <c r="BF783" s="262"/>
      <c r="BG783" s="262"/>
      <c r="BH783" s="262"/>
      <c r="BI783" s="262"/>
      <c r="BJ783" s="262"/>
      <c r="BK783" s="262"/>
      <c r="BL783" s="262"/>
      <c r="BM783" s="262"/>
      <c r="BN783" s="262"/>
      <c r="BO783" s="262"/>
      <c r="BP783" s="262"/>
      <c r="BQ783" s="262"/>
      <c r="BR783" s="262"/>
      <c r="BS783" s="262"/>
      <c r="BT783" s="262"/>
      <c r="BU783" s="262"/>
      <c r="BV783" s="262"/>
      <c r="BW783" s="262"/>
      <c r="BX783" s="262"/>
      <c r="BY783" s="262"/>
      <c r="BZ783" s="262"/>
      <c r="CA783" s="262"/>
      <c r="CB783" s="262"/>
      <c r="CC783" s="262"/>
      <c r="CD783" s="262"/>
      <c r="CE783" s="262"/>
    </row>
    <row r="784" spans="1:83" ht="12.65" customHeight="1" x14ac:dyDescent="0.35">
      <c r="A784" s="204" t="str">
        <f>RIGHT($C$83,3)&amp;"*"&amp;RIGHT($C$82,4)&amp;"*"&amp;BA$55&amp;"*"&amp;"A"</f>
        <v>150*2020*8350*A</v>
      </c>
      <c r="B784" s="261">
        <f>ROUND(BA59,0)</f>
        <v>0</v>
      </c>
      <c r="C784" s="263">
        <f>ROUND(BA60,2)</f>
        <v>1.03</v>
      </c>
      <c r="D784" s="261">
        <f>ROUND(BA61,0)</f>
        <v>31603</v>
      </c>
      <c r="E784" s="261">
        <f>ROUND(BA62,0)</f>
        <v>7800</v>
      </c>
      <c r="F784" s="261">
        <f>ROUND(BA63,0)</f>
        <v>0</v>
      </c>
      <c r="G784" s="261">
        <f>ROUND(BA64,0)</f>
        <v>7590</v>
      </c>
      <c r="H784" s="261">
        <f>ROUND(BA65,0)</f>
        <v>8824</v>
      </c>
      <c r="I784" s="261">
        <f>ROUND(BA66,0)</f>
        <v>0</v>
      </c>
      <c r="J784" s="261">
        <f>ROUND(BA67,0)</f>
        <v>46822</v>
      </c>
      <c r="K784" s="261">
        <f>ROUND(BA68,0)</f>
        <v>1501</v>
      </c>
      <c r="L784" s="261">
        <f>ROUND(BA69,0)</f>
        <v>209</v>
      </c>
      <c r="M784" s="261">
        <f>ROUND(BA70,0)</f>
        <v>0</v>
      </c>
      <c r="N784" s="261"/>
      <c r="O784" s="261"/>
      <c r="P784" s="261">
        <f>IF(BA76&gt;0,ROUND(BA76,0),0)</f>
        <v>2800</v>
      </c>
      <c r="Q784" s="261">
        <f>IF(BA77&gt;0,ROUND(BA77,0),0)</f>
        <v>0</v>
      </c>
      <c r="R784" s="261">
        <f>IF(BA78&gt;0,ROUND(BA78,0),0)</f>
        <v>45</v>
      </c>
      <c r="S784" s="261">
        <f>IF(BA79&gt;0,ROUND(BA79,0),0)</f>
        <v>0</v>
      </c>
      <c r="T784" s="263">
        <f>IF(BA80&gt;0,ROUND(BA80,2),0)</f>
        <v>0</v>
      </c>
      <c r="U784" s="261"/>
      <c r="V784" s="262"/>
      <c r="W784" s="261"/>
      <c r="X784" s="261"/>
      <c r="Y784" s="261"/>
      <c r="Z784" s="262"/>
      <c r="AA784" s="262"/>
      <c r="AB784" s="262"/>
      <c r="AC784" s="262"/>
      <c r="AD784" s="262"/>
      <c r="AE784" s="262"/>
      <c r="AF784" s="262"/>
      <c r="AG784" s="262"/>
      <c r="AH784" s="262"/>
      <c r="AI784" s="262"/>
      <c r="AJ784" s="262"/>
      <c r="AK784" s="262"/>
      <c r="AL784" s="262"/>
      <c r="AM784" s="262"/>
      <c r="AN784" s="262"/>
      <c r="AO784" s="262"/>
      <c r="AP784" s="262"/>
      <c r="AQ784" s="262"/>
      <c r="AR784" s="262"/>
      <c r="AS784" s="262"/>
      <c r="AT784" s="262"/>
      <c r="AU784" s="262"/>
      <c r="AV784" s="262"/>
      <c r="AW784" s="262"/>
      <c r="AX784" s="262"/>
      <c r="AY784" s="262"/>
      <c r="AZ784" s="262"/>
      <c r="BA784" s="262"/>
      <c r="BB784" s="262"/>
      <c r="BC784" s="262"/>
      <c r="BD784" s="262"/>
      <c r="BE784" s="262"/>
      <c r="BF784" s="262"/>
      <c r="BG784" s="262"/>
      <c r="BH784" s="262"/>
      <c r="BI784" s="262"/>
      <c r="BJ784" s="262"/>
      <c r="BK784" s="262"/>
      <c r="BL784" s="262"/>
      <c r="BM784" s="262"/>
      <c r="BN784" s="262"/>
      <c r="BO784" s="262"/>
      <c r="BP784" s="262"/>
      <c r="BQ784" s="262"/>
      <c r="BR784" s="262"/>
      <c r="BS784" s="262"/>
      <c r="BT784" s="262"/>
      <c r="BU784" s="262"/>
      <c r="BV784" s="262"/>
      <c r="BW784" s="262"/>
      <c r="BX784" s="262"/>
      <c r="BY784" s="262"/>
      <c r="BZ784" s="262"/>
      <c r="CA784" s="262"/>
      <c r="CB784" s="262"/>
      <c r="CC784" s="262"/>
      <c r="CD784" s="262"/>
      <c r="CE784" s="262"/>
    </row>
    <row r="785" spans="1:83" ht="12.65" customHeight="1" x14ac:dyDescent="0.35">
      <c r="A785" s="204" t="str">
        <f>RIGHT($C$83,3)&amp;"*"&amp;RIGHT($C$82,4)&amp;"*"&amp;BB$55&amp;"*"&amp;"A"</f>
        <v>150*2020*8360*A</v>
      </c>
      <c r="B785" s="261"/>
      <c r="C785" s="263">
        <f>ROUND(BB60,2)</f>
        <v>0</v>
      </c>
      <c r="D785" s="261">
        <f>ROUND(BB61,0)</f>
        <v>0</v>
      </c>
      <c r="E785" s="261">
        <f>ROUND(BB62,0)</f>
        <v>0</v>
      </c>
      <c r="F785" s="261">
        <f>ROUND(BB63,0)</f>
        <v>0</v>
      </c>
      <c r="G785" s="261">
        <f>ROUND(BB64,0)</f>
        <v>0</v>
      </c>
      <c r="H785" s="261">
        <f>ROUND(BB65,0)</f>
        <v>0</v>
      </c>
      <c r="I785" s="261">
        <f>ROUND(BB66,0)</f>
        <v>0</v>
      </c>
      <c r="J785" s="261">
        <f>ROUND(BB67,0)</f>
        <v>0</v>
      </c>
      <c r="K785" s="261">
        <f>ROUND(BB68,0)</f>
        <v>0</v>
      </c>
      <c r="L785" s="261">
        <f>ROUND(BB69,0)</f>
        <v>0</v>
      </c>
      <c r="M785" s="261">
        <f>ROUND(BB70,0)</f>
        <v>0</v>
      </c>
      <c r="N785" s="261"/>
      <c r="O785" s="261"/>
      <c r="P785" s="261">
        <f>IF(BB76&gt;0,ROUND(BB76,0),0)</f>
        <v>0</v>
      </c>
      <c r="Q785" s="261">
        <f>IF(BB77&gt;0,ROUND(BB77,0),0)</f>
        <v>0</v>
      </c>
      <c r="R785" s="261">
        <f>IF(BB78&gt;0,ROUND(BB78,0),0)</f>
        <v>0</v>
      </c>
      <c r="S785" s="261">
        <f>IF(BB79&gt;0,ROUND(BB79,0),0)</f>
        <v>0</v>
      </c>
      <c r="T785" s="263">
        <f>IF(BB80&gt;0,ROUND(BB80,2),0)</f>
        <v>0</v>
      </c>
      <c r="U785" s="261"/>
      <c r="V785" s="262"/>
      <c r="W785" s="261"/>
      <c r="X785" s="261"/>
      <c r="Y785" s="261"/>
      <c r="Z785" s="262"/>
      <c r="AA785" s="262"/>
      <c r="AB785" s="262"/>
      <c r="AC785" s="262"/>
      <c r="AD785" s="262"/>
      <c r="AE785" s="262"/>
      <c r="AF785" s="262"/>
      <c r="AG785" s="262"/>
      <c r="AH785" s="262"/>
      <c r="AI785" s="262"/>
      <c r="AJ785" s="262"/>
      <c r="AK785" s="262"/>
      <c r="AL785" s="262"/>
      <c r="AM785" s="262"/>
      <c r="AN785" s="262"/>
      <c r="AO785" s="262"/>
      <c r="AP785" s="262"/>
      <c r="AQ785" s="262"/>
      <c r="AR785" s="262"/>
      <c r="AS785" s="262"/>
      <c r="AT785" s="262"/>
      <c r="AU785" s="262"/>
      <c r="AV785" s="262"/>
      <c r="AW785" s="262"/>
      <c r="AX785" s="262"/>
      <c r="AY785" s="262"/>
      <c r="AZ785" s="262"/>
      <c r="BA785" s="262"/>
      <c r="BB785" s="262"/>
      <c r="BC785" s="262"/>
      <c r="BD785" s="262"/>
      <c r="BE785" s="262"/>
      <c r="BF785" s="262"/>
      <c r="BG785" s="262"/>
      <c r="BH785" s="262"/>
      <c r="BI785" s="262"/>
      <c r="BJ785" s="262"/>
      <c r="BK785" s="262"/>
      <c r="BL785" s="262"/>
      <c r="BM785" s="262"/>
      <c r="BN785" s="262"/>
      <c r="BO785" s="262"/>
      <c r="BP785" s="262"/>
      <c r="BQ785" s="262"/>
      <c r="BR785" s="262"/>
      <c r="BS785" s="262"/>
      <c r="BT785" s="262"/>
      <c r="BU785" s="262"/>
      <c r="BV785" s="262"/>
      <c r="BW785" s="262"/>
      <c r="BX785" s="262"/>
      <c r="BY785" s="262"/>
      <c r="BZ785" s="262"/>
      <c r="CA785" s="262"/>
      <c r="CB785" s="262"/>
      <c r="CC785" s="262"/>
      <c r="CD785" s="262"/>
      <c r="CE785" s="262"/>
    </row>
    <row r="786" spans="1:83" ht="12.65" customHeight="1" x14ac:dyDescent="0.35">
      <c r="A786" s="204" t="str">
        <f>RIGHT($C$83,3)&amp;"*"&amp;RIGHT($C$82,4)&amp;"*"&amp;BC$55&amp;"*"&amp;"A"</f>
        <v>150*2020*8370*A</v>
      </c>
      <c r="B786" s="261"/>
      <c r="C786" s="263">
        <f>ROUND(BC60,2)</f>
        <v>0</v>
      </c>
      <c r="D786" s="261">
        <f>ROUND(BC61,0)</f>
        <v>0</v>
      </c>
      <c r="E786" s="261">
        <f>ROUND(BC62,0)</f>
        <v>0</v>
      </c>
      <c r="F786" s="261">
        <f>ROUND(BC63,0)</f>
        <v>0</v>
      </c>
      <c r="G786" s="261">
        <f>ROUND(BC64,0)</f>
        <v>0</v>
      </c>
      <c r="H786" s="261">
        <f>ROUND(BC65,0)</f>
        <v>0</v>
      </c>
      <c r="I786" s="261">
        <f>ROUND(BC66,0)</f>
        <v>0</v>
      </c>
      <c r="J786" s="261">
        <f>ROUND(BC67,0)</f>
        <v>0</v>
      </c>
      <c r="K786" s="261">
        <f>ROUND(BC68,0)</f>
        <v>0</v>
      </c>
      <c r="L786" s="261">
        <f>ROUND(BC69,0)</f>
        <v>0</v>
      </c>
      <c r="M786" s="261">
        <f>ROUND(BC70,0)</f>
        <v>0</v>
      </c>
      <c r="N786" s="261"/>
      <c r="O786" s="261"/>
      <c r="P786" s="261">
        <f>IF(BC76&gt;0,ROUND(BC76,0),0)</f>
        <v>0</v>
      </c>
      <c r="Q786" s="261">
        <f>IF(BC77&gt;0,ROUND(BC77,0),0)</f>
        <v>0</v>
      </c>
      <c r="R786" s="261">
        <f>IF(BC78&gt;0,ROUND(BC78,0),0)</f>
        <v>0</v>
      </c>
      <c r="S786" s="261">
        <f>IF(BC79&gt;0,ROUND(BC79,0),0)</f>
        <v>0</v>
      </c>
      <c r="T786" s="263">
        <f>IF(BC80&gt;0,ROUND(BC80,2),0)</f>
        <v>0</v>
      </c>
      <c r="U786" s="261"/>
      <c r="V786" s="262"/>
      <c r="W786" s="261"/>
      <c r="X786" s="261"/>
      <c r="Y786" s="261"/>
      <c r="Z786" s="262"/>
      <c r="AA786" s="262"/>
      <c r="AB786" s="262"/>
      <c r="AC786" s="262"/>
      <c r="AD786" s="262"/>
      <c r="AE786" s="262"/>
      <c r="AF786" s="262"/>
      <c r="AG786" s="262"/>
      <c r="AH786" s="262"/>
      <c r="AI786" s="262"/>
      <c r="AJ786" s="262"/>
      <c r="AK786" s="262"/>
      <c r="AL786" s="262"/>
      <c r="AM786" s="262"/>
      <c r="AN786" s="262"/>
      <c r="AO786" s="262"/>
      <c r="AP786" s="262"/>
      <c r="AQ786" s="262"/>
      <c r="AR786" s="262"/>
      <c r="AS786" s="262"/>
      <c r="AT786" s="262"/>
      <c r="AU786" s="262"/>
      <c r="AV786" s="262"/>
      <c r="AW786" s="262"/>
      <c r="AX786" s="262"/>
      <c r="AY786" s="262"/>
      <c r="AZ786" s="262"/>
      <c r="BA786" s="262"/>
      <c r="BB786" s="262"/>
      <c r="BC786" s="262"/>
      <c r="BD786" s="262"/>
      <c r="BE786" s="262"/>
      <c r="BF786" s="262"/>
      <c r="BG786" s="262"/>
      <c r="BH786" s="262"/>
      <c r="BI786" s="262"/>
      <c r="BJ786" s="262"/>
      <c r="BK786" s="262"/>
      <c r="BL786" s="262"/>
      <c r="BM786" s="262"/>
      <c r="BN786" s="262"/>
      <c r="BO786" s="262"/>
      <c r="BP786" s="262"/>
      <c r="BQ786" s="262"/>
      <c r="BR786" s="262"/>
      <c r="BS786" s="262"/>
      <c r="BT786" s="262"/>
      <c r="BU786" s="262"/>
      <c r="BV786" s="262"/>
      <c r="BW786" s="262"/>
      <c r="BX786" s="262"/>
      <c r="BY786" s="262"/>
      <c r="BZ786" s="262"/>
      <c r="CA786" s="262"/>
      <c r="CB786" s="262"/>
      <c r="CC786" s="262"/>
      <c r="CD786" s="262"/>
      <c r="CE786" s="262"/>
    </row>
    <row r="787" spans="1:83" ht="12.65" customHeight="1" x14ac:dyDescent="0.35">
      <c r="A787" s="204" t="str">
        <f>RIGHT($C$83,3)&amp;"*"&amp;RIGHT($C$82,4)&amp;"*"&amp;BD$55&amp;"*"&amp;"A"</f>
        <v>150*2020*8420*A</v>
      </c>
      <c r="B787" s="261"/>
      <c r="C787" s="263">
        <f>ROUND(BD60,2)</f>
        <v>1.87</v>
      </c>
      <c r="D787" s="261">
        <f>ROUND(BD61,0)</f>
        <v>99708</v>
      </c>
      <c r="E787" s="261">
        <f>ROUND(BD62,0)</f>
        <v>24609</v>
      </c>
      <c r="F787" s="261">
        <f>ROUND(BD63,0)</f>
        <v>0</v>
      </c>
      <c r="G787" s="261">
        <f>ROUND(BD64,0)</f>
        <v>9025</v>
      </c>
      <c r="H787" s="261">
        <f>ROUND(BD65,0)</f>
        <v>0</v>
      </c>
      <c r="I787" s="261">
        <f>ROUND(BD66,0)</f>
        <v>34910</v>
      </c>
      <c r="J787" s="261">
        <f>ROUND(BD67,0)</f>
        <v>21087</v>
      </c>
      <c r="K787" s="261">
        <f>ROUND(BD68,0)</f>
        <v>574</v>
      </c>
      <c r="L787" s="261">
        <f>ROUND(BD69,0)</f>
        <v>1396</v>
      </c>
      <c r="M787" s="261">
        <f>ROUND(BD70,0)</f>
        <v>0</v>
      </c>
      <c r="N787" s="261"/>
      <c r="O787" s="261"/>
      <c r="P787" s="261">
        <f>IF(BD76&gt;0,ROUND(BD76,0),0)</f>
        <v>1261</v>
      </c>
      <c r="Q787" s="261">
        <f>IF(BD77&gt;0,ROUND(BD77,0),0)</f>
        <v>0</v>
      </c>
      <c r="R787" s="261">
        <f>IF(BD78&gt;0,ROUND(BD78,0),0)</f>
        <v>0</v>
      </c>
      <c r="S787" s="261">
        <f>IF(BD79&gt;0,ROUND(BD79,0),0)</f>
        <v>0</v>
      </c>
      <c r="T787" s="263">
        <f>IF(BD80&gt;0,ROUND(BD80,2),0)</f>
        <v>0</v>
      </c>
      <c r="U787" s="261"/>
      <c r="V787" s="262"/>
      <c r="W787" s="261"/>
      <c r="X787" s="261"/>
      <c r="Y787" s="261"/>
      <c r="Z787" s="262"/>
      <c r="AA787" s="262"/>
      <c r="AB787" s="262"/>
      <c r="AC787" s="262"/>
      <c r="AD787" s="262"/>
      <c r="AE787" s="262"/>
      <c r="AF787" s="262"/>
      <c r="AG787" s="262"/>
      <c r="AH787" s="262"/>
      <c r="AI787" s="262"/>
      <c r="AJ787" s="262"/>
      <c r="AK787" s="262"/>
      <c r="AL787" s="262"/>
      <c r="AM787" s="262"/>
      <c r="AN787" s="262"/>
      <c r="AO787" s="262"/>
      <c r="AP787" s="262"/>
      <c r="AQ787" s="262"/>
      <c r="AR787" s="262"/>
      <c r="AS787" s="262"/>
      <c r="AT787" s="262"/>
      <c r="AU787" s="262"/>
      <c r="AV787" s="262"/>
      <c r="AW787" s="262"/>
      <c r="AX787" s="262"/>
      <c r="AY787" s="262"/>
      <c r="AZ787" s="262"/>
      <c r="BA787" s="262"/>
      <c r="BB787" s="262"/>
      <c r="BC787" s="262"/>
      <c r="BD787" s="262"/>
      <c r="BE787" s="262"/>
      <c r="BF787" s="262"/>
      <c r="BG787" s="262"/>
      <c r="BH787" s="262"/>
      <c r="BI787" s="262"/>
      <c r="BJ787" s="262"/>
      <c r="BK787" s="262"/>
      <c r="BL787" s="262"/>
      <c r="BM787" s="262"/>
      <c r="BN787" s="262"/>
      <c r="BO787" s="262"/>
      <c r="BP787" s="262"/>
      <c r="BQ787" s="262"/>
      <c r="BR787" s="262"/>
      <c r="BS787" s="262"/>
      <c r="BT787" s="262"/>
      <c r="BU787" s="262"/>
      <c r="BV787" s="262"/>
      <c r="BW787" s="262"/>
      <c r="BX787" s="262"/>
      <c r="BY787" s="262"/>
      <c r="BZ787" s="262"/>
      <c r="CA787" s="262"/>
      <c r="CB787" s="262"/>
      <c r="CC787" s="262"/>
      <c r="CD787" s="262"/>
      <c r="CE787" s="262"/>
    </row>
    <row r="788" spans="1:83" ht="12.65" customHeight="1" x14ac:dyDescent="0.35">
      <c r="A788" s="204" t="str">
        <f>RIGHT($C$83,3)&amp;"*"&amp;RIGHT($C$82,4)&amp;"*"&amp;BE$55&amp;"*"&amp;"A"</f>
        <v>150*2020*8430*A</v>
      </c>
      <c r="B788" s="261">
        <f>ROUND(BE59,0)</f>
        <v>91548</v>
      </c>
      <c r="C788" s="263">
        <f>ROUND(BE60,2)</f>
        <v>4.47</v>
      </c>
      <c r="D788" s="261">
        <f>ROUND(BE61,0)</f>
        <v>220041</v>
      </c>
      <c r="E788" s="261">
        <f>ROUND(BE62,0)</f>
        <v>54310</v>
      </c>
      <c r="F788" s="261">
        <f>ROUND(BE63,0)</f>
        <v>0</v>
      </c>
      <c r="G788" s="261">
        <f>ROUND(BE64,0)</f>
        <v>56415</v>
      </c>
      <c r="H788" s="261">
        <f>ROUND(BE65,0)</f>
        <v>158509</v>
      </c>
      <c r="I788" s="261">
        <f>ROUND(BE66,0)</f>
        <v>64727</v>
      </c>
      <c r="J788" s="261">
        <f>ROUND(BE67,0)</f>
        <v>100818</v>
      </c>
      <c r="K788" s="261">
        <f>ROUND(BE68,0)</f>
        <v>2397</v>
      </c>
      <c r="L788" s="261">
        <f>ROUND(BE69,0)</f>
        <v>52179</v>
      </c>
      <c r="M788" s="261">
        <f>ROUND(BE70,0)</f>
        <v>0</v>
      </c>
      <c r="N788" s="261"/>
      <c r="O788" s="261"/>
      <c r="P788" s="261">
        <f>IF(BE76&gt;0,ROUND(BE76,0),0)</f>
        <v>6029</v>
      </c>
      <c r="Q788" s="261">
        <f>IF(BE77&gt;0,ROUND(BE77,0),0)</f>
        <v>0</v>
      </c>
      <c r="R788" s="261">
        <f>IF(BE78&gt;0,ROUND(BE78,0),0)</f>
        <v>0</v>
      </c>
      <c r="S788" s="261">
        <f>IF(BE79&gt;0,ROUND(BE79,0),0)</f>
        <v>0</v>
      </c>
      <c r="T788" s="263">
        <f>IF(BE80&gt;0,ROUND(BE80,2),0)</f>
        <v>0</v>
      </c>
      <c r="U788" s="261"/>
      <c r="V788" s="262"/>
      <c r="W788" s="261"/>
      <c r="X788" s="261"/>
      <c r="Y788" s="261"/>
      <c r="Z788" s="262"/>
      <c r="AA788" s="262"/>
      <c r="AB788" s="262"/>
      <c r="AC788" s="262"/>
      <c r="AD788" s="262"/>
      <c r="AE788" s="262"/>
      <c r="AF788" s="262"/>
      <c r="AG788" s="262"/>
      <c r="AH788" s="262"/>
      <c r="AI788" s="262"/>
      <c r="AJ788" s="262"/>
      <c r="AK788" s="262"/>
      <c r="AL788" s="262"/>
      <c r="AM788" s="262"/>
      <c r="AN788" s="262"/>
      <c r="AO788" s="262"/>
      <c r="AP788" s="262"/>
      <c r="AQ788" s="262"/>
      <c r="AR788" s="262"/>
      <c r="AS788" s="262"/>
      <c r="AT788" s="262"/>
      <c r="AU788" s="262"/>
      <c r="AV788" s="262"/>
      <c r="AW788" s="262"/>
      <c r="AX788" s="262"/>
      <c r="AY788" s="262"/>
      <c r="AZ788" s="262"/>
      <c r="BA788" s="262"/>
      <c r="BB788" s="262"/>
      <c r="BC788" s="262"/>
      <c r="BD788" s="262"/>
      <c r="BE788" s="262"/>
      <c r="BF788" s="262"/>
      <c r="BG788" s="262"/>
      <c r="BH788" s="262"/>
      <c r="BI788" s="262"/>
      <c r="BJ788" s="262"/>
      <c r="BK788" s="262"/>
      <c r="BL788" s="262"/>
      <c r="BM788" s="262"/>
      <c r="BN788" s="262"/>
      <c r="BO788" s="262"/>
      <c r="BP788" s="262"/>
      <c r="BQ788" s="262"/>
      <c r="BR788" s="262"/>
      <c r="BS788" s="262"/>
      <c r="BT788" s="262"/>
      <c r="BU788" s="262"/>
      <c r="BV788" s="262"/>
      <c r="BW788" s="262"/>
      <c r="BX788" s="262"/>
      <c r="BY788" s="262"/>
      <c r="BZ788" s="262"/>
      <c r="CA788" s="262"/>
      <c r="CB788" s="262"/>
      <c r="CC788" s="262"/>
      <c r="CD788" s="262"/>
      <c r="CE788" s="262"/>
    </row>
    <row r="789" spans="1:83" ht="12.65" customHeight="1" x14ac:dyDescent="0.35">
      <c r="A789" s="204" t="str">
        <f>RIGHT($C$83,3)&amp;"*"&amp;RIGHT($C$82,4)&amp;"*"&amp;BF$55&amp;"*"&amp;"A"</f>
        <v>150*2020*8460*A</v>
      </c>
      <c r="B789" s="261"/>
      <c r="C789" s="263">
        <f>ROUND(BF60,2)</f>
        <v>9.2200000000000006</v>
      </c>
      <c r="D789" s="261">
        <f>ROUND(BF61,0)</f>
        <v>339338</v>
      </c>
      <c r="E789" s="261">
        <f>ROUND(BF62,0)</f>
        <v>83754</v>
      </c>
      <c r="F789" s="261">
        <f>ROUND(BF63,0)</f>
        <v>0</v>
      </c>
      <c r="G789" s="261">
        <f>ROUND(BF64,0)</f>
        <v>111883</v>
      </c>
      <c r="H789" s="261">
        <f>ROUND(BF65,0)</f>
        <v>3058</v>
      </c>
      <c r="I789" s="261">
        <f>ROUND(BF66,0)</f>
        <v>71905</v>
      </c>
      <c r="J789" s="261">
        <f>ROUND(BF67,0)</f>
        <v>0</v>
      </c>
      <c r="K789" s="261">
        <f>ROUND(BF68,0)</f>
        <v>0</v>
      </c>
      <c r="L789" s="261">
        <f>ROUND(BF69,0)</f>
        <v>381</v>
      </c>
      <c r="M789" s="261">
        <f>ROUND(BF70,0)</f>
        <v>0</v>
      </c>
      <c r="N789" s="261"/>
      <c r="O789" s="261"/>
      <c r="P789" s="261">
        <f>IF(BF76&gt;0,ROUND(BF76,0),0)</f>
        <v>0</v>
      </c>
      <c r="Q789" s="261">
        <f>IF(BF77&gt;0,ROUND(BF77,0),0)</f>
        <v>0</v>
      </c>
      <c r="R789" s="261">
        <f>IF(BF78&gt;0,ROUND(BF78,0),0)</f>
        <v>0</v>
      </c>
      <c r="S789" s="261">
        <f>IF(BF79&gt;0,ROUND(BF79,0),0)</f>
        <v>0</v>
      </c>
      <c r="T789" s="263">
        <f>IF(BF80&gt;0,ROUND(BF80,2),0)</f>
        <v>0</v>
      </c>
      <c r="U789" s="261"/>
      <c r="V789" s="262"/>
      <c r="W789" s="261"/>
      <c r="X789" s="261"/>
      <c r="Y789" s="261"/>
      <c r="Z789" s="262"/>
      <c r="AA789" s="262"/>
      <c r="AB789" s="262"/>
      <c r="AC789" s="262"/>
      <c r="AD789" s="262"/>
      <c r="AE789" s="262"/>
      <c r="AF789" s="262"/>
      <c r="AG789" s="262"/>
      <c r="AH789" s="262"/>
      <c r="AI789" s="262"/>
      <c r="AJ789" s="262"/>
      <c r="AK789" s="262"/>
      <c r="AL789" s="262"/>
      <c r="AM789" s="262"/>
      <c r="AN789" s="262"/>
      <c r="AO789" s="262"/>
      <c r="AP789" s="262"/>
      <c r="AQ789" s="262"/>
      <c r="AR789" s="262"/>
      <c r="AS789" s="262"/>
      <c r="AT789" s="262"/>
      <c r="AU789" s="262"/>
      <c r="AV789" s="262"/>
      <c r="AW789" s="262"/>
      <c r="AX789" s="262"/>
      <c r="AY789" s="262"/>
      <c r="AZ789" s="262"/>
      <c r="BA789" s="262"/>
      <c r="BB789" s="262"/>
      <c r="BC789" s="262"/>
      <c r="BD789" s="262"/>
      <c r="BE789" s="262"/>
      <c r="BF789" s="262"/>
      <c r="BG789" s="262"/>
      <c r="BH789" s="262"/>
      <c r="BI789" s="262"/>
      <c r="BJ789" s="262"/>
      <c r="BK789" s="262"/>
      <c r="BL789" s="262"/>
      <c r="BM789" s="262"/>
      <c r="BN789" s="262"/>
      <c r="BO789" s="262"/>
      <c r="BP789" s="262"/>
      <c r="BQ789" s="262"/>
      <c r="BR789" s="262"/>
      <c r="BS789" s="262"/>
      <c r="BT789" s="262"/>
      <c r="BU789" s="262"/>
      <c r="BV789" s="262"/>
      <c r="BW789" s="262"/>
      <c r="BX789" s="262"/>
      <c r="BY789" s="262"/>
      <c r="BZ789" s="262"/>
      <c r="CA789" s="262"/>
      <c r="CB789" s="262"/>
      <c r="CC789" s="262"/>
      <c r="CD789" s="262"/>
      <c r="CE789" s="262"/>
    </row>
    <row r="790" spans="1:83" ht="12.65" customHeight="1" x14ac:dyDescent="0.35">
      <c r="A790" s="204" t="str">
        <f>RIGHT($C$83,3)&amp;"*"&amp;RIGHT($C$82,4)&amp;"*"&amp;BG$55&amp;"*"&amp;"A"</f>
        <v>150*2020*8470*A</v>
      </c>
      <c r="B790" s="261"/>
      <c r="C790" s="263">
        <f>ROUND(BG60,2)</f>
        <v>0</v>
      </c>
      <c r="D790" s="261">
        <f>ROUND(BG61,0)</f>
        <v>0</v>
      </c>
      <c r="E790" s="261">
        <f>ROUND(BG62,0)</f>
        <v>0</v>
      </c>
      <c r="F790" s="261">
        <f>ROUND(BG63,0)</f>
        <v>0</v>
      </c>
      <c r="G790" s="261">
        <f>ROUND(BG64,0)</f>
        <v>0</v>
      </c>
      <c r="H790" s="261">
        <f>ROUND(BG65,0)</f>
        <v>0</v>
      </c>
      <c r="I790" s="261">
        <f>ROUND(BG66,0)</f>
        <v>0</v>
      </c>
      <c r="J790" s="261">
        <f>ROUND(BG67,0)</f>
        <v>0</v>
      </c>
      <c r="K790" s="261">
        <f>ROUND(BG68,0)</f>
        <v>0</v>
      </c>
      <c r="L790" s="261">
        <f>ROUND(BG69,0)</f>
        <v>0</v>
      </c>
      <c r="M790" s="261">
        <f>ROUND(BG70,0)</f>
        <v>0</v>
      </c>
      <c r="N790" s="261"/>
      <c r="O790" s="261"/>
      <c r="P790" s="261">
        <f>IF(BG76&gt;0,ROUND(BG76,0),0)</f>
        <v>0</v>
      </c>
      <c r="Q790" s="261">
        <f>IF(BG77&gt;0,ROUND(BG77,0),0)</f>
        <v>0</v>
      </c>
      <c r="R790" s="261">
        <f>IF(BG78&gt;0,ROUND(BG78,0),0)</f>
        <v>0</v>
      </c>
      <c r="S790" s="261">
        <f>IF(BG79&gt;0,ROUND(BG79,0),0)</f>
        <v>0</v>
      </c>
      <c r="T790" s="263">
        <f>IF(BG80&gt;0,ROUND(BG80,2),0)</f>
        <v>0</v>
      </c>
      <c r="U790" s="261"/>
      <c r="V790" s="262"/>
      <c r="W790" s="261"/>
      <c r="X790" s="261"/>
      <c r="Y790" s="261"/>
      <c r="Z790" s="262"/>
      <c r="AA790" s="262"/>
      <c r="AB790" s="262"/>
      <c r="AC790" s="262"/>
      <c r="AD790" s="262"/>
      <c r="AE790" s="262"/>
      <c r="AF790" s="262"/>
      <c r="AG790" s="262"/>
      <c r="AH790" s="262"/>
      <c r="AI790" s="262"/>
      <c r="AJ790" s="262"/>
      <c r="AK790" s="262"/>
      <c r="AL790" s="262"/>
      <c r="AM790" s="262"/>
      <c r="AN790" s="262"/>
      <c r="AO790" s="262"/>
      <c r="AP790" s="262"/>
      <c r="AQ790" s="262"/>
      <c r="AR790" s="262"/>
      <c r="AS790" s="262"/>
      <c r="AT790" s="262"/>
      <c r="AU790" s="262"/>
      <c r="AV790" s="262"/>
      <c r="AW790" s="262"/>
      <c r="AX790" s="262"/>
      <c r="AY790" s="262"/>
      <c r="AZ790" s="262"/>
      <c r="BA790" s="262"/>
      <c r="BB790" s="262"/>
      <c r="BC790" s="262"/>
      <c r="BD790" s="262"/>
      <c r="BE790" s="262"/>
      <c r="BF790" s="262"/>
      <c r="BG790" s="262"/>
      <c r="BH790" s="262"/>
      <c r="BI790" s="262"/>
      <c r="BJ790" s="262"/>
      <c r="BK790" s="262"/>
      <c r="BL790" s="262"/>
      <c r="BM790" s="262"/>
      <c r="BN790" s="262"/>
      <c r="BO790" s="262"/>
      <c r="BP790" s="262"/>
      <c r="BQ790" s="262"/>
      <c r="BR790" s="262"/>
      <c r="BS790" s="262"/>
      <c r="BT790" s="262"/>
      <c r="BU790" s="262"/>
      <c r="BV790" s="262"/>
      <c r="BW790" s="262"/>
      <c r="BX790" s="262"/>
      <c r="BY790" s="262"/>
      <c r="BZ790" s="262"/>
      <c r="CA790" s="262"/>
      <c r="CB790" s="262"/>
      <c r="CC790" s="262"/>
      <c r="CD790" s="262"/>
      <c r="CE790" s="262"/>
    </row>
    <row r="791" spans="1:83" ht="12.65" customHeight="1" x14ac:dyDescent="0.35">
      <c r="A791" s="204" t="str">
        <f>RIGHT($C$83,3)&amp;"*"&amp;RIGHT($C$82,4)&amp;"*"&amp;BH$55&amp;"*"&amp;"A"</f>
        <v>150*2020*8480*A</v>
      </c>
      <c r="B791" s="261"/>
      <c r="C791" s="263">
        <f>ROUND(BH60,2)</f>
        <v>5.69</v>
      </c>
      <c r="D791" s="261">
        <f>ROUND(BH61,0)</f>
        <v>367837</v>
      </c>
      <c r="E791" s="261">
        <f>ROUND(BH62,0)</f>
        <v>90788</v>
      </c>
      <c r="F791" s="261">
        <f>ROUND(BH63,0)</f>
        <v>0</v>
      </c>
      <c r="G791" s="261">
        <f>ROUND(BH64,0)</f>
        <v>78008</v>
      </c>
      <c r="H791" s="261">
        <f>ROUND(BH65,0)</f>
        <v>82709</v>
      </c>
      <c r="I791" s="261">
        <f>ROUND(BH66,0)</f>
        <v>1319494</v>
      </c>
      <c r="J791" s="261">
        <f>ROUND(BH67,0)</f>
        <v>0</v>
      </c>
      <c r="K791" s="261">
        <f>ROUND(BH68,0)</f>
        <v>165714</v>
      </c>
      <c r="L791" s="261">
        <f>ROUND(BH69,0)</f>
        <v>31591</v>
      </c>
      <c r="M791" s="261">
        <f>ROUND(BH70,0)</f>
        <v>0</v>
      </c>
      <c r="N791" s="261"/>
      <c r="O791" s="261"/>
      <c r="P791" s="261">
        <f>IF(BH76&gt;0,ROUND(BH76,0),0)</f>
        <v>0</v>
      </c>
      <c r="Q791" s="261">
        <f>IF(BH77&gt;0,ROUND(BH77,0),0)</f>
        <v>0</v>
      </c>
      <c r="R791" s="261">
        <f>IF(BH78&gt;0,ROUND(BH78,0),0)</f>
        <v>0</v>
      </c>
      <c r="S791" s="261">
        <f>IF(BH79&gt;0,ROUND(BH79,0),0)</f>
        <v>0</v>
      </c>
      <c r="T791" s="263">
        <f>IF(BH80&gt;0,ROUND(BH80,2),0)</f>
        <v>0</v>
      </c>
      <c r="U791" s="261"/>
      <c r="V791" s="262"/>
      <c r="W791" s="261"/>
      <c r="X791" s="261"/>
      <c r="Y791" s="261"/>
      <c r="Z791" s="262"/>
      <c r="AA791" s="262"/>
      <c r="AB791" s="262"/>
      <c r="AC791" s="262"/>
      <c r="AD791" s="262"/>
      <c r="AE791" s="262"/>
      <c r="AF791" s="262"/>
      <c r="AG791" s="262"/>
      <c r="AH791" s="262"/>
      <c r="AI791" s="262"/>
      <c r="AJ791" s="262"/>
      <c r="AK791" s="262"/>
      <c r="AL791" s="262"/>
      <c r="AM791" s="262"/>
      <c r="AN791" s="262"/>
      <c r="AO791" s="262"/>
      <c r="AP791" s="262"/>
      <c r="AQ791" s="262"/>
      <c r="AR791" s="262"/>
      <c r="AS791" s="262"/>
      <c r="AT791" s="262"/>
      <c r="AU791" s="262"/>
      <c r="AV791" s="262"/>
      <c r="AW791" s="262"/>
      <c r="AX791" s="262"/>
      <c r="AY791" s="262"/>
      <c r="AZ791" s="262"/>
      <c r="BA791" s="262"/>
      <c r="BB791" s="262"/>
      <c r="BC791" s="262"/>
      <c r="BD791" s="262"/>
      <c r="BE791" s="262"/>
      <c r="BF791" s="262"/>
      <c r="BG791" s="262"/>
      <c r="BH791" s="262"/>
      <c r="BI791" s="262"/>
      <c r="BJ791" s="262"/>
      <c r="BK791" s="262"/>
      <c r="BL791" s="262"/>
      <c r="BM791" s="262"/>
      <c r="BN791" s="262"/>
      <c r="BO791" s="262"/>
      <c r="BP791" s="262"/>
      <c r="BQ791" s="262"/>
      <c r="BR791" s="262"/>
      <c r="BS791" s="262"/>
      <c r="BT791" s="262"/>
      <c r="BU791" s="262"/>
      <c r="BV791" s="262"/>
      <c r="BW791" s="262"/>
      <c r="BX791" s="262"/>
      <c r="BY791" s="262"/>
      <c r="BZ791" s="262"/>
      <c r="CA791" s="262"/>
      <c r="CB791" s="262"/>
      <c r="CC791" s="262"/>
      <c r="CD791" s="262"/>
      <c r="CE791" s="262"/>
    </row>
    <row r="792" spans="1:83" ht="12.65" customHeight="1" x14ac:dyDescent="0.35">
      <c r="A792" s="204" t="str">
        <f>RIGHT($C$83,3)&amp;"*"&amp;RIGHT($C$82,4)&amp;"*"&amp;BI$55&amp;"*"&amp;"A"</f>
        <v>150*2020*8490*A</v>
      </c>
      <c r="B792" s="261"/>
      <c r="C792" s="263">
        <f>ROUND(BI60,2)</f>
        <v>0</v>
      </c>
      <c r="D792" s="261">
        <f>ROUND(BI61,0)</f>
        <v>0</v>
      </c>
      <c r="E792" s="261">
        <f>ROUND(BI62,0)</f>
        <v>0</v>
      </c>
      <c r="F792" s="261">
        <f>ROUND(BI63,0)</f>
        <v>0</v>
      </c>
      <c r="G792" s="261">
        <f>ROUND(BI64,0)</f>
        <v>0</v>
      </c>
      <c r="H792" s="261">
        <f>ROUND(BI65,0)</f>
        <v>0</v>
      </c>
      <c r="I792" s="261">
        <f>ROUND(BI66,0)</f>
        <v>0</v>
      </c>
      <c r="J792" s="261">
        <f>ROUND(BI67,0)</f>
        <v>0</v>
      </c>
      <c r="K792" s="261">
        <f>ROUND(BI68,0)</f>
        <v>0</v>
      </c>
      <c r="L792" s="261">
        <f>ROUND(BI69,0)</f>
        <v>0</v>
      </c>
      <c r="M792" s="261">
        <f>ROUND(BI70,0)</f>
        <v>0</v>
      </c>
      <c r="N792" s="261"/>
      <c r="O792" s="261"/>
      <c r="P792" s="261">
        <f>IF(BI76&gt;0,ROUND(BI76,0),0)</f>
        <v>0</v>
      </c>
      <c r="Q792" s="261">
        <f>IF(BI77&gt;0,ROUND(BI77,0),0)</f>
        <v>0</v>
      </c>
      <c r="R792" s="261">
        <f>IF(BI78&gt;0,ROUND(BI78,0),0)</f>
        <v>0</v>
      </c>
      <c r="S792" s="261">
        <f>IF(BI79&gt;0,ROUND(BI79,0),0)</f>
        <v>0</v>
      </c>
      <c r="T792" s="263">
        <f>IF(BI80&gt;0,ROUND(BI80,2),0)</f>
        <v>0</v>
      </c>
      <c r="U792" s="261"/>
      <c r="V792" s="262"/>
      <c r="W792" s="261"/>
      <c r="X792" s="261"/>
      <c r="Y792" s="261"/>
      <c r="Z792" s="262"/>
      <c r="AA792" s="262"/>
      <c r="AB792" s="262"/>
      <c r="AC792" s="262"/>
      <c r="AD792" s="262"/>
      <c r="AE792" s="262"/>
      <c r="AF792" s="262"/>
      <c r="AG792" s="262"/>
      <c r="AH792" s="262"/>
      <c r="AI792" s="262"/>
      <c r="AJ792" s="262"/>
      <c r="AK792" s="262"/>
      <c r="AL792" s="262"/>
      <c r="AM792" s="262"/>
      <c r="AN792" s="262"/>
      <c r="AO792" s="262"/>
      <c r="AP792" s="262"/>
      <c r="AQ792" s="262"/>
      <c r="AR792" s="262"/>
      <c r="AS792" s="262"/>
      <c r="AT792" s="262"/>
      <c r="AU792" s="262"/>
      <c r="AV792" s="262"/>
      <c r="AW792" s="262"/>
      <c r="AX792" s="262"/>
      <c r="AY792" s="262"/>
      <c r="AZ792" s="262"/>
      <c r="BA792" s="262"/>
      <c r="BB792" s="262"/>
      <c r="BC792" s="262"/>
      <c r="BD792" s="262"/>
      <c r="BE792" s="262"/>
      <c r="BF792" s="262"/>
      <c r="BG792" s="262"/>
      <c r="BH792" s="262"/>
      <c r="BI792" s="262"/>
      <c r="BJ792" s="262"/>
      <c r="BK792" s="262"/>
      <c r="BL792" s="262"/>
      <c r="BM792" s="262"/>
      <c r="BN792" s="262"/>
      <c r="BO792" s="262"/>
      <c r="BP792" s="262"/>
      <c r="BQ792" s="262"/>
      <c r="BR792" s="262"/>
      <c r="BS792" s="262"/>
      <c r="BT792" s="262"/>
      <c r="BU792" s="262"/>
      <c r="BV792" s="262"/>
      <c r="BW792" s="262"/>
      <c r="BX792" s="262"/>
      <c r="BY792" s="262"/>
      <c r="BZ792" s="262"/>
      <c r="CA792" s="262"/>
      <c r="CB792" s="262"/>
      <c r="CC792" s="262"/>
      <c r="CD792" s="262"/>
      <c r="CE792" s="262"/>
    </row>
    <row r="793" spans="1:83" ht="12.65" customHeight="1" x14ac:dyDescent="0.35">
      <c r="A793" s="204" t="str">
        <f>RIGHT($C$83,3)&amp;"*"&amp;RIGHT($C$82,4)&amp;"*"&amp;BJ$55&amp;"*"&amp;"A"</f>
        <v>150*2020*8510*A</v>
      </c>
      <c r="B793" s="261"/>
      <c r="C793" s="263">
        <f>ROUND(BJ60,2)</f>
        <v>1.98</v>
      </c>
      <c r="D793" s="261">
        <f>ROUND(BJ61,0)</f>
        <v>159959</v>
      </c>
      <c r="E793" s="261">
        <f>ROUND(BJ62,0)</f>
        <v>39480</v>
      </c>
      <c r="F793" s="261">
        <f>ROUND(BJ63,0)</f>
        <v>121881</v>
      </c>
      <c r="G793" s="261">
        <f>ROUND(BJ64,0)</f>
        <v>3668</v>
      </c>
      <c r="H793" s="261">
        <f>ROUND(BJ65,0)</f>
        <v>310</v>
      </c>
      <c r="I793" s="261">
        <f>ROUND(BJ66,0)</f>
        <v>49654</v>
      </c>
      <c r="J793" s="261">
        <f>ROUND(BJ67,0)</f>
        <v>0</v>
      </c>
      <c r="K793" s="261">
        <f>ROUND(BJ68,0)</f>
        <v>0</v>
      </c>
      <c r="L793" s="261">
        <f>ROUND(BJ69,0)</f>
        <v>71582</v>
      </c>
      <c r="M793" s="261">
        <f>ROUND(BJ70,0)</f>
        <v>0</v>
      </c>
      <c r="N793" s="261"/>
      <c r="O793" s="261"/>
      <c r="P793" s="261">
        <f>IF(BJ76&gt;0,ROUND(BJ76,0),0)</f>
        <v>0</v>
      </c>
      <c r="Q793" s="261">
        <f>IF(BJ77&gt;0,ROUND(BJ77,0),0)</f>
        <v>0</v>
      </c>
      <c r="R793" s="261">
        <f>IF(BJ78&gt;0,ROUND(BJ78,0),0)</f>
        <v>0</v>
      </c>
      <c r="S793" s="261">
        <f>IF(BJ79&gt;0,ROUND(BJ79,0),0)</f>
        <v>0</v>
      </c>
      <c r="T793" s="263">
        <f>IF(BJ80&gt;0,ROUND(BJ80,2),0)</f>
        <v>0</v>
      </c>
      <c r="U793" s="261"/>
      <c r="V793" s="262"/>
      <c r="W793" s="261"/>
      <c r="X793" s="261"/>
      <c r="Y793" s="261"/>
      <c r="Z793" s="262"/>
      <c r="AA793" s="262"/>
      <c r="AB793" s="262"/>
      <c r="AC793" s="262"/>
      <c r="AD793" s="262"/>
      <c r="AE793" s="262"/>
      <c r="AF793" s="262"/>
      <c r="AG793" s="262"/>
      <c r="AH793" s="262"/>
      <c r="AI793" s="262"/>
      <c r="AJ793" s="262"/>
      <c r="AK793" s="262"/>
      <c r="AL793" s="262"/>
      <c r="AM793" s="262"/>
      <c r="AN793" s="262"/>
      <c r="AO793" s="262"/>
      <c r="AP793" s="262"/>
      <c r="AQ793" s="262"/>
      <c r="AR793" s="262"/>
      <c r="AS793" s="262"/>
      <c r="AT793" s="262"/>
      <c r="AU793" s="262"/>
      <c r="AV793" s="262"/>
      <c r="AW793" s="262"/>
      <c r="AX793" s="262"/>
      <c r="AY793" s="262"/>
      <c r="AZ793" s="262"/>
      <c r="BA793" s="262"/>
      <c r="BB793" s="262"/>
      <c r="BC793" s="262"/>
      <c r="BD793" s="262"/>
      <c r="BE793" s="262"/>
      <c r="BF793" s="262"/>
      <c r="BG793" s="262"/>
      <c r="BH793" s="262"/>
      <c r="BI793" s="262"/>
      <c r="BJ793" s="262"/>
      <c r="BK793" s="262"/>
      <c r="BL793" s="262"/>
      <c r="BM793" s="262"/>
      <c r="BN793" s="262"/>
      <c r="BO793" s="262"/>
      <c r="BP793" s="262"/>
      <c r="BQ793" s="262"/>
      <c r="BR793" s="262"/>
      <c r="BS793" s="262"/>
      <c r="BT793" s="262"/>
      <c r="BU793" s="262"/>
      <c r="BV793" s="262"/>
      <c r="BW793" s="262"/>
      <c r="BX793" s="262"/>
      <c r="BY793" s="262"/>
      <c r="BZ793" s="262"/>
      <c r="CA793" s="262"/>
      <c r="CB793" s="262"/>
      <c r="CC793" s="262"/>
      <c r="CD793" s="262"/>
      <c r="CE793" s="262"/>
    </row>
    <row r="794" spans="1:83" ht="12.65" customHeight="1" x14ac:dyDescent="0.35">
      <c r="A794" s="204" t="str">
        <f>RIGHT($C$83,3)&amp;"*"&amp;RIGHT($C$82,4)&amp;"*"&amp;BK$55&amp;"*"&amp;"A"</f>
        <v>150*2020*8530*A</v>
      </c>
      <c r="B794" s="261"/>
      <c r="C794" s="263">
        <f>ROUND(BK60,2)</f>
        <v>17.29</v>
      </c>
      <c r="D794" s="261">
        <f>ROUND(BK61,0)</f>
        <v>726536</v>
      </c>
      <c r="E794" s="261">
        <f>ROUND(BK62,0)</f>
        <v>179320</v>
      </c>
      <c r="F794" s="261">
        <f>ROUND(BK63,0)</f>
        <v>7578</v>
      </c>
      <c r="G794" s="261">
        <f>ROUND(BK64,0)</f>
        <v>18976</v>
      </c>
      <c r="H794" s="261">
        <f>ROUND(BK65,0)</f>
        <v>4281</v>
      </c>
      <c r="I794" s="261">
        <f>ROUND(BK66,0)</f>
        <v>158769</v>
      </c>
      <c r="J794" s="261">
        <f>ROUND(BK67,0)</f>
        <v>10585</v>
      </c>
      <c r="K794" s="261">
        <f>ROUND(BK68,0)</f>
        <v>4627</v>
      </c>
      <c r="L794" s="261">
        <f>ROUND(BK69,0)</f>
        <v>15960</v>
      </c>
      <c r="M794" s="261">
        <f>ROUND(BK70,0)</f>
        <v>0</v>
      </c>
      <c r="N794" s="261"/>
      <c r="O794" s="261"/>
      <c r="P794" s="261">
        <f>IF(BK76&gt;0,ROUND(BK76,0),0)</f>
        <v>633</v>
      </c>
      <c r="Q794" s="261">
        <f>IF(BK77&gt;0,ROUND(BK77,0),0)</f>
        <v>0</v>
      </c>
      <c r="R794" s="261">
        <f>IF(BK78&gt;0,ROUND(BK78,0),0)</f>
        <v>0</v>
      </c>
      <c r="S794" s="261">
        <f>IF(BK79&gt;0,ROUND(BK79,0),0)</f>
        <v>0</v>
      </c>
      <c r="T794" s="263">
        <f>IF(BK80&gt;0,ROUND(BK80,2),0)</f>
        <v>0</v>
      </c>
      <c r="U794" s="261"/>
      <c r="V794" s="262"/>
      <c r="W794" s="261"/>
      <c r="X794" s="261"/>
      <c r="Y794" s="261"/>
      <c r="Z794" s="262"/>
      <c r="AA794" s="262"/>
      <c r="AB794" s="262"/>
      <c r="AC794" s="262"/>
      <c r="AD794" s="262"/>
      <c r="AE794" s="262"/>
      <c r="AF794" s="262"/>
      <c r="AG794" s="262"/>
      <c r="AH794" s="262"/>
      <c r="AI794" s="262"/>
      <c r="AJ794" s="262"/>
      <c r="AK794" s="262"/>
      <c r="AL794" s="262"/>
      <c r="AM794" s="262"/>
      <c r="AN794" s="262"/>
      <c r="AO794" s="262"/>
      <c r="AP794" s="262"/>
      <c r="AQ794" s="262"/>
      <c r="AR794" s="262"/>
      <c r="AS794" s="262"/>
      <c r="AT794" s="262"/>
      <c r="AU794" s="262"/>
      <c r="AV794" s="262"/>
      <c r="AW794" s="262"/>
      <c r="AX794" s="262"/>
      <c r="AY794" s="262"/>
      <c r="AZ794" s="262"/>
      <c r="BA794" s="262"/>
      <c r="BB794" s="262"/>
      <c r="BC794" s="262"/>
      <c r="BD794" s="262"/>
      <c r="BE794" s="262"/>
      <c r="BF794" s="262"/>
      <c r="BG794" s="262"/>
      <c r="BH794" s="262"/>
      <c r="BI794" s="262"/>
      <c r="BJ794" s="262"/>
      <c r="BK794" s="262"/>
      <c r="BL794" s="262"/>
      <c r="BM794" s="262"/>
      <c r="BN794" s="262"/>
      <c r="BO794" s="262"/>
      <c r="BP794" s="262"/>
      <c r="BQ794" s="262"/>
      <c r="BR794" s="262"/>
      <c r="BS794" s="262"/>
      <c r="BT794" s="262"/>
      <c r="BU794" s="262"/>
      <c r="BV794" s="262"/>
      <c r="BW794" s="262"/>
      <c r="BX794" s="262"/>
      <c r="BY794" s="262"/>
      <c r="BZ794" s="262"/>
      <c r="CA794" s="262"/>
      <c r="CB794" s="262"/>
      <c r="CC794" s="262"/>
      <c r="CD794" s="262"/>
      <c r="CE794" s="262"/>
    </row>
    <row r="795" spans="1:83" ht="12.65" customHeight="1" x14ac:dyDescent="0.35">
      <c r="A795" s="204" t="str">
        <f>RIGHT($C$83,3)&amp;"*"&amp;RIGHT($C$82,4)&amp;"*"&amp;BL$55&amp;"*"&amp;"A"</f>
        <v>150*2020*8560*A</v>
      </c>
      <c r="B795" s="261"/>
      <c r="C795" s="263">
        <f>ROUND(BL60,2)</f>
        <v>14.89</v>
      </c>
      <c r="D795" s="261">
        <f>ROUND(BL61,0)</f>
        <v>559119</v>
      </c>
      <c r="E795" s="261">
        <f>ROUND(BL62,0)</f>
        <v>137999</v>
      </c>
      <c r="F795" s="261">
        <f>ROUND(BL63,0)</f>
        <v>0</v>
      </c>
      <c r="G795" s="261">
        <f>ROUND(BL64,0)</f>
        <v>14086</v>
      </c>
      <c r="H795" s="261">
        <f>ROUND(BL65,0)</f>
        <v>4737</v>
      </c>
      <c r="I795" s="261">
        <f>ROUND(BL66,0)</f>
        <v>27609</v>
      </c>
      <c r="J795" s="261">
        <f>ROUND(BL67,0)</f>
        <v>100299</v>
      </c>
      <c r="K795" s="261">
        <f>ROUND(BL68,0)</f>
        <v>10116</v>
      </c>
      <c r="L795" s="261">
        <f>ROUND(BL69,0)</f>
        <v>3837</v>
      </c>
      <c r="M795" s="261">
        <f>ROUND(BL70,0)</f>
        <v>0</v>
      </c>
      <c r="N795" s="261"/>
      <c r="O795" s="261"/>
      <c r="P795" s="261">
        <f>IF(BL76&gt;0,ROUND(BL76,0),0)</f>
        <v>5998</v>
      </c>
      <c r="Q795" s="261">
        <f>IF(BL77&gt;0,ROUND(BL77,0),0)</f>
        <v>0</v>
      </c>
      <c r="R795" s="261">
        <f>IF(BL78&gt;0,ROUND(BL78,0),0)</f>
        <v>0</v>
      </c>
      <c r="S795" s="261">
        <f>IF(BL79&gt;0,ROUND(BL79,0),0)</f>
        <v>0</v>
      </c>
      <c r="T795" s="263">
        <f>IF(BL80&gt;0,ROUND(BL80,2),0)</f>
        <v>0</v>
      </c>
      <c r="U795" s="261"/>
      <c r="V795" s="262"/>
      <c r="W795" s="261"/>
      <c r="X795" s="261"/>
      <c r="Y795" s="261"/>
      <c r="Z795" s="262"/>
      <c r="AA795" s="262"/>
      <c r="AB795" s="262"/>
      <c r="AC795" s="262"/>
      <c r="AD795" s="262"/>
      <c r="AE795" s="262"/>
      <c r="AF795" s="262"/>
      <c r="AG795" s="262"/>
      <c r="AH795" s="262"/>
      <c r="AI795" s="262"/>
      <c r="AJ795" s="262"/>
      <c r="AK795" s="262"/>
      <c r="AL795" s="262"/>
      <c r="AM795" s="262"/>
      <c r="AN795" s="262"/>
      <c r="AO795" s="262"/>
      <c r="AP795" s="262"/>
      <c r="AQ795" s="262"/>
      <c r="AR795" s="262"/>
      <c r="AS795" s="262"/>
      <c r="AT795" s="262"/>
      <c r="AU795" s="262"/>
      <c r="AV795" s="262"/>
      <c r="AW795" s="262"/>
      <c r="AX795" s="262"/>
      <c r="AY795" s="262"/>
      <c r="AZ795" s="262"/>
      <c r="BA795" s="262"/>
      <c r="BB795" s="262"/>
      <c r="BC795" s="262"/>
      <c r="BD795" s="262"/>
      <c r="BE795" s="262"/>
      <c r="BF795" s="262"/>
      <c r="BG795" s="262"/>
      <c r="BH795" s="262"/>
      <c r="BI795" s="262"/>
      <c r="BJ795" s="262"/>
      <c r="BK795" s="262"/>
      <c r="BL795" s="262"/>
      <c r="BM795" s="262"/>
      <c r="BN795" s="262"/>
      <c r="BO795" s="262"/>
      <c r="BP795" s="262"/>
      <c r="BQ795" s="262"/>
      <c r="BR795" s="262"/>
      <c r="BS795" s="262"/>
      <c r="BT795" s="262"/>
      <c r="BU795" s="262"/>
      <c r="BV795" s="262"/>
      <c r="BW795" s="262"/>
      <c r="BX795" s="262"/>
      <c r="BY795" s="262"/>
      <c r="BZ795" s="262"/>
      <c r="CA795" s="262"/>
      <c r="CB795" s="262"/>
      <c r="CC795" s="262"/>
      <c r="CD795" s="262"/>
      <c r="CE795" s="262"/>
    </row>
    <row r="796" spans="1:83" ht="12.65" customHeight="1" x14ac:dyDescent="0.35">
      <c r="A796" s="204" t="str">
        <f>RIGHT($C$83,3)&amp;"*"&amp;RIGHT($C$82,4)&amp;"*"&amp;BM$55&amp;"*"&amp;"A"</f>
        <v>150*2020*8590*A</v>
      </c>
      <c r="B796" s="261"/>
      <c r="C796" s="263">
        <f>ROUND(BM60,2)</f>
        <v>0</v>
      </c>
      <c r="D796" s="261">
        <f>ROUND(BM61,0)</f>
        <v>0</v>
      </c>
      <c r="E796" s="261">
        <f>ROUND(BM62,0)</f>
        <v>0</v>
      </c>
      <c r="F796" s="261">
        <f>ROUND(BM63,0)</f>
        <v>0</v>
      </c>
      <c r="G796" s="261">
        <f>ROUND(BM64,0)</f>
        <v>0</v>
      </c>
      <c r="H796" s="261">
        <f>ROUND(BM65,0)</f>
        <v>0</v>
      </c>
      <c r="I796" s="261">
        <f>ROUND(BM66,0)</f>
        <v>0</v>
      </c>
      <c r="J796" s="261">
        <f>ROUND(BM67,0)</f>
        <v>0</v>
      </c>
      <c r="K796" s="261">
        <f>ROUND(BM68,0)</f>
        <v>0</v>
      </c>
      <c r="L796" s="261">
        <f>ROUND(BM69,0)</f>
        <v>0</v>
      </c>
      <c r="M796" s="261">
        <f>ROUND(BM70,0)</f>
        <v>0</v>
      </c>
      <c r="N796" s="261"/>
      <c r="O796" s="261"/>
      <c r="P796" s="261">
        <f>IF(BM76&gt;0,ROUND(BM76,0),0)</f>
        <v>0</v>
      </c>
      <c r="Q796" s="261">
        <f>IF(BM77&gt;0,ROUND(BM77,0),0)</f>
        <v>0</v>
      </c>
      <c r="R796" s="261">
        <f>IF(BM78&gt;0,ROUND(BM78,0),0)</f>
        <v>0</v>
      </c>
      <c r="S796" s="261">
        <f>IF(BM79&gt;0,ROUND(BM79,0),0)</f>
        <v>0</v>
      </c>
      <c r="T796" s="263">
        <f>IF(BM80&gt;0,ROUND(BM80,2),0)</f>
        <v>0</v>
      </c>
      <c r="U796" s="261"/>
      <c r="V796" s="262"/>
      <c r="W796" s="261"/>
      <c r="X796" s="261"/>
      <c r="Y796" s="261"/>
      <c r="Z796" s="262"/>
      <c r="AA796" s="262"/>
      <c r="AB796" s="262"/>
      <c r="AC796" s="262"/>
      <c r="AD796" s="262"/>
      <c r="AE796" s="262"/>
      <c r="AF796" s="262"/>
      <c r="AG796" s="262"/>
      <c r="AH796" s="262"/>
      <c r="AI796" s="262"/>
      <c r="AJ796" s="262"/>
      <c r="AK796" s="262"/>
      <c r="AL796" s="262"/>
      <c r="AM796" s="262"/>
      <c r="AN796" s="262"/>
      <c r="AO796" s="262"/>
      <c r="AP796" s="262"/>
      <c r="AQ796" s="262"/>
      <c r="AR796" s="262"/>
      <c r="AS796" s="262"/>
      <c r="AT796" s="262"/>
      <c r="AU796" s="262"/>
      <c r="AV796" s="262"/>
      <c r="AW796" s="262"/>
      <c r="AX796" s="262"/>
      <c r="AY796" s="262"/>
      <c r="AZ796" s="262"/>
      <c r="BA796" s="262"/>
      <c r="BB796" s="262"/>
      <c r="BC796" s="262"/>
      <c r="BD796" s="262"/>
      <c r="BE796" s="262"/>
      <c r="BF796" s="262"/>
      <c r="BG796" s="262"/>
      <c r="BH796" s="262"/>
      <c r="BI796" s="262"/>
      <c r="BJ796" s="262"/>
      <c r="BK796" s="262"/>
      <c r="BL796" s="262"/>
      <c r="BM796" s="262"/>
      <c r="BN796" s="262"/>
      <c r="BO796" s="262"/>
      <c r="BP796" s="262"/>
      <c r="BQ796" s="262"/>
      <c r="BR796" s="262"/>
      <c r="BS796" s="262"/>
      <c r="BT796" s="262"/>
      <c r="BU796" s="262"/>
      <c r="BV796" s="262"/>
      <c r="BW796" s="262"/>
      <c r="BX796" s="262"/>
      <c r="BY796" s="262"/>
      <c r="BZ796" s="262"/>
      <c r="CA796" s="262"/>
      <c r="CB796" s="262"/>
      <c r="CC796" s="262"/>
      <c r="CD796" s="262"/>
      <c r="CE796" s="262"/>
    </row>
    <row r="797" spans="1:83" ht="12.65" customHeight="1" x14ac:dyDescent="0.35">
      <c r="A797" s="204" t="str">
        <f>RIGHT($C$83,3)&amp;"*"&amp;RIGHT($C$82,4)&amp;"*"&amp;BN$55&amp;"*"&amp;"A"</f>
        <v>150*2020*8610*A</v>
      </c>
      <c r="B797" s="261"/>
      <c r="C797" s="263">
        <f>ROUND(BN60,2)</f>
        <v>10.52</v>
      </c>
      <c r="D797" s="261">
        <f>ROUND(BN61,0)</f>
        <v>1127013</v>
      </c>
      <c r="E797" s="261">
        <f>ROUND(BN62,0)</f>
        <v>278164</v>
      </c>
      <c r="F797" s="261">
        <f>ROUND(BN63,0)</f>
        <v>193048</v>
      </c>
      <c r="G797" s="261">
        <f>ROUND(BN64,0)</f>
        <v>152847</v>
      </c>
      <c r="H797" s="261">
        <f>ROUND(BN65,0)</f>
        <v>23286</v>
      </c>
      <c r="I797" s="261">
        <f>ROUND(BN66,0)</f>
        <v>89021</v>
      </c>
      <c r="J797" s="261">
        <f>ROUND(BN67,0)</f>
        <v>276451</v>
      </c>
      <c r="K797" s="261">
        <f>ROUND(BN68,0)</f>
        <v>1968586</v>
      </c>
      <c r="L797" s="261">
        <f>ROUND(BN69,0)</f>
        <v>146113</v>
      </c>
      <c r="M797" s="261">
        <f>ROUND(BN70,0)</f>
        <v>0</v>
      </c>
      <c r="N797" s="261"/>
      <c r="O797" s="261"/>
      <c r="P797" s="261">
        <f>IF(BN76&gt;0,ROUND(BN76,0),0)</f>
        <v>16532</v>
      </c>
      <c r="Q797" s="261">
        <f>IF(BN77&gt;0,ROUND(BN77,0),0)</f>
        <v>0</v>
      </c>
      <c r="R797" s="261">
        <f>IF(BN78&gt;0,ROUND(BN78,0),0)</f>
        <v>0</v>
      </c>
      <c r="S797" s="261">
        <f>IF(BN79&gt;0,ROUND(BN79,0),0)</f>
        <v>0</v>
      </c>
      <c r="T797" s="263">
        <f>IF(BN80&gt;0,ROUND(BN80,2),0)</f>
        <v>0</v>
      </c>
      <c r="U797" s="261"/>
      <c r="V797" s="262"/>
      <c r="W797" s="261"/>
      <c r="X797" s="261"/>
      <c r="Y797" s="261"/>
      <c r="Z797" s="262"/>
      <c r="AA797" s="262"/>
      <c r="AB797" s="262"/>
      <c r="AC797" s="262"/>
      <c r="AD797" s="262"/>
      <c r="AE797" s="262"/>
      <c r="AF797" s="262"/>
      <c r="AG797" s="262"/>
      <c r="AH797" s="262"/>
      <c r="AI797" s="262"/>
      <c r="AJ797" s="262"/>
      <c r="AK797" s="262"/>
      <c r="AL797" s="262"/>
      <c r="AM797" s="262"/>
      <c r="AN797" s="262"/>
      <c r="AO797" s="262"/>
      <c r="AP797" s="262"/>
      <c r="AQ797" s="262"/>
      <c r="AR797" s="262"/>
      <c r="AS797" s="262"/>
      <c r="AT797" s="262"/>
      <c r="AU797" s="262"/>
      <c r="AV797" s="262"/>
      <c r="AW797" s="262"/>
      <c r="AX797" s="262"/>
      <c r="AY797" s="262"/>
      <c r="AZ797" s="262"/>
      <c r="BA797" s="262"/>
      <c r="BB797" s="262"/>
      <c r="BC797" s="262"/>
      <c r="BD797" s="262"/>
      <c r="BE797" s="262"/>
      <c r="BF797" s="262"/>
      <c r="BG797" s="262"/>
      <c r="BH797" s="262"/>
      <c r="BI797" s="262"/>
      <c r="BJ797" s="262"/>
      <c r="BK797" s="262"/>
      <c r="BL797" s="262"/>
      <c r="BM797" s="262"/>
      <c r="BN797" s="262"/>
      <c r="BO797" s="262"/>
      <c r="BP797" s="262"/>
      <c r="BQ797" s="262"/>
      <c r="BR797" s="262"/>
      <c r="BS797" s="262"/>
      <c r="BT797" s="262"/>
      <c r="BU797" s="262"/>
      <c r="BV797" s="262"/>
      <c r="BW797" s="262"/>
      <c r="BX797" s="262"/>
      <c r="BY797" s="262"/>
      <c r="BZ797" s="262"/>
      <c r="CA797" s="262"/>
      <c r="CB797" s="262"/>
      <c r="CC797" s="262"/>
      <c r="CD797" s="262"/>
      <c r="CE797" s="262"/>
    </row>
    <row r="798" spans="1:83" ht="12.65" customHeight="1" x14ac:dyDescent="0.35">
      <c r="A798" s="204" t="str">
        <f>RIGHT($C$83,3)&amp;"*"&amp;RIGHT($C$82,4)&amp;"*"&amp;BO$55&amp;"*"&amp;"A"</f>
        <v>150*2020*8620*A</v>
      </c>
      <c r="B798" s="261"/>
      <c r="C798" s="263">
        <f>ROUND(BO60,2)</f>
        <v>0</v>
      </c>
      <c r="D798" s="261">
        <f>ROUND(BO61,0)</f>
        <v>0</v>
      </c>
      <c r="E798" s="261">
        <f>ROUND(BO62,0)</f>
        <v>0</v>
      </c>
      <c r="F798" s="261">
        <f>ROUND(BO63,0)</f>
        <v>0</v>
      </c>
      <c r="G798" s="261">
        <f>ROUND(BO64,0)</f>
        <v>0</v>
      </c>
      <c r="H798" s="261">
        <f>ROUND(BO65,0)</f>
        <v>0</v>
      </c>
      <c r="I798" s="261">
        <f>ROUND(BO66,0)</f>
        <v>0</v>
      </c>
      <c r="J798" s="261">
        <f>ROUND(BO67,0)</f>
        <v>0</v>
      </c>
      <c r="K798" s="261">
        <f>ROUND(BO68,0)</f>
        <v>0</v>
      </c>
      <c r="L798" s="261">
        <f>ROUND(BO69,0)</f>
        <v>0</v>
      </c>
      <c r="M798" s="261">
        <f>ROUND(BO70,0)</f>
        <v>0</v>
      </c>
      <c r="N798" s="261"/>
      <c r="O798" s="261"/>
      <c r="P798" s="261">
        <f>IF(BO76&gt;0,ROUND(BO76,0),0)</f>
        <v>0</v>
      </c>
      <c r="Q798" s="261">
        <f>IF(BO77&gt;0,ROUND(BO77,0),0)</f>
        <v>0</v>
      </c>
      <c r="R798" s="261">
        <f>IF(BO78&gt;0,ROUND(BO78,0),0)</f>
        <v>0</v>
      </c>
      <c r="S798" s="261">
        <f>IF(BO79&gt;0,ROUND(BO79,0),0)</f>
        <v>0</v>
      </c>
      <c r="T798" s="263">
        <f>IF(BO80&gt;0,ROUND(BO80,2),0)</f>
        <v>0</v>
      </c>
      <c r="U798" s="261"/>
      <c r="V798" s="262"/>
      <c r="W798" s="261"/>
      <c r="X798" s="261"/>
      <c r="Y798" s="261"/>
      <c r="Z798" s="262"/>
      <c r="AA798" s="262"/>
      <c r="AB798" s="262"/>
      <c r="AC798" s="262"/>
      <c r="AD798" s="262"/>
      <c r="AE798" s="262"/>
      <c r="AF798" s="262"/>
      <c r="AG798" s="262"/>
      <c r="AH798" s="262"/>
      <c r="AI798" s="262"/>
      <c r="AJ798" s="262"/>
      <c r="AK798" s="262"/>
      <c r="AL798" s="262"/>
      <c r="AM798" s="262"/>
      <c r="AN798" s="262"/>
      <c r="AO798" s="262"/>
      <c r="AP798" s="262"/>
      <c r="AQ798" s="262"/>
      <c r="AR798" s="262"/>
      <c r="AS798" s="262"/>
      <c r="AT798" s="262"/>
      <c r="AU798" s="262"/>
      <c r="AV798" s="262"/>
      <c r="AW798" s="262"/>
      <c r="AX798" s="262"/>
      <c r="AY798" s="262"/>
      <c r="AZ798" s="262"/>
      <c r="BA798" s="262"/>
      <c r="BB798" s="262"/>
      <c r="BC798" s="262"/>
      <c r="BD798" s="262"/>
      <c r="BE798" s="262"/>
      <c r="BF798" s="262"/>
      <c r="BG798" s="262"/>
      <c r="BH798" s="262"/>
      <c r="BI798" s="262"/>
      <c r="BJ798" s="262"/>
      <c r="BK798" s="262"/>
      <c r="BL798" s="262"/>
      <c r="BM798" s="262"/>
      <c r="BN798" s="262"/>
      <c r="BO798" s="262"/>
      <c r="BP798" s="262"/>
      <c r="BQ798" s="262"/>
      <c r="BR798" s="262"/>
      <c r="BS798" s="262"/>
      <c r="BT798" s="262"/>
      <c r="BU798" s="262"/>
      <c r="BV798" s="262"/>
      <c r="BW798" s="262"/>
      <c r="BX798" s="262"/>
      <c r="BY798" s="262"/>
      <c r="BZ798" s="262"/>
      <c r="CA798" s="262"/>
      <c r="CB798" s="262"/>
      <c r="CC798" s="262"/>
      <c r="CD798" s="262"/>
      <c r="CE798" s="262"/>
    </row>
    <row r="799" spans="1:83" ht="12.65" customHeight="1" x14ac:dyDescent="0.35">
      <c r="A799" s="204" t="str">
        <f>RIGHT($C$83,3)&amp;"*"&amp;RIGHT($C$82,4)&amp;"*"&amp;BP$55&amp;"*"&amp;"A"</f>
        <v>150*2020*8630*A</v>
      </c>
      <c r="B799" s="261"/>
      <c r="C799" s="263">
        <f>ROUND(BP60,2)</f>
        <v>0</v>
      </c>
      <c r="D799" s="261">
        <f>ROUND(BP61,0)</f>
        <v>0</v>
      </c>
      <c r="E799" s="261">
        <f>ROUND(BP62,0)</f>
        <v>0</v>
      </c>
      <c r="F799" s="261">
        <f>ROUND(BP63,0)</f>
        <v>0</v>
      </c>
      <c r="G799" s="261">
        <f>ROUND(BP64,0)</f>
        <v>0</v>
      </c>
      <c r="H799" s="261">
        <f>ROUND(BP65,0)</f>
        <v>0</v>
      </c>
      <c r="I799" s="261">
        <f>ROUND(BP66,0)</f>
        <v>0</v>
      </c>
      <c r="J799" s="261">
        <f>ROUND(BP67,0)</f>
        <v>0</v>
      </c>
      <c r="K799" s="261">
        <f>ROUND(BP68,0)</f>
        <v>0</v>
      </c>
      <c r="L799" s="261">
        <f>ROUND(BP69,0)</f>
        <v>0</v>
      </c>
      <c r="M799" s="261">
        <f>ROUND(BP70,0)</f>
        <v>0</v>
      </c>
      <c r="N799" s="261"/>
      <c r="O799" s="261"/>
      <c r="P799" s="261">
        <f>IF(BP76&gt;0,ROUND(BP76,0),0)</f>
        <v>0</v>
      </c>
      <c r="Q799" s="261">
        <f>IF(BP77&gt;0,ROUND(BP77,0),0)</f>
        <v>0</v>
      </c>
      <c r="R799" s="261">
        <f>IF(BP78&gt;0,ROUND(BP78,0),0)</f>
        <v>0</v>
      </c>
      <c r="S799" s="261">
        <f>IF(BP79&gt;0,ROUND(BP79,0),0)</f>
        <v>0</v>
      </c>
      <c r="T799" s="263">
        <f>IF(BP80&gt;0,ROUND(BP80,2),0)</f>
        <v>0</v>
      </c>
      <c r="U799" s="261"/>
      <c r="V799" s="262"/>
      <c r="W799" s="261"/>
      <c r="X799" s="261"/>
      <c r="Y799" s="261"/>
      <c r="Z799" s="262"/>
      <c r="AA799" s="262"/>
      <c r="AB799" s="262"/>
      <c r="AC799" s="262"/>
      <c r="AD799" s="262"/>
      <c r="AE799" s="262"/>
      <c r="AF799" s="262"/>
      <c r="AG799" s="262"/>
      <c r="AH799" s="262"/>
      <c r="AI799" s="262"/>
      <c r="AJ799" s="262"/>
      <c r="AK799" s="262"/>
      <c r="AL799" s="262"/>
      <c r="AM799" s="262"/>
      <c r="AN799" s="262"/>
      <c r="AO799" s="262"/>
      <c r="AP799" s="262"/>
      <c r="AQ799" s="262"/>
      <c r="AR799" s="262"/>
      <c r="AS799" s="262"/>
      <c r="AT799" s="262"/>
      <c r="AU799" s="262"/>
      <c r="AV799" s="262"/>
      <c r="AW799" s="262"/>
      <c r="AX799" s="262"/>
      <c r="AY799" s="262"/>
      <c r="AZ799" s="262"/>
      <c r="BA799" s="262"/>
      <c r="BB799" s="262"/>
      <c r="BC799" s="262"/>
      <c r="BD799" s="262"/>
      <c r="BE799" s="262"/>
      <c r="BF799" s="262"/>
      <c r="BG799" s="262"/>
      <c r="BH799" s="262"/>
      <c r="BI799" s="262"/>
      <c r="BJ799" s="262"/>
      <c r="BK799" s="262"/>
      <c r="BL799" s="262"/>
      <c r="BM799" s="262"/>
      <c r="BN799" s="262"/>
      <c r="BO799" s="262"/>
      <c r="BP799" s="262"/>
      <c r="BQ799" s="262"/>
      <c r="BR799" s="262"/>
      <c r="BS799" s="262"/>
      <c r="BT799" s="262"/>
      <c r="BU799" s="262"/>
      <c r="BV799" s="262"/>
      <c r="BW799" s="262"/>
      <c r="BX799" s="262"/>
      <c r="BY799" s="262"/>
      <c r="BZ799" s="262"/>
      <c r="CA799" s="262"/>
      <c r="CB799" s="262"/>
      <c r="CC799" s="262"/>
      <c r="CD799" s="262"/>
      <c r="CE799" s="262"/>
    </row>
    <row r="800" spans="1:83" ht="12.65" customHeight="1" x14ac:dyDescent="0.35">
      <c r="A800" s="204" t="str">
        <f>RIGHT($C$83,3)&amp;"*"&amp;RIGHT($C$82,4)&amp;"*"&amp;BQ$55&amp;"*"&amp;"A"</f>
        <v>150*2020*8640*A</v>
      </c>
      <c r="B800" s="261"/>
      <c r="C800" s="263">
        <f>ROUND(BQ60,2)</f>
        <v>0</v>
      </c>
      <c r="D800" s="261">
        <f>ROUND(BQ61,0)</f>
        <v>0</v>
      </c>
      <c r="E800" s="261">
        <f>ROUND(BQ62,0)</f>
        <v>0</v>
      </c>
      <c r="F800" s="261">
        <f>ROUND(BQ63,0)</f>
        <v>0</v>
      </c>
      <c r="G800" s="261">
        <f>ROUND(BQ64,0)</f>
        <v>0</v>
      </c>
      <c r="H800" s="261">
        <f>ROUND(BQ65,0)</f>
        <v>0</v>
      </c>
      <c r="I800" s="261">
        <f>ROUND(BQ66,0)</f>
        <v>0</v>
      </c>
      <c r="J800" s="261">
        <f>ROUND(BQ67,0)</f>
        <v>0</v>
      </c>
      <c r="K800" s="261">
        <f>ROUND(BQ68,0)</f>
        <v>0</v>
      </c>
      <c r="L800" s="261">
        <f>ROUND(BQ69,0)</f>
        <v>0</v>
      </c>
      <c r="M800" s="261">
        <f>ROUND(BQ70,0)</f>
        <v>0</v>
      </c>
      <c r="N800" s="261"/>
      <c r="O800" s="261"/>
      <c r="P800" s="261">
        <f>IF(BQ76&gt;0,ROUND(BQ76,0),0)</f>
        <v>0</v>
      </c>
      <c r="Q800" s="261">
        <f>IF(BQ77&gt;0,ROUND(BQ77,0),0)</f>
        <v>0</v>
      </c>
      <c r="R800" s="261">
        <f>IF(BQ78&gt;0,ROUND(BQ78,0),0)</f>
        <v>0</v>
      </c>
      <c r="S800" s="261">
        <f>IF(BQ79&gt;0,ROUND(BQ79,0),0)</f>
        <v>0</v>
      </c>
      <c r="T800" s="263">
        <f>IF(BQ80&gt;0,ROUND(BQ80,2),0)</f>
        <v>0</v>
      </c>
      <c r="U800" s="261"/>
      <c r="V800" s="262"/>
      <c r="W800" s="261"/>
      <c r="X800" s="261"/>
      <c r="Y800" s="261"/>
      <c r="Z800" s="262"/>
      <c r="AA800" s="262"/>
      <c r="AB800" s="262"/>
      <c r="AC800" s="262"/>
      <c r="AD800" s="262"/>
      <c r="AE800" s="262"/>
      <c r="AF800" s="262"/>
      <c r="AG800" s="262"/>
      <c r="AH800" s="262"/>
      <c r="AI800" s="262"/>
      <c r="AJ800" s="262"/>
      <c r="AK800" s="262"/>
      <c r="AL800" s="262"/>
      <c r="AM800" s="262"/>
      <c r="AN800" s="262"/>
      <c r="AO800" s="262"/>
      <c r="AP800" s="262"/>
      <c r="AQ800" s="262"/>
      <c r="AR800" s="262"/>
      <c r="AS800" s="262"/>
      <c r="AT800" s="262"/>
      <c r="AU800" s="262"/>
      <c r="AV800" s="262"/>
      <c r="AW800" s="262"/>
      <c r="AX800" s="262"/>
      <c r="AY800" s="262"/>
      <c r="AZ800" s="262"/>
      <c r="BA800" s="262"/>
      <c r="BB800" s="262"/>
      <c r="BC800" s="262"/>
      <c r="BD800" s="262"/>
      <c r="BE800" s="262"/>
      <c r="BF800" s="262"/>
      <c r="BG800" s="262"/>
      <c r="BH800" s="262"/>
      <c r="BI800" s="262"/>
      <c r="BJ800" s="262"/>
      <c r="BK800" s="262"/>
      <c r="BL800" s="262"/>
      <c r="BM800" s="262"/>
      <c r="BN800" s="262"/>
      <c r="BO800" s="262"/>
      <c r="BP800" s="262"/>
      <c r="BQ800" s="262"/>
      <c r="BR800" s="262"/>
      <c r="BS800" s="262"/>
      <c r="BT800" s="262"/>
      <c r="BU800" s="262"/>
      <c r="BV800" s="262"/>
      <c r="BW800" s="262"/>
      <c r="BX800" s="262"/>
      <c r="BY800" s="262"/>
      <c r="BZ800" s="262"/>
      <c r="CA800" s="262"/>
      <c r="CB800" s="262"/>
      <c r="CC800" s="262"/>
      <c r="CD800" s="262"/>
      <c r="CE800" s="262"/>
    </row>
    <row r="801" spans="1:83" ht="12.65" customHeight="1" x14ac:dyDescent="0.35">
      <c r="A801" s="204" t="str">
        <f>RIGHT($C$83,3)&amp;"*"&amp;RIGHT($C$82,4)&amp;"*"&amp;BR$55&amp;"*"&amp;"A"</f>
        <v>150*2020*8650*A</v>
      </c>
      <c r="B801" s="261"/>
      <c r="C801" s="263">
        <f>ROUND(BR60,2)</f>
        <v>2.74</v>
      </c>
      <c r="D801" s="261">
        <f>ROUND(BR61,0)</f>
        <v>258418</v>
      </c>
      <c r="E801" s="261">
        <f>ROUND(BR62,0)</f>
        <v>63782</v>
      </c>
      <c r="F801" s="261">
        <f>ROUND(BR63,0)</f>
        <v>0</v>
      </c>
      <c r="G801" s="261">
        <f>ROUND(BR64,0)</f>
        <v>5403</v>
      </c>
      <c r="H801" s="261">
        <f>ROUND(BR65,0)</f>
        <v>1552</v>
      </c>
      <c r="I801" s="261">
        <f>ROUND(BR66,0)</f>
        <v>36969</v>
      </c>
      <c r="J801" s="261">
        <f>ROUND(BR67,0)</f>
        <v>6689</v>
      </c>
      <c r="K801" s="261">
        <f>ROUND(BR68,0)</f>
        <v>2432</v>
      </c>
      <c r="L801" s="261">
        <f>ROUND(BR69,0)</f>
        <v>36513</v>
      </c>
      <c r="M801" s="261">
        <f>ROUND(BR70,0)</f>
        <v>0</v>
      </c>
      <c r="N801" s="261"/>
      <c r="O801" s="261"/>
      <c r="P801" s="261">
        <f>IF(BR76&gt;0,ROUND(BR76,0),0)</f>
        <v>400</v>
      </c>
      <c r="Q801" s="261">
        <f>IF(BR77&gt;0,ROUND(BR77,0),0)</f>
        <v>0</v>
      </c>
      <c r="R801" s="261">
        <f>IF(BR78&gt;0,ROUND(BR78,0),0)</f>
        <v>0</v>
      </c>
      <c r="S801" s="261">
        <f>IF(BR79&gt;0,ROUND(BR79,0),0)</f>
        <v>0</v>
      </c>
      <c r="T801" s="263">
        <f>IF(BR80&gt;0,ROUND(BR80,2),0)</f>
        <v>0</v>
      </c>
      <c r="U801" s="261"/>
      <c r="V801" s="262"/>
      <c r="W801" s="261"/>
      <c r="X801" s="261"/>
      <c r="Y801" s="261"/>
      <c r="Z801" s="262"/>
      <c r="AA801" s="262"/>
      <c r="AB801" s="262"/>
      <c r="AC801" s="262"/>
      <c r="AD801" s="262"/>
      <c r="AE801" s="262"/>
      <c r="AF801" s="262"/>
      <c r="AG801" s="262"/>
      <c r="AH801" s="262"/>
      <c r="AI801" s="262"/>
      <c r="AJ801" s="262"/>
      <c r="AK801" s="262"/>
      <c r="AL801" s="262"/>
      <c r="AM801" s="262"/>
      <c r="AN801" s="262"/>
      <c r="AO801" s="262"/>
      <c r="AP801" s="262"/>
      <c r="AQ801" s="262"/>
      <c r="AR801" s="262"/>
      <c r="AS801" s="262"/>
      <c r="AT801" s="262"/>
      <c r="AU801" s="262"/>
      <c r="AV801" s="262"/>
      <c r="AW801" s="262"/>
      <c r="AX801" s="262"/>
      <c r="AY801" s="262"/>
      <c r="AZ801" s="262"/>
      <c r="BA801" s="262"/>
      <c r="BB801" s="262"/>
      <c r="BC801" s="262"/>
      <c r="BD801" s="262"/>
      <c r="BE801" s="262"/>
      <c r="BF801" s="262"/>
      <c r="BG801" s="262"/>
      <c r="BH801" s="262"/>
      <c r="BI801" s="262"/>
      <c r="BJ801" s="262"/>
      <c r="BK801" s="262"/>
      <c r="BL801" s="262"/>
      <c r="BM801" s="262"/>
      <c r="BN801" s="262"/>
      <c r="BO801" s="262"/>
      <c r="BP801" s="262"/>
      <c r="BQ801" s="262"/>
      <c r="BR801" s="262"/>
      <c r="BS801" s="262"/>
      <c r="BT801" s="262"/>
      <c r="BU801" s="262"/>
      <c r="BV801" s="262"/>
      <c r="BW801" s="262"/>
      <c r="BX801" s="262"/>
      <c r="BY801" s="262"/>
      <c r="BZ801" s="262"/>
      <c r="CA801" s="262"/>
      <c r="CB801" s="262"/>
      <c r="CC801" s="262"/>
      <c r="CD801" s="262"/>
      <c r="CE801" s="262"/>
    </row>
    <row r="802" spans="1:83" ht="12.65" customHeight="1" x14ac:dyDescent="0.35">
      <c r="A802" s="204" t="str">
        <f>RIGHT($C$83,3)&amp;"*"&amp;RIGHT($C$82,4)&amp;"*"&amp;BS$55&amp;"*"&amp;"A"</f>
        <v>150*2020*8660*A</v>
      </c>
      <c r="B802" s="261"/>
      <c r="C802" s="263">
        <f>ROUND(BS60,2)</f>
        <v>0</v>
      </c>
      <c r="D802" s="261">
        <f>ROUND(BS61,0)</f>
        <v>0</v>
      </c>
      <c r="E802" s="261">
        <f>ROUND(BS62,0)</f>
        <v>0</v>
      </c>
      <c r="F802" s="261">
        <f>ROUND(BS63,0)</f>
        <v>0</v>
      </c>
      <c r="G802" s="261">
        <f>ROUND(BS64,0)</f>
        <v>0</v>
      </c>
      <c r="H802" s="261">
        <f>ROUND(BS65,0)</f>
        <v>0</v>
      </c>
      <c r="I802" s="261">
        <f>ROUND(BS66,0)</f>
        <v>0</v>
      </c>
      <c r="J802" s="261">
        <f>ROUND(BS67,0)</f>
        <v>0</v>
      </c>
      <c r="K802" s="261">
        <f>ROUND(BS68,0)</f>
        <v>0</v>
      </c>
      <c r="L802" s="261">
        <f>ROUND(BS69,0)</f>
        <v>0</v>
      </c>
      <c r="M802" s="261">
        <f>ROUND(BS70,0)</f>
        <v>0</v>
      </c>
      <c r="N802" s="261"/>
      <c r="O802" s="261"/>
      <c r="P802" s="261">
        <f>IF(BS76&gt;0,ROUND(BS76,0),0)</f>
        <v>0</v>
      </c>
      <c r="Q802" s="261">
        <f>IF(BS77&gt;0,ROUND(BS77,0),0)</f>
        <v>0</v>
      </c>
      <c r="R802" s="261">
        <f>IF(BS78&gt;0,ROUND(BS78,0),0)</f>
        <v>0</v>
      </c>
      <c r="S802" s="261">
        <f>IF(BS79&gt;0,ROUND(BS79,0),0)</f>
        <v>0</v>
      </c>
      <c r="T802" s="263">
        <f>IF(BS80&gt;0,ROUND(BS80,2),0)</f>
        <v>0</v>
      </c>
      <c r="U802" s="261"/>
      <c r="V802" s="262"/>
      <c r="W802" s="261"/>
      <c r="X802" s="261"/>
      <c r="Y802" s="261"/>
      <c r="Z802" s="262"/>
      <c r="AA802" s="262"/>
      <c r="AB802" s="262"/>
      <c r="AC802" s="262"/>
      <c r="AD802" s="262"/>
      <c r="AE802" s="262"/>
      <c r="AF802" s="262"/>
      <c r="AG802" s="262"/>
      <c r="AH802" s="262"/>
      <c r="AI802" s="262"/>
      <c r="AJ802" s="262"/>
      <c r="AK802" s="262"/>
      <c r="AL802" s="262"/>
      <c r="AM802" s="262"/>
      <c r="AN802" s="262"/>
      <c r="AO802" s="262"/>
      <c r="AP802" s="262"/>
      <c r="AQ802" s="262"/>
      <c r="AR802" s="262"/>
      <c r="AS802" s="262"/>
      <c r="AT802" s="262"/>
      <c r="AU802" s="262"/>
      <c r="AV802" s="262"/>
      <c r="AW802" s="262"/>
      <c r="AX802" s="262"/>
      <c r="AY802" s="262"/>
      <c r="AZ802" s="262"/>
      <c r="BA802" s="262"/>
      <c r="BB802" s="262"/>
      <c r="BC802" s="262"/>
      <c r="BD802" s="262"/>
      <c r="BE802" s="262"/>
      <c r="BF802" s="262"/>
      <c r="BG802" s="262"/>
      <c r="BH802" s="262"/>
      <c r="BI802" s="262"/>
      <c r="BJ802" s="262"/>
      <c r="BK802" s="262"/>
      <c r="BL802" s="262"/>
      <c r="BM802" s="262"/>
      <c r="BN802" s="262"/>
      <c r="BO802" s="262"/>
      <c r="BP802" s="262"/>
      <c r="BQ802" s="262"/>
      <c r="BR802" s="262"/>
      <c r="BS802" s="262"/>
      <c r="BT802" s="262"/>
      <c r="BU802" s="262"/>
      <c r="BV802" s="262"/>
      <c r="BW802" s="262"/>
      <c r="BX802" s="262"/>
      <c r="BY802" s="262"/>
      <c r="BZ802" s="262"/>
      <c r="CA802" s="262"/>
      <c r="CB802" s="262"/>
      <c r="CC802" s="262"/>
      <c r="CD802" s="262"/>
      <c r="CE802" s="262"/>
    </row>
    <row r="803" spans="1:83" ht="12.65" customHeight="1" x14ac:dyDescent="0.35">
      <c r="A803" s="204" t="str">
        <f>RIGHT($C$83,3)&amp;"*"&amp;RIGHT($C$82,4)&amp;"*"&amp;BT$55&amp;"*"&amp;"A"</f>
        <v>150*2020*8670*A</v>
      </c>
      <c r="B803" s="261"/>
      <c r="C803" s="263">
        <f>ROUND(BT60,2)</f>
        <v>0</v>
      </c>
      <c r="D803" s="261">
        <f>ROUND(BT61,0)</f>
        <v>0</v>
      </c>
      <c r="E803" s="261">
        <f>ROUND(BT62,0)</f>
        <v>0</v>
      </c>
      <c r="F803" s="261">
        <f>ROUND(BT63,0)</f>
        <v>0</v>
      </c>
      <c r="G803" s="261">
        <f>ROUND(BT64,0)</f>
        <v>0</v>
      </c>
      <c r="H803" s="261">
        <f>ROUND(BT65,0)</f>
        <v>0</v>
      </c>
      <c r="I803" s="261">
        <f>ROUND(BT66,0)</f>
        <v>0</v>
      </c>
      <c r="J803" s="261">
        <f>ROUND(BT67,0)</f>
        <v>0</v>
      </c>
      <c r="K803" s="261">
        <f>ROUND(BT68,0)</f>
        <v>0</v>
      </c>
      <c r="L803" s="261">
        <f>ROUND(BT69,0)</f>
        <v>0</v>
      </c>
      <c r="M803" s="261">
        <f>ROUND(BT70,0)</f>
        <v>0</v>
      </c>
      <c r="N803" s="261"/>
      <c r="O803" s="261"/>
      <c r="P803" s="261">
        <f>IF(BT76&gt;0,ROUND(BT76,0),0)</f>
        <v>0</v>
      </c>
      <c r="Q803" s="261">
        <f>IF(BT77&gt;0,ROUND(BT77,0),0)</f>
        <v>0</v>
      </c>
      <c r="R803" s="261">
        <f>IF(BT78&gt;0,ROUND(BT78,0),0)</f>
        <v>0</v>
      </c>
      <c r="S803" s="261">
        <f>IF(BT79&gt;0,ROUND(BT79,0),0)</f>
        <v>0</v>
      </c>
      <c r="T803" s="263">
        <f>IF(BT80&gt;0,ROUND(BT80,2),0)</f>
        <v>0</v>
      </c>
      <c r="U803" s="261"/>
      <c r="V803" s="262"/>
      <c r="W803" s="261"/>
      <c r="X803" s="261"/>
      <c r="Y803" s="261"/>
      <c r="Z803" s="262"/>
      <c r="AA803" s="262"/>
      <c r="AB803" s="262"/>
      <c r="AC803" s="262"/>
      <c r="AD803" s="262"/>
      <c r="AE803" s="262"/>
      <c r="AF803" s="262"/>
      <c r="AG803" s="262"/>
      <c r="AH803" s="262"/>
      <c r="AI803" s="262"/>
      <c r="AJ803" s="262"/>
      <c r="AK803" s="262"/>
      <c r="AL803" s="262"/>
      <c r="AM803" s="262"/>
      <c r="AN803" s="262"/>
      <c r="AO803" s="262"/>
      <c r="AP803" s="262"/>
      <c r="AQ803" s="262"/>
      <c r="AR803" s="262"/>
      <c r="AS803" s="262"/>
      <c r="AT803" s="262"/>
      <c r="AU803" s="262"/>
      <c r="AV803" s="262"/>
      <c r="AW803" s="262"/>
      <c r="AX803" s="262"/>
      <c r="AY803" s="262"/>
      <c r="AZ803" s="262"/>
      <c r="BA803" s="262"/>
      <c r="BB803" s="262"/>
      <c r="BC803" s="262"/>
      <c r="BD803" s="262"/>
      <c r="BE803" s="262"/>
      <c r="BF803" s="262"/>
      <c r="BG803" s="262"/>
      <c r="BH803" s="262"/>
      <c r="BI803" s="262"/>
      <c r="BJ803" s="262"/>
      <c r="BK803" s="262"/>
      <c r="BL803" s="262"/>
      <c r="BM803" s="262"/>
      <c r="BN803" s="262"/>
      <c r="BO803" s="262"/>
      <c r="BP803" s="262"/>
      <c r="BQ803" s="262"/>
      <c r="BR803" s="262"/>
      <c r="BS803" s="262"/>
      <c r="BT803" s="262"/>
      <c r="BU803" s="262"/>
      <c r="BV803" s="262"/>
      <c r="BW803" s="262"/>
      <c r="BX803" s="262"/>
      <c r="BY803" s="262"/>
      <c r="BZ803" s="262"/>
      <c r="CA803" s="262"/>
      <c r="CB803" s="262"/>
      <c r="CC803" s="262"/>
      <c r="CD803" s="262"/>
      <c r="CE803" s="262"/>
    </row>
    <row r="804" spans="1:83" ht="12.65" customHeight="1" x14ac:dyDescent="0.35">
      <c r="A804" s="204" t="str">
        <f>RIGHT($C$83,3)&amp;"*"&amp;RIGHT($C$82,4)&amp;"*"&amp;BU$55&amp;"*"&amp;"A"</f>
        <v>150*2020*8680*A</v>
      </c>
      <c r="B804" s="261"/>
      <c r="C804" s="263">
        <f>ROUND(BU60,2)</f>
        <v>0</v>
      </c>
      <c r="D804" s="261">
        <f>ROUND(BU61,0)</f>
        <v>0</v>
      </c>
      <c r="E804" s="261">
        <f>ROUND(BU62,0)</f>
        <v>0</v>
      </c>
      <c r="F804" s="261">
        <f>ROUND(BU63,0)</f>
        <v>0</v>
      </c>
      <c r="G804" s="261">
        <f>ROUND(BU64,0)</f>
        <v>0</v>
      </c>
      <c r="H804" s="261">
        <f>ROUND(BU65,0)</f>
        <v>0</v>
      </c>
      <c r="I804" s="261">
        <f>ROUND(BU66,0)</f>
        <v>0</v>
      </c>
      <c r="J804" s="261">
        <f>ROUND(BU67,0)</f>
        <v>0</v>
      </c>
      <c r="K804" s="261">
        <f>ROUND(BU68,0)</f>
        <v>0</v>
      </c>
      <c r="L804" s="261">
        <f>ROUND(BU69,0)</f>
        <v>0</v>
      </c>
      <c r="M804" s="261">
        <f>ROUND(BU70,0)</f>
        <v>0</v>
      </c>
      <c r="N804" s="261"/>
      <c r="O804" s="261"/>
      <c r="P804" s="261">
        <f>IF(BU76&gt;0,ROUND(BU76,0),0)</f>
        <v>0</v>
      </c>
      <c r="Q804" s="261">
        <f>IF(BU77&gt;0,ROUND(BU77,0),0)</f>
        <v>0</v>
      </c>
      <c r="R804" s="261">
        <f>IF(BU78&gt;0,ROUND(BU78,0),0)</f>
        <v>0</v>
      </c>
      <c r="S804" s="261">
        <f>IF(BU79&gt;0,ROUND(BU79,0),0)</f>
        <v>0</v>
      </c>
      <c r="T804" s="263">
        <f>IF(BU80&gt;0,ROUND(BU80,2),0)</f>
        <v>0</v>
      </c>
      <c r="U804" s="261"/>
      <c r="V804" s="262"/>
      <c r="W804" s="261"/>
      <c r="X804" s="261"/>
      <c r="Y804" s="261"/>
      <c r="Z804" s="262"/>
      <c r="AA804" s="262"/>
      <c r="AB804" s="262"/>
      <c r="AC804" s="262"/>
      <c r="AD804" s="262"/>
      <c r="AE804" s="262"/>
      <c r="AF804" s="262"/>
      <c r="AG804" s="262"/>
      <c r="AH804" s="262"/>
      <c r="AI804" s="262"/>
      <c r="AJ804" s="262"/>
      <c r="AK804" s="262"/>
      <c r="AL804" s="262"/>
      <c r="AM804" s="262"/>
      <c r="AN804" s="262"/>
      <c r="AO804" s="262"/>
      <c r="AP804" s="262"/>
      <c r="AQ804" s="262"/>
      <c r="AR804" s="262"/>
      <c r="AS804" s="262"/>
      <c r="AT804" s="262"/>
      <c r="AU804" s="262"/>
      <c r="AV804" s="262"/>
      <c r="AW804" s="262"/>
      <c r="AX804" s="262"/>
      <c r="AY804" s="262"/>
      <c r="AZ804" s="262"/>
      <c r="BA804" s="262"/>
      <c r="BB804" s="262"/>
      <c r="BC804" s="262"/>
      <c r="BD804" s="262"/>
      <c r="BE804" s="262"/>
      <c r="BF804" s="262"/>
      <c r="BG804" s="262"/>
      <c r="BH804" s="262"/>
      <c r="BI804" s="262"/>
      <c r="BJ804" s="262"/>
      <c r="BK804" s="262"/>
      <c r="BL804" s="262"/>
      <c r="BM804" s="262"/>
      <c r="BN804" s="262"/>
      <c r="BO804" s="262"/>
      <c r="BP804" s="262"/>
      <c r="BQ804" s="262"/>
      <c r="BR804" s="262"/>
      <c r="BS804" s="262"/>
      <c r="BT804" s="262"/>
      <c r="BU804" s="262"/>
      <c r="BV804" s="262"/>
      <c r="BW804" s="262"/>
      <c r="BX804" s="262"/>
      <c r="BY804" s="262"/>
      <c r="BZ804" s="262"/>
      <c r="CA804" s="262"/>
      <c r="CB804" s="262"/>
      <c r="CC804" s="262"/>
      <c r="CD804" s="262"/>
      <c r="CE804" s="262"/>
    </row>
    <row r="805" spans="1:83" ht="12.65" customHeight="1" x14ac:dyDescent="0.35">
      <c r="A805" s="204" t="str">
        <f>RIGHT($C$83,3)&amp;"*"&amp;RIGHT($C$82,4)&amp;"*"&amp;BV$55&amp;"*"&amp;"A"</f>
        <v>150*2020*8690*A</v>
      </c>
      <c r="B805" s="261"/>
      <c r="C805" s="263">
        <f>ROUND(BV60,2)</f>
        <v>10.48</v>
      </c>
      <c r="D805" s="261">
        <f>ROUND(BV61,0)</f>
        <v>425425</v>
      </c>
      <c r="E805" s="261">
        <f>ROUND(BV62,0)</f>
        <v>105001</v>
      </c>
      <c r="F805" s="261">
        <f>ROUND(BV63,0)</f>
        <v>0</v>
      </c>
      <c r="G805" s="261">
        <f>ROUND(BV64,0)</f>
        <v>14435</v>
      </c>
      <c r="H805" s="261">
        <f>ROUND(BV65,0)</f>
        <v>8384</v>
      </c>
      <c r="I805" s="261">
        <f>ROUND(BV66,0)</f>
        <v>81066</v>
      </c>
      <c r="J805" s="261">
        <f>ROUND(BV67,0)</f>
        <v>38862</v>
      </c>
      <c r="K805" s="261">
        <f>ROUND(BV68,0)</f>
        <v>4800</v>
      </c>
      <c r="L805" s="261">
        <f>ROUND(BV69,0)</f>
        <v>7777</v>
      </c>
      <c r="M805" s="261">
        <f>ROUND(BV70,0)</f>
        <v>0</v>
      </c>
      <c r="N805" s="261"/>
      <c r="O805" s="261"/>
      <c r="P805" s="261">
        <f>IF(BV76&gt;0,ROUND(BV76,0),0)</f>
        <v>2324</v>
      </c>
      <c r="Q805" s="261">
        <f>IF(BV77&gt;0,ROUND(BV77,0),0)</f>
        <v>0</v>
      </c>
      <c r="R805" s="261">
        <f>IF(BV78&gt;0,ROUND(BV78,0),0)</f>
        <v>468</v>
      </c>
      <c r="S805" s="261">
        <f>IF(BV79&gt;0,ROUND(BV79,0),0)</f>
        <v>0</v>
      </c>
      <c r="T805" s="263">
        <f>IF(BV80&gt;0,ROUND(BV80,2),0)</f>
        <v>0</v>
      </c>
      <c r="U805" s="261"/>
      <c r="V805" s="262"/>
      <c r="W805" s="261"/>
      <c r="X805" s="261"/>
      <c r="Y805" s="261"/>
      <c r="Z805" s="262"/>
      <c r="AA805" s="262"/>
      <c r="AB805" s="262"/>
      <c r="AC805" s="262"/>
      <c r="AD805" s="262"/>
      <c r="AE805" s="262"/>
      <c r="AF805" s="262"/>
      <c r="AG805" s="262"/>
      <c r="AH805" s="262"/>
      <c r="AI805" s="262"/>
      <c r="AJ805" s="262"/>
      <c r="AK805" s="262"/>
      <c r="AL805" s="262"/>
      <c r="AM805" s="262"/>
      <c r="AN805" s="262"/>
      <c r="AO805" s="262"/>
      <c r="AP805" s="262"/>
      <c r="AQ805" s="262"/>
      <c r="AR805" s="262"/>
      <c r="AS805" s="262"/>
      <c r="AT805" s="262"/>
      <c r="AU805" s="262"/>
      <c r="AV805" s="262"/>
      <c r="AW805" s="262"/>
      <c r="AX805" s="262"/>
      <c r="AY805" s="262"/>
      <c r="AZ805" s="262"/>
      <c r="BA805" s="262"/>
      <c r="BB805" s="262"/>
      <c r="BC805" s="262"/>
      <c r="BD805" s="262"/>
      <c r="BE805" s="262"/>
      <c r="BF805" s="262"/>
      <c r="BG805" s="262"/>
      <c r="BH805" s="262"/>
      <c r="BI805" s="262"/>
      <c r="BJ805" s="262"/>
      <c r="BK805" s="262"/>
      <c r="BL805" s="262"/>
      <c r="BM805" s="262"/>
      <c r="BN805" s="262"/>
      <c r="BO805" s="262"/>
      <c r="BP805" s="262"/>
      <c r="BQ805" s="262"/>
      <c r="BR805" s="262"/>
      <c r="BS805" s="262"/>
      <c r="BT805" s="262"/>
      <c r="BU805" s="262"/>
      <c r="BV805" s="262"/>
      <c r="BW805" s="262"/>
      <c r="BX805" s="262"/>
      <c r="BY805" s="262"/>
      <c r="BZ805" s="262"/>
      <c r="CA805" s="262"/>
      <c r="CB805" s="262"/>
      <c r="CC805" s="262"/>
      <c r="CD805" s="262"/>
      <c r="CE805" s="262"/>
    </row>
    <row r="806" spans="1:83" ht="12.65" customHeight="1" x14ac:dyDescent="0.35">
      <c r="A806" s="204" t="str">
        <f>RIGHT($C$83,3)&amp;"*"&amp;RIGHT($C$82,4)&amp;"*"&amp;BW$55&amp;"*"&amp;"A"</f>
        <v>150*2020*8700*A</v>
      </c>
      <c r="B806" s="261"/>
      <c r="C806" s="263">
        <f>ROUND(BW60,2)</f>
        <v>0</v>
      </c>
      <c r="D806" s="261">
        <f>ROUND(BW61,0)</f>
        <v>0</v>
      </c>
      <c r="E806" s="261">
        <f>ROUND(BW62,0)</f>
        <v>0</v>
      </c>
      <c r="F806" s="261">
        <f>ROUND(BW63,0)</f>
        <v>0</v>
      </c>
      <c r="G806" s="261">
        <f>ROUND(BW64,0)</f>
        <v>0</v>
      </c>
      <c r="H806" s="261">
        <f>ROUND(BW65,0)</f>
        <v>0</v>
      </c>
      <c r="I806" s="261">
        <f>ROUND(BW66,0)</f>
        <v>0</v>
      </c>
      <c r="J806" s="261">
        <f>ROUND(BW67,0)</f>
        <v>0</v>
      </c>
      <c r="K806" s="261">
        <f>ROUND(BW68,0)</f>
        <v>0</v>
      </c>
      <c r="L806" s="261">
        <f>ROUND(BW69,0)</f>
        <v>0</v>
      </c>
      <c r="M806" s="261">
        <f>ROUND(BW70,0)</f>
        <v>0</v>
      </c>
      <c r="N806" s="261"/>
      <c r="O806" s="261"/>
      <c r="P806" s="261">
        <f>IF(BW76&gt;0,ROUND(BW76,0),0)</f>
        <v>0</v>
      </c>
      <c r="Q806" s="261">
        <f>IF(BW77&gt;0,ROUND(BW77,0),0)</f>
        <v>0</v>
      </c>
      <c r="R806" s="261">
        <f>IF(BW78&gt;0,ROUND(BW78,0),0)</f>
        <v>0</v>
      </c>
      <c r="S806" s="261">
        <f>IF(BW79&gt;0,ROUND(BW79,0),0)</f>
        <v>0</v>
      </c>
      <c r="T806" s="263">
        <f>IF(BW80&gt;0,ROUND(BW80,2),0)</f>
        <v>0</v>
      </c>
      <c r="U806" s="261"/>
      <c r="V806" s="262"/>
      <c r="W806" s="261"/>
      <c r="X806" s="261"/>
      <c r="Y806" s="261"/>
      <c r="Z806" s="262"/>
      <c r="AA806" s="262"/>
      <c r="AB806" s="262"/>
      <c r="AC806" s="262"/>
      <c r="AD806" s="262"/>
      <c r="AE806" s="262"/>
      <c r="AF806" s="262"/>
      <c r="AG806" s="262"/>
      <c r="AH806" s="262"/>
      <c r="AI806" s="262"/>
      <c r="AJ806" s="262"/>
      <c r="AK806" s="262"/>
      <c r="AL806" s="262"/>
      <c r="AM806" s="262"/>
      <c r="AN806" s="262"/>
      <c r="AO806" s="262"/>
      <c r="AP806" s="262"/>
      <c r="AQ806" s="262"/>
      <c r="AR806" s="262"/>
      <c r="AS806" s="262"/>
      <c r="AT806" s="262"/>
      <c r="AU806" s="262"/>
      <c r="AV806" s="262"/>
      <c r="AW806" s="262"/>
      <c r="AX806" s="262"/>
      <c r="AY806" s="262"/>
      <c r="AZ806" s="262"/>
      <c r="BA806" s="262"/>
      <c r="BB806" s="262"/>
      <c r="BC806" s="262"/>
      <c r="BD806" s="262"/>
      <c r="BE806" s="262"/>
      <c r="BF806" s="262"/>
      <c r="BG806" s="262"/>
      <c r="BH806" s="262"/>
      <c r="BI806" s="262"/>
      <c r="BJ806" s="262"/>
      <c r="BK806" s="262"/>
      <c r="BL806" s="262"/>
      <c r="BM806" s="262"/>
      <c r="BN806" s="262"/>
      <c r="BO806" s="262"/>
      <c r="BP806" s="262"/>
      <c r="BQ806" s="262"/>
      <c r="BR806" s="262"/>
      <c r="BS806" s="262"/>
      <c r="BT806" s="262"/>
      <c r="BU806" s="262"/>
      <c r="BV806" s="262"/>
      <c r="BW806" s="262"/>
      <c r="BX806" s="262"/>
      <c r="BY806" s="262"/>
      <c r="BZ806" s="262"/>
      <c r="CA806" s="262"/>
      <c r="CB806" s="262"/>
      <c r="CC806" s="262"/>
      <c r="CD806" s="262"/>
      <c r="CE806" s="262"/>
    </row>
    <row r="807" spans="1:83" ht="12.65" customHeight="1" x14ac:dyDescent="0.35">
      <c r="A807" s="204" t="str">
        <f>RIGHT($C$83,3)&amp;"*"&amp;RIGHT($C$82,4)&amp;"*"&amp;BX$55&amp;"*"&amp;"A"</f>
        <v>150*2020*8710*A</v>
      </c>
      <c r="B807" s="261"/>
      <c r="C807" s="263">
        <f>ROUND(BX60,2)</f>
        <v>1.22</v>
      </c>
      <c r="D807" s="261">
        <f>ROUND(BX61,0)</f>
        <v>100736</v>
      </c>
      <c r="E807" s="261">
        <f>ROUND(BX62,0)</f>
        <v>24863</v>
      </c>
      <c r="F807" s="261">
        <f>ROUND(BX63,0)</f>
        <v>0</v>
      </c>
      <c r="G807" s="261">
        <f>ROUND(BX64,0)</f>
        <v>987</v>
      </c>
      <c r="H807" s="261">
        <f>ROUND(BX65,0)</f>
        <v>1834</v>
      </c>
      <c r="I807" s="261">
        <f>ROUND(BX66,0)</f>
        <v>0</v>
      </c>
      <c r="J807" s="261">
        <f>ROUND(BX67,0)</f>
        <v>0</v>
      </c>
      <c r="K807" s="261">
        <f>ROUND(BX68,0)</f>
        <v>216</v>
      </c>
      <c r="L807" s="261">
        <f>ROUND(BX69,0)</f>
        <v>9458</v>
      </c>
      <c r="M807" s="261">
        <f>ROUND(BX70,0)</f>
        <v>0</v>
      </c>
      <c r="N807" s="261"/>
      <c r="O807" s="261"/>
      <c r="P807" s="261">
        <f>IF(BX76&gt;0,ROUND(BX76,0),0)</f>
        <v>0</v>
      </c>
      <c r="Q807" s="261">
        <f>IF(BX77&gt;0,ROUND(BX77,0),0)</f>
        <v>0</v>
      </c>
      <c r="R807" s="261">
        <f>IF(BX78&gt;0,ROUND(BX78,0),0)</f>
        <v>0</v>
      </c>
      <c r="S807" s="261">
        <f>IF(BX79&gt;0,ROUND(BX79,0),0)</f>
        <v>0</v>
      </c>
      <c r="T807" s="263">
        <f>IF(BX80&gt;0,ROUND(BX80,2),0)</f>
        <v>0</v>
      </c>
      <c r="U807" s="261"/>
      <c r="V807" s="262"/>
      <c r="W807" s="261"/>
      <c r="X807" s="261"/>
      <c r="Y807" s="261"/>
      <c r="Z807" s="262"/>
      <c r="AA807" s="262"/>
      <c r="AB807" s="262"/>
      <c r="AC807" s="262"/>
      <c r="AD807" s="262"/>
      <c r="AE807" s="262"/>
      <c r="AF807" s="262"/>
      <c r="AG807" s="262"/>
      <c r="AH807" s="262"/>
      <c r="AI807" s="262"/>
      <c r="AJ807" s="262"/>
      <c r="AK807" s="262"/>
      <c r="AL807" s="262"/>
      <c r="AM807" s="262"/>
      <c r="AN807" s="262"/>
      <c r="AO807" s="262"/>
      <c r="AP807" s="262"/>
      <c r="AQ807" s="262"/>
      <c r="AR807" s="262"/>
      <c r="AS807" s="262"/>
      <c r="AT807" s="262"/>
      <c r="AU807" s="262"/>
      <c r="AV807" s="262"/>
      <c r="AW807" s="262"/>
      <c r="AX807" s="262"/>
      <c r="AY807" s="262"/>
      <c r="AZ807" s="262"/>
      <c r="BA807" s="262"/>
      <c r="BB807" s="262"/>
      <c r="BC807" s="262"/>
      <c r="BD807" s="262"/>
      <c r="BE807" s="262"/>
      <c r="BF807" s="262"/>
      <c r="BG807" s="262"/>
      <c r="BH807" s="262"/>
      <c r="BI807" s="262"/>
      <c r="BJ807" s="262"/>
      <c r="BK807" s="262"/>
      <c r="BL807" s="262"/>
      <c r="BM807" s="262"/>
      <c r="BN807" s="262"/>
      <c r="BO807" s="262"/>
      <c r="BP807" s="262"/>
      <c r="BQ807" s="262"/>
      <c r="BR807" s="262"/>
      <c r="BS807" s="262"/>
      <c r="BT807" s="262"/>
      <c r="BU807" s="262"/>
      <c r="BV807" s="262"/>
      <c r="BW807" s="262"/>
      <c r="BX807" s="262"/>
      <c r="BY807" s="262"/>
      <c r="BZ807" s="262"/>
      <c r="CA807" s="262"/>
      <c r="CB807" s="262"/>
      <c r="CC807" s="262"/>
      <c r="CD807" s="262"/>
      <c r="CE807" s="262"/>
    </row>
    <row r="808" spans="1:83" ht="12.65" customHeight="1" x14ac:dyDescent="0.35">
      <c r="A808" s="204" t="str">
        <f>RIGHT($C$83,3)&amp;"*"&amp;RIGHT($C$82,4)&amp;"*"&amp;BY$55&amp;"*"&amp;"A"</f>
        <v>150*2020*8720*A</v>
      </c>
      <c r="B808" s="261"/>
      <c r="C808" s="263">
        <f>ROUND(BY60,2)</f>
        <v>0</v>
      </c>
      <c r="D808" s="261">
        <f>ROUND(BY61,0)</f>
        <v>0</v>
      </c>
      <c r="E808" s="261">
        <f>ROUND(BY62,0)</f>
        <v>0</v>
      </c>
      <c r="F808" s="261">
        <f>ROUND(BY63,0)</f>
        <v>0</v>
      </c>
      <c r="G808" s="261">
        <f>ROUND(BY64,0)</f>
        <v>43</v>
      </c>
      <c r="H808" s="261">
        <f>ROUND(BY65,0)</f>
        <v>0</v>
      </c>
      <c r="I808" s="261">
        <f>ROUND(BY66,0)</f>
        <v>0</v>
      </c>
      <c r="J808" s="261">
        <f>ROUND(BY67,0)</f>
        <v>0</v>
      </c>
      <c r="K808" s="261">
        <f>ROUND(BY68,0)</f>
        <v>0</v>
      </c>
      <c r="L808" s="261">
        <f>ROUND(BY69,0)</f>
        <v>0</v>
      </c>
      <c r="M808" s="261">
        <f>ROUND(BY70,0)</f>
        <v>0</v>
      </c>
      <c r="N808" s="261"/>
      <c r="O808" s="261"/>
      <c r="P808" s="261">
        <f>IF(BY76&gt;0,ROUND(BY76,0),0)</f>
        <v>0</v>
      </c>
      <c r="Q808" s="261">
        <f>IF(BY77&gt;0,ROUND(BY77,0),0)</f>
        <v>0</v>
      </c>
      <c r="R808" s="261">
        <f>IF(BY78&gt;0,ROUND(BY78,0),0)</f>
        <v>0</v>
      </c>
      <c r="S808" s="261">
        <f>IF(BY79&gt;0,ROUND(BY79,0),0)</f>
        <v>0</v>
      </c>
      <c r="T808" s="263">
        <f>IF(BY80&gt;0,ROUND(BY80,2),0)</f>
        <v>0</v>
      </c>
      <c r="U808" s="261"/>
      <c r="V808" s="262"/>
      <c r="W808" s="261"/>
      <c r="X808" s="261"/>
      <c r="Y808" s="261"/>
      <c r="Z808" s="262"/>
      <c r="AA808" s="262"/>
      <c r="AB808" s="262"/>
      <c r="AC808" s="262"/>
      <c r="AD808" s="262"/>
      <c r="AE808" s="262"/>
      <c r="AF808" s="262"/>
      <c r="AG808" s="262"/>
      <c r="AH808" s="262"/>
      <c r="AI808" s="262"/>
      <c r="AJ808" s="262"/>
      <c r="AK808" s="262"/>
      <c r="AL808" s="262"/>
      <c r="AM808" s="262"/>
      <c r="AN808" s="262"/>
      <c r="AO808" s="262"/>
      <c r="AP808" s="262"/>
      <c r="AQ808" s="262"/>
      <c r="AR808" s="262"/>
      <c r="AS808" s="262"/>
      <c r="AT808" s="262"/>
      <c r="AU808" s="262"/>
      <c r="AV808" s="262"/>
      <c r="AW808" s="262"/>
      <c r="AX808" s="262"/>
      <c r="AY808" s="262"/>
      <c r="AZ808" s="262"/>
      <c r="BA808" s="262"/>
      <c r="BB808" s="262"/>
      <c r="BC808" s="262"/>
      <c r="BD808" s="262"/>
      <c r="BE808" s="262"/>
      <c r="BF808" s="262"/>
      <c r="BG808" s="262"/>
      <c r="BH808" s="262"/>
      <c r="BI808" s="262"/>
      <c r="BJ808" s="262"/>
      <c r="BK808" s="262"/>
      <c r="BL808" s="262"/>
      <c r="BM808" s="262"/>
      <c r="BN808" s="262"/>
      <c r="BO808" s="262"/>
      <c r="BP808" s="262"/>
      <c r="BQ808" s="262"/>
      <c r="BR808" s="262"/>
      <c r="BS808" s="262"/>
      <c r="BT808" s="262"/>
      <c r="BU808" s="262"/>
      <c r="BV808" s="262"/>
      <c r="BW808" s="262"/>
      <c r="BX808" s="262"/>
      <c r="BY808" s="262"/>
      <c r="BZ808" s="262"/>
      <c r="CA808" s="262"/>
      <c r="CB808" s="262"/>
      <c r="CC808" s="262"/>
      <c r="CD808" s="262"/>
      <c r="CE808" s="262"/>
    </row>
    <row r="809" spans="1:83" ht="12.65" customHeight="1" x14ac:dyDescent="0.35">
      <c r="A809" s="204" t="str">
        <f>RIGHT($C$83,3)&amp;"*"&amp;RIGHT($C$82,4)&amp;"*"&amp;BZ$55&amp;"*"&amp;"A"</f>
        <v>150*2020*8730*A</v>
      </c>
      <c r="B809" s="261"/>
      <c r="C809" s="263">
        <f>ROUND(BZ60,2)</f>
        <v>0</v>
      </c>
      <c r="D809" s="261">
        <f>ROUND(BZ61,0)</f>
        <v>0</v>
      </c>
      <c r="E809" s="261">
        <f>ROUND(BZ62,0)</f>
        <v>0</v>
      </c>
      <c r="F809" s="261">
        <f>ROUND(BZ63,0)</f>
        <v>0</v>
      </c>
      <c r="G809" s="261">
        <f>ROUND(BZ64,0)</f>
        <v>0</v>
      </c>
      <c r="H809" s="261">
        <f>ROUND(BZ65,0)</f>
        <v>0</v>
      </c>
      <c r="I809" s="261">
        <f>ROUND(BZ66,0)</f>
        <v>0</v>
      </c>
      <c r="J809" s="261">
        <f>ROUND(BZ67,0)</f>
        <v>0</v>
      </c>
      <c r="K809" s="261">
        <f>ROUND(BZ68,0)</f>
        <v>0</v>
      </c>
      <c r="L809" s="261">
        <f>ROUND(BZ69,0)</f>
        <v>0</v>
      </c>
      <c r="M809" s="261">
        <f>ROUND(BZ70,0)</f>
        <v>0</v>
      </c>
      <c r="N809" s="261"/>
      <c r="O809" s="261"/>
      <c r="P809" s="261">
        <f>IF(BZ76&gt;0,ROUND(BZ76,0),0)</f>
        <v>0</v>
      </c>
      <c r="Q809" s="261">
        <f>IF(BZ77&gt;0,ROUND(BZ77,0),0)</f>
        <v>0</v>
      </c>
      <c r="R809" s="261">
        <f>IF(BZ78&gt;0,ROUND(BZ78,0),0)</f>
        <v>0</v>
      </c>
      <c r="S809" s="261">
        <f>IF(BZ79&gt;0,ROUND(BZ79,0),0)</f>
        <v>0</v>
      </c>
      <c r="T809" s="263">
        <f>IF(BZ80&gt;0,ROUND(BZ80,2),0)</f>
        <v>0</v>
      </c>
      <c r="U809" s="261"/>
      <c r="V809" s="262"/>
      <c r="W809" s="261"/>
      <c r="X809" s="261"/>
      <c r="Y809" s="261"/>
      <c r="Z809" s="262"/>
      <c r="AA809" s="262"/>
      <c r="AB809" s="262"/>
      <c r="AC809" s="262"/>
      <c r="AD809" s="262"/>
      <c r="AE809" s="262"/>
      <c r="AF809" s="262"/>
      <c r="AG809" s="262"/>
      <c r="AH809" s="262"/>
      <c r="AI809" s="262"/>
      <c r="AJ809" s="262"/>
      <c r="AK809" s="262"/>
      <c r="AL809" s="262"/>
      <c r="AM809" s="262"/>
      <c r="AN809" s="262"/>
      <c r="AO809" s="262"/>
      <c r="AP809" s="262"/>
      <c r="AQ809" s="262"/>
      <c r="AR809" s="262"/>
      <c r="AS809" s="262"/>
      <c r="AT809" s="262"/>
      <c r="AU809" s="262"/>
      <c r="AV809" s="262"/>
      <c r="AW809" s="262"/>
      <c r="AX809" s="262"/>
      <c r="AY809" s="262"/>
      <c r="AZ809" s="262"/>
      <c r="BA809" s="262"/>
      <c r="BB809" s="262"/>
      <c r="BC809" s="262"/>
      <c r="BD809" s="262"/>
      <c r="BE809" s="262"/>
      <c r="BF809" s="262"/>
      <c r="BG809" s="262"/>
      <c r="BH809" s="262"/>
      <c r="BI809" s="262"/>
      <c r="BJ809" s="262"/>
      <c r="BK809" s="262"/>
      <c r="BL809" s="262"/>
      <c r="BM809" s="262"/>
      <c r="BN809" s="262"/>
      <c r="BO809" s="262"/>
      <c r="BP809" s="262"/>
      <c r="BQ809" s="262"/>
      <c r="BR809" s="262"/>
      <c r="BS809" s="262"/>
      <c r="BT809" s="262"/>
      <c r="BU809" s="262"/>
      <c r="BV809" s="262"/>
      <c r="BW809" s="262"/>
      <c r="BX809" s="262"/>
      <c r="BY809" s="262"/>
      <c r="BZ809" s="262"/>
      <c r="CA809" s="262"/>
      <c r="CB809" s="262"/>
      <c r="CC809" s="262"/>
      <c r="CD809" s="262"/>
      <c r="CE809" s="262"/>
    </row>
    <row r="810" spans="1:83" ht="12.65" customHeight="1" x14ac:dyDescent="0.35">
      <c r="A810" s="204" t="str">
        <f>RIGHT($C$83,3)&amp;"*"&amp;RIGHT($C$82,4)&amp;"*"&amp;CA$55&amp;"*"&amp;"A"</f>
        <v>150*2020*8740*A</v>
      </c>
      <c r="B810" s="261"/>
      <c r="C810" s="263">
        <f>ROUND(CA60,2)</f>
        <v>0</v>
      </c>
      <c r="D810" s="261">
        <f>ROUND(CA61,0)</f>
        <v>0</v>
      </c>
      <c r="E810" s="261">
        <f>ROUND(CA62,0)</f>
        <v>0</v>
      </c>
      <c r="F810" s="261">
        <f>ROUND(CA63,0)</f>
        <v>0</v>
      </c>
      <c r="G810" s="261">
        <f>ROUND(CA64,0)</f>
        <v>0</v>
      </c>
      <c r="H810" s="261">
        <f>ROUND(CA65,0)</f>
        <v>0</v>
      </c>
      <c r="I810" s="261">
        <f>ROUND(CA66,0)</f>
        <v>0</v>
      </c>
      <c r="J810" s="261">
        <f>ROUND(CA67,0)</f>
        <v>0</v>
      </c>
      <c r="K810" s="261">
        <f>ROUND(CA68,0)</f>
        <v>0</v>
      </c>
      <c r="L810" s="261">
        <f>ROUND(CA69,0)</f>
        <v>0</v>
      </c>
      <c r="M810" s="261">
        <f>ROUND(CA70,0)</f>
        <v>0</v>
      </c>
      <c r="N810" s="261"/>
      <c r="O810" s="261"/>
      <c r="P810" s="261">
        <f>IF(CA76&gt;0,ROUND(CA76,0),0)</f>
        <v>0</v>
      </c>
      <c r="Q810" s="261">
        <f>IF(CA77&gt;0,ROUND(CA77,0),0)</f>
        <v>0</v>
      </c>
      <c r="R810" s="261">
        <f>IF(CA78&gt;0,ROUND(CA78,0),0)</f>
        <v>0</v>
      </c>
      <c r="S810" s="261">
        <f>IF(CA79&gt;0,ROUND(CA79,0),0)</f>
        <v>0</v>
      </c>
      <c r="T810" s="263">
        <f>IF(CA80&gt;0,ROUND(CA80,2),0)</f>
        <v>0</v>
      </c>
      <c r="U810" s="261"/>
      <c r="V810" s="262"/>
      <c r="W810" s="261"/>
      <c r="X810" s="261"/>
      <c r="Y810" s="261"/>
      <c r="Z810" s="262"/>
      <c r="AA810" s="262"/>
      <c r="AB810" s="262"/>
      <c r="AC810" s="262"/>
      <c r="AD810" s="262"/>
      <c r="AE810" s="262"/>
      <c r="AF810" s="262"/>
      <c r="AG810" s="262"/>
      <c r="AH810" s="262"/>
      <c r="AI810" s="262"/>
      <c r="AJ810" s="262"/>
      <c r="AK810" s="262"/>
      <c r="AL810" s="262"/>
      <c r="AM810" s="262"/>
      <c r="AN810" s="262"/>
      <c r="AO810" s="262"/>
      <c r="AP810" s="262"/>
      <c r="AQ810" s="262"/>
      <c r="AR810" s="262"/>
      <c r="AS810" s="262"/>
      <c r="AT810" s="262"/>
      <c r="AU810" s="262"/>
      <c r="AV810" s="262"/>
      <c r="AW810" s="262"/>
      <c r="AX810" s="262"/>
      <c r="AY810" s="262"/>
      <c r="AZ810" s="262"/>
      <c r="BA810" s="262"/>
      <c r="BB810" s="262"/>
      <c r="BC810" s="262"/>
      <c r="BD810" s="262"/>
      <c r="BE810" s="262"/>
      <c r="BF810" s="262"/>
      <c r="BG810" s="262"/>
      <c r="BH810" s="262"/>
      <c r="BI810" s="262"/>
      <c r="BJ810" s="262"/>
      <c r="BK810" s="262"/>
      <c r="BL810" s="262"/>
      <c r="BM810" s="262"/>
      <c r="BN810" s="262"/>
      <c r="BO810" s="262"/>
      <c r="BP810" s="262"/>
      <c r="BQ810" s="262"/>
      <c r="BR810" s="262"/>
      <c r="BS810" s="262"/>
      <c r="BT810" s="262"/>
      <c r="BU810" s="262"/>
      <c r="BV810" s="262"/>
      <c r="BW810" s="262"/>
      <c r="BX810" s="262"/>
      <c r="BY810" s="262"/>
      <c r="BZ810" s="262"/>
      <c r="CA810" s="262"/>
      <c r="CB810" s="262"/>
      <c r="CC810" s="262"/>
      <c r="CD810" s="262"/>
      <c r="CE810" s="262"/>
    </row>
    <row r="811" spans="1:83" ht="12.65" customHeight="1" x14ac:dyDescent="0.35">
      <c r="A811" s="204" t="str">
        <f>RIGHT($C$83,3)&amp;"*"&amp;RIGHT($C$82,4)&amp;"*"&amp;CB$55&amp;"*"&amp;"A"</f>
        <v>150*2020*8770*A</v>
      </c>
      <c r="B811" s="261"/>
      <c r="C811" s="263">
        <f>ROUND(CB60,2)</f>
        <v>0</v>
      </c>
      <c r="D811" s="261">
        <f>ROUND(CB61,0)</f>
        <v>0</v>
      </c>
      <c r="E811" s="261">
        <f>ROUND(CB62,0)</f>
        <v>0</v>
      </c>
      <c r="F811" s="261">
        <f>ROUND(CB63,0)</f>
        <v>0</v>
      </c>
      <c r="G811" s="261">
        <f>ROUND(CB64,0)</f>
        <v>0</v>
      </c>
      <c r="H811" s="261">
        <f>ROUND(CB65,0)</f>
        <v>0</v>
      </c>
      <c r="I811" s="261">
        <f>ROUND(CB66,0)</f>
        <v>0</v>
      </c>
      <c r="J811" s="261">
        <f>ROUND(CB67,0)</f>
        <v>0</v>
      </c>
      <c r="K811" s="261">
        <f>ROUND(CB68,0)</f>
        <v>0</v>
      </c>
      <c r="L811" s="261">
        <f>ROUND(CB69,0)</f>
        <v>0</v>
      </c>
      <c r="M811" s="261">
        <f>ROUND(CB70,0)</f>
        <v>0</v>
      </c>
      <c r="N811" s="261"/>
      <c r="O811" s="261"/>
      <c r="P811" s="261">
        <f>IF(CB76&gt;0,ROUND(CB76,0),0)</f>
        <v>0</v>
      </c>
      <c r="Q811" s="261">
        <f>IF(CB77&gt;0,ROUND(CB77,0),0)</f>
        <v>0</v>
      </c>
      <c r="R811" s="261">
        <f>IF(CB78&gt;0,ROUND(CB78,0),0)</f>
        <v>0</v>
      </c>
      <c r="S811" s="261">
        <f>IF(CB79&gt;0,ROUND(CB79,0),0)</f>
        <v>0</v>
      </c>
      <c r="T811" s="263">
        <f>IF(CB80&gt;0,ROUND(CB80,2),0)</f>
        <v>0</v>
      </c>
      <c r="U811" s="261"/>
      <c r="V811" s="262"/>
      <c r="W811" s="261"/>
      <c r="X811" s="261"/>
      <c r="Y811" s="261"/>
      <c r="Z811" s="262"/>
      <c r="AA811" s="262"/>
      <c r="AB811" s="262"/>
      <c r="AC811" s="262"/>
      <c r="AD811" s="262"/>
      <c r="AE811" s="262"/>
      <c r="AF811" s="262"/>
      <c r="AG811" s="262"/>
      <c r="AH811" s="262"/>
      <c r="AI811" s="262"/>
      <c r="AJ811" s="262"/>
      <c r="AK811" s="262"/>
      <c r="AL811" s="262"/>
      <c r="AM811" s="262"/>
      <c r="AN811" s="262"/>
      <c r="AO811" s="262"/>
      <c r="AP811" s="262"/>
      <c r="AQ811" s="262"/>
      <c r="AR811" s="262"/>
      <c r="AS811" s="262"/>
      <c r="AT811" s="262"/>
      <c r="AU811" s="262"/>
      <c r="AV811" s="262"/>
      <c r="AW811" s="262"/>
      <c r="AX811" s="262"/>
      <c r="AY811" s="262"/>
      <c r="AZ811" s="262"/>
      <c r="BA811" s="262"/>
      <c r="BB811" s="262"/>
      <c r="BC811" s="262"/>
      <c r="BD811" s="262"/>
      <c r="BE811" s="262"/>
      <c r="BF811" s="262"/>
      <c r="BG811" s="262"/>
      <c r="BH811" s="262"/>
      <c r="BI811" s="262"/>
      <c r="BJ811" s="262"/>
      <c r="BK811" s="262"/>
      <c r="BL811" s="262"/>
      <c r="BM811" s="262"/>
      <c r="BN811" s="262"/>
      <c r="BO811" s="262"/>
      <c r="BP811" s="262"/>
      <c r="BQ811" s="262"/>
      <c r="BR811" s="262"/>
      <c r="BS811" s="262"/>
      <c r="BT811" s="262"/>
      <c r="BU811" s="262"/>
      <c r="BV811" s="262"/>
      <c r="BW811" s="262"/>
      <c r="BX811" s="262"/>
      <c r="BY811" s="262"/>
      <c r="BZ811" s="262"/>
      <c r="CA811" s="262"/>
      <c r="CB811" s="262"/>
      <c r="CC811" s="262"/>
      <c r="CD811" s="262"/>
      <c r="CE811" s="262"/>
    </row>
    <row r="812" spans="1:83" ht="12.65" customHeight="1" x14ac:dyDescent="0.35">
      <c r="A812" s="204" t="str">
        <f>RIGHT($C$83,3)&amp;"*"&amp;RIGHT($C$82,4)&amp;"*"&amp;CC$55&amp;"*"&amp;"A"</f>
        <v>150*2020*8790*A</v>
      </c>
      <c r="B812" s="261"/>
      <c r="C812" s="263">
        <f>ROUND(CC60,2)</f>
        <v>0</v>
      </c>
      <c r="D812" s="261">
        <f>ROUND(CC61,0)</f>
        <v>0</v>
      </c>
      <c r="E812" s="261">
        <f>ROUND(CC62,0)</f>
        <v>0</v>
      </c>
      <c r="F812" s="261">
        <f>ROUND(CC63,0)</f>
        <v>0</v>
      </c>
      <c r="G812" s="261">
        <f>ROUND(CC64,0)</f>
        <v>0</v>
      </c>
      <c r="H812" s="261">
        <f>ROUND(CC65,0)</f>
        <v>0</v>
      </c>
      <c r="I812" s="261">
        <f>ROUND(CC66,0)</f>
        <v>0</v>
      </c>
      <c r="J812" s="261">
        <f>ROUND(CC67,0)</f>
        <v>0</v>
      </c>
      <c r="K812" s="261">
        <f>ROUND(CC68,0)</f>
        <v>0</v>
      </c>
      <c r="L812" s="261">
        <f>ROUND(CC69,0)</f>
        <v>0</v>
      </c>
      <c r="M812" s="261">
        <f>ROUND(CC70,0)</f>
        <v>0</v>
      </c>
      <c r="N812" s="261"/>
      <c r="O812" s="261"/>
      <c r="P812" s="261">
        <f>IF(CC76&gt;0,ROUND(CC76,0),0)</f>
        <v>0</v>
      </c>
      <c r="Q812" s="261">
        <f>IF(CC77&gt;0,ROUND(CC77,0),0)</f>
        <v>0</v>
      </c>
      <c r="R812" s="261">
        <f>IF(CC78&gt;0,ROUND(CC78,0),0)</f>
        <v>0</v>
      </c>
      <c r="S812" s="261">
        <f>IF(CC79&gt;0,ROUND(CC79,0),0)</f>
        <v>0</v>
      </c>
      <c r="T812" s="263">
        <f>IF(CC80&gt;0,ROUND(CC80,2),0)</f>
        <v>0</v>
      </c>
      <c r="U812" s="261"/>
      <c r="V812" s="262"/>
      <c r="W812" s="261"/>
      <c r="X812" s="261"/>
      <c r="Y812" s="261"/>
      <c r="Z812" s="262"/>
      <c r="AA812" s="262"/>
      <c r="AB812" s="262"/>
      <c r="AC812" s="262"/>
      <c r="AD812" s="262"/>
      <c r="AE812" s="262"/>
      <c r="AF812" s="262"/>
      <c r="AG812" s="262"/>
      <c r="AH812" s="262"/>
      <c r="AI812" s="262"/>
      <c r="AJ812" s="262"/>
      <c r="AK812" s="262"/>
      <c r="AL812" s="262"/>
      <c r="AM812" s="262"/>
      <c r="AN812" s="262"/>
      <c r="AO812" s="262"/>
      <c r="AP812" s="262"/>
      <c r="AQ812" s="262"/>
      <c r="AR812" s="262"/>
      <c r="AS812" s="262"/>
      <c r="AT812" s="262"/>
      <c r="AU812" s="262"/>
      <c r="AV812" s="262"/>
      <c r="AW812" s="262"/>
      <c r="AX812" s="262"/>
      <c r="AY812" s="262"/>
      <c r="AZ812" s="262"/>
      <c r="BA812" s="262"/>
      <c r="BB812" s="262"/>
      <c r="BC812" s="262"/>
      <c r="BD812" s="262"/>
      <c r="BE812" s="262"/>
      <c r="BF812" s="262"/>
      <c r="BG812" s="262"/>
      <c r="BH812" s="262"/>
      <c r="BI812" s="262"/>
      <c r="BJ812" s="262"/>
      <c r="BK812" s="262"/>
      <c r="BL812" s="262"/>
      <c r="BM812" s="262"/>
      <c r="BN812" s="262"/>
      <c r="BO812" s="262"/>
      <c r="BP812" s="262"/>
      <c r="BQ812" s="262"/>
      <c r="BR812" s="262"/>
      <c r="BS812" s="262"/>
      <c r="BT812" s="262"/>
      <c r="BU812" s="262"/>
      <c r="BV812" s="262"/>
      <c r="BW812" s="262"/>
      <c r="BX812" s="262"/>
      <c r="BY812" s="262"/>
      <c r="BZ812" s="262"/>
      <c r="CA812" s="262"/>
      <c r="CB812" s="262"/>
      <c r="CC812" s="262"/>
      <c r="CD812" s="262"/>
      <c r="CE812" s="262"/>
    </row>
    <row r="813" spans="1:83" ht="12.65" customHeight="1" x14ac:dyDescent="0.35">
      <c r="A813" s="204" t="str">
        <f>RIGHT($C$83,3)&amp;"*"&amp;RIGHT($C$82,4)&amp;"*"&amp;"9000"&amp;"*"&amp;"A"</f>
        <v>150*2020*9000*A</v>
      </c>
      <c r="B813" s="261"/>
      <c r="C813" s="264"/>
      <c r="D813" s="261"/>
      <c r="E813" s="261"/>
      <c r="F813" s="261"/>
      <c r="G813" s="261"/>
      <c r="H813" s="261"/>
      <c r="I813" s="261"/>
      <c r="J813" s="261"/>
      <c r="K813" s="261"/>
      <c r="L813" s="261"/>
      <c r="M813" s="261"/>
      <c r="N813" s="261"/>
      <c r="O813" s="261"/>
      <c r="P813" s="261"/>
      <c r="Q813" s="261"/>
      <c r="R813" s="261"/>
      <c r="S813" s="261"/>
      <c r="T813" s="264"/>
      <c r="U813" s="261">
        <f>ROUND(CD69,0)</f>
        <v>1798373</v>
      </c>
      <c r="V813" s="262">
        <f>ROUND(CD70,0)</f>
        <v>0</v>
      </c>
      <c r="W813" s="261">
        <f>ROUND(CE72,0)</f>
        <v>0</v>
      </c>
      <c r="X813" s="261">
        <f>ROUND(C131,0)</f>
        <v>0</v>
      </c>
      <c r="Y813" s="261"/>
      <c r="Z813" s="262"/>
      <c r="AA813" s="262"/>
      <c r="AB813" s="262"/>
      <c r="AC813" s="262"/>
      <c r="AD813" s="262"/>
      <c r="AE813" s="262"/>
      <c r="AF813" s="262"/>
      <c r="AG813" s="262"/>
      <c r="AH813" s="262"/>
      <c r="AI813" s="262"/>
      <c r="AJ813" s="262"/>
      <c r="AK813" s="262"/>
      <c r="AL813" s="262"/>
      <c r="AM813" s="262"/>
      <c r="AN813" s="262"/>
      <c r="AO813" s="262"/>
      <c r="AP813" s="262"/>
      <c r="AQ813" s="262"/>
      <c r="AR813" s="262"/>
      <c r="AS813" s="262"/>
      <c r="AT813" s="262"/>
      <c r="AU813" s="262"/>
      <c r="AV813" s="262"/>
      <c r="AW813" s="262"/>
      <c r="AX813" s="262"/>
      <c r="AY813" s="262"/>
      <c r="AZ813" s="262"/>
      <c r="BA813" s="262"/>
      <c r="BB813" s="262"/>
      <c r="BC813" s="262"/>
      <c r="BD813" s="262"/>
      <c r="BE813" s="262"/>
      <c r="BF813" s="262"/>
      <c r="BG813" s="262"/>
      <c r="BH813" s="262"/>
      <c r="BI813" s="262"/>
      <c r="BJ813" s="262"/>
      <c r="BK813" s="262"/>
      <c r="BL813" s="262"/>
      <c r="BM813" s="262"/>
      <c r="BN813" s="262"/>
      <c r="BO813" s="262"/>
      <c r="BP813" s="262"/>
      <c r="BQ813" s="262"/>
      <c r="BR813" s="262"/>
      <c r="BS813" s="262"/>
      <c r="BT813" s="262"/>
      <c r="BU813" s="262"/>
      <c r="BV813" s="262"/>
      <c r="BW813" s="262"/>
      <c r="BX813" s="262"/>
      <c r="BY813" s="262"/>
      <c r="BZ813" s="262"/>
      <c r="CA813" s="262"/>
      <c r="CB813" s="262"/>
      <c r="CC813" s="262"/>
      <c r="CD813" s="262"/>
      <c r="CE813" s="262"/>
    </row>
    <row r="814" spans="1:83" ht="12.65" customHeight="1" x14ac:dyDescent="0.35">
      <c r="B814" s="262"/>
      <c r="C814" s="262"/>
      <c r="D814" s="262"/>
      <c r="E814" s="262"/>
      <c r="F814" s="262"/>
      <c r="G814" s="262"/>
      <c r="H814" s="262"/>
      <c r="I814" s="262"/>
      <c r="J814" s="262"/>
      <c r="K814" s="262"/>
      <c r="L814" s="262"/>
      <c r="M814" s="262"/>
      <c r="N814" s="262"/>
      <c r="O814" s="262"/>
      <c r="P814" s="262"/>
      <c r="Q814" s="262"/>
      <c r="R814" s="262"/>
      <c r="S814" s="262"/>
      <c r="T814" s="262"/>
      <c r="U814" s="262"/>
      <c r="V814" s="262"/>
      <c r="W814" s="262"/>
      <c r="X814" s="262"/>
      <c r="Y814" s="262"/>
      <c r="Z814" s="262"/>
      <c r="AA814" s="262"/>
      <c r="AB814" s="262"/>
      <c r="AC814" s="262"/>
      <c r="AD814" s="262"/>
      <c r="AE814" s="262"/>
      <c r="AF814" s="262"/>
      <c r="AG814" s="262"/>
      <c r="AH814" s="262"/>
      <c r="AI814" s="262"/>
      <c r="AJ814" s="262"/>
      <c r="AK814" s="262"/>
      <c r="AL814" s="262"/>
      <c r="AM814" s="262"/>
      <c r="AN814" s="262"/>
      <c r="AO814" s="262"/>
      <c r="AP814" s="262"/>
      <c r="AQ814" s="262"/>
      <c r="AR814" s="262"/>
      <c r="AS814" s="262"/>
      <c r="AT814" s="262"/>
      <c r="AU814" s="262"/>
      <c r="AV814" s="262"/>
      <c r="AW814" s="262"/>
      <c r="AX814" s="262"/>
      <c r="AY814" s="262"/>
      <c r="AZ814" s="262"/>
      <c r="BA814" s="262"/>
      <c r="BB814" s="262"/>
      <c r="BC814" s="262"/>
      <c r="BD814" s="262"/>
      <c r="BE814" s="262"/>
      <c r="BF814" s="262"/>
      <c r="BG814" s="262"/>
      <c r="BH814" s="262"/>
      <c r="BI814" s="262"/>
      <c r="BJ814" s="262"/>
      <c r="BK814" s="262"/>
      <c r="BL814" s="262"/>
      <c r="BM814" s="262"/>
      <c r="BN814" s="262"/>
      <c r="BO814" s="262"/>
      <c r="BP814" s="262"/>
      <c r="BQ814" s="262"/>
      <c r="BR814" s="262"/>
      <c r="BS814" s="262"/>
      <c r="BT814" s="262"/>
      <c r="BU814" s="262"/>
      <c r="BV814" s="262"/>
      <c r="BW814" s="262"/>
      <c r="BX814" s="262"/>
      <c r="BY814" s="262"/>
      <c r="BZ814" s="262"/>
      <c r="CA814" s="262"/>
      <c r="CB814" s="262"/>
      <c r="CC814" s="262"/>
      <c r="CD814" s="262"/>
      <c r="CE814" s="262"/>
    </row>
    <row r="815" spans="1:83" ht="12.65" customHeight="1" x14ac:dyDescent="0.35">
      <c r="B815" s="265" t="s">
        <v>1004</v>
      </c>
      <c r="C815" s="266">
        <f t="shared" ref="C815:K815" si="23">SUM(C734:C813)</f>
        <v>206.98</v>
      </c>
      <c r="D815" s="262">
        <f t="shared" si="23"/>
        <v>15909388</v>
      </c>
      <c r="E815" s="262">
        <f t="shared" si="23"/>
        <v>3926682</v>
      </c>
      <c r="F815" s="262">
        <f t="shared" si="23"/>
        <v>1040273</v>
      </c>
      <c r="G815" s="262">
        <f t="shared" si="23"/>
        <v>2705272</v>
      </c>
      <c r="H815" s="262">
        <f t="shared" si="23"/>
        <v>368425</v>
      </c>
      <c r="I815" s="262">
        <f t="shared" si="23"/>
        <v>4216091</v>
      </c>
      <c r="J815" s="262">
        <f t="shared" si="23"/>
        <v>1530878</v>
      </c>
      <c r="K815" s="262" t="e">
        <f t="shared" si="23"/>
        <v>#REF!</v>
      </c>
      <c r="L815" s="262">
        <f>SUM(L734:L813)+SUM(U734:U813)</f>
        <v>2507901</v>
      </c>
      <c r="M815" s="262">
        <f>SUM(M734:M813)+SUM(V734:V813)</f>
        <v>0</v>
      </c>
      <c r="N815" s="262">
        <f t="shared" ref="N815:Y815" si="24">SUM(N734:N813)</f>
        <v>46643018</v>
      </c>
      <c r="O815" s="262">
        <f t="shared" si="24"/>
        <v>16003439</v>
      </c>
      <c r="P815" s="262">
        <f t="shared" si="24"/>
        <v>91548</v>
      </c>
      <c r="Q815" s="262">
        <f t="shared" si="24"/>
        <v>18264</v>
      </c>
      <c r="R815" s="262">
        <f t="shared" si="24"/>
        <v>8346</v>
      </c>
      <c r="S815" s="262">
        <f t="shared" si="24"/>
        <v>115173</v>
      </c>
      <c r="T815" s="266">
        <f t="shared" si="24"/>
        <v>57.86</v>
      </c>
      <c r="U815" s="262">
        <f t="shared" si="24"/>
        <v>1798373</v>
      </c>
      <c r="V815" s="262">
        <f t="shared" si="24"/>
        <v>0</v>
      </c>
      <c r="W815" s="262">
        <f t="shared" si="24"/>
        <v>0</v>
      </c>
      <c r="X815" s="262">
        <f t="shared" si="24"/>
        <v>0</v>
      </c>
      <c r="Y815" s="262">
        <f t="shared" si="24"/>
        <v>14238844</v>
      </c>
      <c r="Z815" s="262"/>
      <c r="AA815" s="262"/>
      <c r="AB815" s="262"/>
      <c r="AC815" s="262"/>
      <c r="AD815" s="262"/>
      <c r="AE815" s="262"/>
      <c r="AF815" s="262"/>
      <c r="AG815" s="262"/>
      <c r="AH815" s="262"/>
      <c r="AI815" s="262"/>
      <c r="AJ815" s="262"/>
      <c r="AK815" s="262"/>
      <c r="AL815" s="262"/>
      <c r="AM815" s="262"/>
      <c r="AN815" s="262"/>
      <c r="AO815" s="262"/>
      <c r="AP815" s="262"/>
      <c r="AQ815" s="262"/>
      <c r="AR815" s="262"/>
      <c r="AS815" s="262"/>
      <c r="AT815" s="262"/>
      <c r="AU815" s="262"/>
      <c r="AV815" s="262"/>
      <c r="AW815" s="262"/>
      <c r="AX815" s="262"/>
      <c r="AY815" s="262"/>
      <c r="AZ815" s="262"/>
      <c r="BA815" s="262"/>
      <c r="BB815" s="262"/>
      <c r="BC815" s="262"/>
      <c r="BD815" s="262"/>
      <c r="BE815" s="262"/>
      <c r="BF815" s="262"/>
      <c r="BG815" s="262"/>
      <c r="BH815" s="262"/>
      <c r="BI815" s="262"/>
      <c r="BJ815" s="262"/>
      <c r="BK815" s="262"/>
      <c r="BL815" s="262"/>
      <c r="BM815" s="262"/>
      <c r="BN815" s="262"/>
      <c r="BO815" s="262"/>
      <c r="BP815" s="262"/>
      <c r="BQ815" s="262"/>
      <c r="BR815" s="262"/>
      <c r="BS815" s="262"/>
      <c r="BT815" s="262"/>
      <c r="BU815" s="262"/>
      <c r="BV815" s="262"/>
      <c r="BW815" s="262"/>
      <c r="BX815" s="262"/>
      <c r="BY815" s="262"/>
      <c r="BZ815" s="262"/>
      <c r="CA815" s="262"/>
      <c r="CB815" s="262"/>
      <c r="CC815" s="262"/>
      <c r="CD815" s="262"/>
      <c r="CE815" s="262"/>
    </row>
    <row r="816" spans="1:83" ht="12.65" customHeight="1" x14ac:dyDescent="0.35">
      <c r="B816" s="262" t="s">
        <v>1005</v>
      </c>
      <c r="C816" s="266">
        <f>CE60</f>
        <v>206.98</v>
      </c>
      <c r="D816" s="262">
        <f>CE61</f>
        <v>15909388</v>
      </c>
      <c r="E816" s="262">
        <f>CE62</f>
        <v>3926682</v>
      </c>
      <c r="F816" s="262">
        <f>CE63</f>
        <v>1040273</v>
      </c>
      <c r="G816" s="262">
        <f>CE64</f>
        <v>2705272</v>
      </c>
      <c r="H816" s="265">
        <f>CE65</f>
        <v>368425</v>
      </c>
      <c r="I816" s="265">
        <f>CE66</f>
        <v>4216091</v>
      </c>
      <c r="J816" s="265">
        <f>CE67</f>
        <v>1530878</v>
      </c>
      <c r="K816" s="265">
        <f>CE68</f>
        <v>2561536</v>
      </c>
      <c r="L816" s="265">
        <f>CE69</f>
        <v>2507901</v>
      </c>
      <c r="M816" s="265">
        <f>CE70</f>
        <v>0</v>
      </c>
      <c r="N816" s="262">
        <f>CE75</f>
        <v>46643018</v>
      </c>
      <c r="O816" s="262">
        <f>CE73</f>
        <v>16003439</v>
      </c>
      <c r="P816" s="262">
        <f>CE76</f>
        <v>91548</v>
      </c>
      <c r="Q816" s="262">
        <f>CE77</f>
        <v>18264</v>
      </c>
      <c r="R816" s="262">
        <f>CE78</f>
        <v>8345.64</v>
      </c>
      <c r="S816" s="262">
        <f>CE79</f>
        <v>115173</v>
      </c>
      <c r="T816" s="266">
        <f>CE80</f>
        <v>57.86</v>
      </c>
      <c r="U816" s="262" t="s">
        <v>1006</v>
      </c>
      <c r="V816" s="262" t="s">
        <v>1006</v>
      </c>
      <c r="W816" s="262" t="s">
        <v>1006</v>
      </c>
      <c r="X816" s="262" t="s">
        <v>1006</v>
      </c>
      <c r="Y816" s="262">
        <f>M716</f>
        <v>14238846</v>
      </c>
      <c r="Z816" s="262"/>
      <c r="AA816" s="262"/>
      <c r="AB816" s="262"/>
      <c r="AC816" s="262"/>
      <c r="AD816" s="262"/>
      <c r="AE816" s="262"/>
      <c r="AF816" s="262"/>
      <c r="AG816" s="262"/>
      <c r="AH816" s="262"/>
      <c r="AI816" s="262"/>
      <c r="AJ816" s="262"/>
      <c r="AK816" s="262"/>
      <c r="AL816" s="262"/>
      <c r="AM816" s="262"/>
      <c r="AN816" s="262"/>
      <c r="AO816" s="262"/>
      <c r="AP816" s="262"/>
      <c r="AQ816" s="262"/>
      <c r="AR816" s="262"/>
      <c r="AS816" s="262"/>
      <c r="AT816" s="262"/>
      <c r="AU816" s="262"/>
      <c r="AV816" s="262"/>
      <c r="AW816" s="262"/>
      <c r="AX816" s="262"/>
      <c r="AY816" s="262"/>
      <c r="AZ816" s="262"/>
      <c r="BA816" s="262"/>
      <c r="BB816" s="262"/>
      <c r="BC816" s="262"/>
      <c r="BD816" s="262"/>
      <c r="BE816" s="262"/>
      <c r="BF816" s="262"/>
      <c r="BG816" s="262"/>
      <c r="BH816" s="262"/>
      <c r="BI816" s="262"/>
      <c r="BJ816" s="262"/>
      <c r="BK816" s="262"/>
      <c r="BL816" s="262"/>
      <c r="BM816" s="262"/>
      <c r="BN816" s="262"/>
      <c r="BO816" s="262"/>
      <c r="BP816" s="262"/>
      <c r="BQ816" s="262"/>
      <c r="BR816" s="262"/>
      <c r="BS816" s="262"/>
      <c r="BT816" s="262"/>
      <c r="BU816" s="262"/>
      <c r="BV816" s="262"/>
      <c r="BW816" s="262"/>
      <c r="BX816" s="262"/>
      <c r="BY816" s="262"/>
      <c r="BZ816" s="262"/>
      <c r="CA816" s="262"/>
      <c r="CB816" s="262"/>
      <c r="CC816" s="262"/>
      <c r="CD816" s="262"/>
      <c r="CE816" s="262"/>
    </row>
    <row r="817" spans="2:15" ht="12.65" customHeight="1" x14ac:dyDescent="0.35">
      <c r="B817" s="180" t="s">
        <v>471</v>
      </c>
      <c r="C817" s="194" t="s">
        <v>1007</v>
      </c>
      <c r="D817" s="180">
        <f>C378</f>
        <v>15909389</v>
      </c>
      <c r="E817" s="180">
        <f>C379</f>
        <v>3926682</v>
      </c>
      <c r="F817" s="180">
        <f>C380</f>
        <v>1040273</v>
      </c>
      <c r="G817" s="227">
        <f>C381</f>
        <v>2705272</v>
      </c>
      <c r="H817" s="227">
        <f>C382</f>
        <v>368425</v>
      </c>
      <c r="I817" s="227">
        <f>C383</f>
        <v>4216091</v>
      </c>
      <c r="J817" s="227">
        <f>C384</f>
        <v>1530879</v>
      </c>
      <c r="K817" s="227">
        <f>C385</f>
        <v>2561536</v>
      </c>
      <c r="L817" s="227">
        <f>C386+C387+C388+C389</f>
        <v>2507903</v>
      </c>
      <c r="M817" s="227">
        <f>C370</f>
        <v>3416109</v>
      </c>
      <c r="N817" s="180">
        <f>D361</f>
        <v>46643018</v>
      </c>
      <c r="O817" s="180">
        <f>C359</f>
        <v>16003439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4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H31" transitionEvaluation="1" transitionEntry="1" codeName="Sheet10">
    <tabColor rgb="FF00B050"/>
    <pageSetUpPr autoPageBreaks="0" fitToPage="1"/>
  </sheetPr>
  <dimension ref="A1:CF817"/>
  <sheetViews>
    <sheetView showGridLines="0" tabSelected="1" topLeftCell="H31" zoomScale="75" workbookViewId="0">
      <selection activeCell="AD68" sqref="AD68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20" t="s">
        <v>1232</v>
      </c>
      <c r="B1" s="221"/>
      <c r="C1" s="221"/>
      <c r="D1" s="221"/>
      <c r="E1" s="221"/>
      <c r="F1" s="221"/>
    </row>
    <row r="2" spans="1:6" ht="12.75" customHeight="1" x14ac:dyDescent="0.35">
      <c r="A2" s="221" t="s">
        <v>1233</v>
      </c>
      <c r="B2" s="221"/>
      <c r="C2" s="222"/>
      <c r="D2" s="221"/>
      <c r="E2" s="221"/>
      <c r="F2" s="221"/>
    </row>
    <row r="3" spans="1:6" ht="12.75" customHeight="1" x14ac:dyDescent="0.35">
      <c r="A3" s="194"/>
      <c r="C3" s="223"/>
    </row>
    <row r="4" spans="1:6" ht="12.75" customHeight="1" x14ac:dyDescent="0.35">
      <c r="C4" s="223"/>
    </row>
    <row r="5" spans="1:6" ht="12.75" customHeight="1" x14ac:dyDescent="0.35">
      <c r="A5" s="194" t="s">
        <v>1258</v>
      </c>
      <c r="C5" s="223"/>
    </row>
    <row r="6" spans="1:6" ht="12.75" customHeight="1" x14ac:dyDescent="0.35">
      <c r="A6" s="194" t="s">
        <v>0</v>
      </c>
      <c r="C6" s="223"/>
    </row>
    <row r="7" spans="1:6" ht="12.75" customHeight="1" x14ac:dyDescent="0.35">
      <c r="A7" s="194" t="s">
        <v>1</v>
      </c>
      <c r="C7" s="223"/>
    </row>
    <row r="8" spans="1:6" ht="12.75" customHeight="1" x14ac:dyDescent="0.35">
      <c r="C8" s="223"/>
    </row>
    <row r="9" spans="1:6" ht="12.75" customHeight="1" x14ac:dyDescent="0.35">
      <c r="C9" s="223"/>
    </row>
    <row r="10" spans="1:6" ht="12.75" customHeight="1" x14ac:dyDescent="0.35">
      <c r="A10" s="193" t="s">
        <v>1228</v>
      </c>
      <c r="C10" s="223"/>
    </row>
    <row r="11" spans="1:6" ht="12.75" customHeight="1" x14ac:dyDescent="0.35">
      <c r="A11" s="193" t="s">
        <v>1231</v>
      </c>
      <c r="C11" s="223"/>
    </row>
    <row r="12" spans="1:6" ht="12.75" customHeight="1" x14ac:dyDescent="0.35">
      <c r="C12" s="223"/>
    </row>
    <row r="13" spans="1:6" ht="12.75" customHeight="1" x14ac:dyDescent="0.35">
      <c r="C13" s="223"/>
    </row>
    <row r="14" spans="1:6" ht="12.75" customHeight="1" x14ac:dyDescent="0.35">
      <c r="A14" s="194" t="s">
        <v>2</v>
      </c>
      <c r="C14" s="223"/>
    </row>
    <row r="15" spans="1:6" ht="12.75" customHeight="1" x14ac:dyDescent="0.35">
      <c r="A15" s="194"/>
      <c r="C15" s="223"/>
    </row>
    <row r="16" spans="1:6" ht="12.75" customHeight="1" x14ac:dyDescent="0.35">
      <c r="A16" s="180" t="s">
        <v>1260</v>
      </c>
      <c r="C16" s="223"/>
      <c r="F16" s="267" t="s">
        <v>1259</v>
      </c>
    </row>
    <row r="17" spans="1:6" ht="12.75" customHeight="1" x14ac:dyDescent="0.35">
      <c r="A17" s="180" t="s">
        <v>1230</v>
      </c>
      <c r="C17" s="267" t="s">
        <v>1259</v>
      </c>
    </row>
    <row r="18" spans="1:6" ht="12.75" customHeight="1" x14ac:dyDescent="0.35">
      <c r="A18" s="217"/>
      <c r="C18" s="223"/>
    </row>
    <row r="19" spans="1:6" ht="12.75" customHeight="1" x14ac:dyDescent="0.35">
      <c r="C19" s="223"/>
    </row>
    <row r="20" spans="1:6" ht="12.75" customHeight="1" x14ac:dyDescent="0.35">
      <c r="A20" s="258" t="s">
        <v>1234</v>
      </c>
      <c r="B20" s="258"/>
      <c r="C20" s="268"/>
      <c r="D20" s="258"/>
      <c r="E20" s="258"/>
      <c r="F20" s="258"/>
    </row>
    <row r="21" spans="1:6" ht="22.5" customHeight="1" x14ac:dyDescent="0.35">
      <c r="A21" s="194"/>
      <c r="C21" s="223"/>
    </row>
    <row r="22" spans="1:6" ht="12.65" customHeight="1" x14ac:dyDescent="0.35">
      <c r="A22" s="224" t="s">
        <v>1254</v>
      </c>
      <c r="B22" s="225"/>
      <c r="C22" s="226"/>
      <c r="D22" s="224"/>
      <c r="E22" s="224"/>
    </row>
    <row r="23" spans="1:6" ht="12.65" customHeight="1" x14ac:dyDescent="0.35">
      <c r="B23" s="194"/>
      <c r="C23" s="223"/>
    </row>
    <row r="24" spans="1:6" ht="12.65" customHeight="1" x14ac:dyDescent="0.35">
      <c r="A24" s="227" t="s">
        <v>3</v>
      </c>
      <c r="C24" s="223"/>
    </row>
    <row r="25" spans="1:6" ht="12.65" customHeight="1" x14ac:dyDescent="0.35">
      <c r="A25" s="193" t="s">
        <v>1235</v>
      </c>
      <c r="C25" s="223"/>
    </row>
    <row r="26" spans="1:6" ht="12.65" customHeight="1" x14ac:dyDescent="0.35">
      <c r="A26" s="194" t="s">
        <v>4</v>
      </c>
      <c r="C26" s="223"/>
    </row>
    <row r="27" spans="1:6" ht="12.65" customHeight="1" x14ac:dyDescent="0.35">
      <c r="A27" s="193" t="s">
        <v>1236</v>
      </c>
      <c r="C27" s="223"/>
    </row>
    <row r="28" spans="1:6" ht="12.65" customHeight="1" x14ac:dyDescent="0.35">
      <c r="A28" s="194" t="s">
        <v>5</v>
      </c>
      <c r="C28" s="223"/>
    </row>
    <row r="29" spans="1:6" ht="12.65" customHeight="1" x14ac:dyDescent="0.35">
      <c r="A29" s="193"/>
      <c r="C29" s="223"/>
    </row>
    <row r="30" spans="1:6" ht="12.65" customHeight="1" x14ac:dyDescent="0.35">
      <c r="A30" s="180" t="s">
        <v>6</v>
      </c>
      <c r="C30" s="223"/>
    </row>
    <row r="31" spans="1:6" ht="12.65" customHeight="1" x14ac:dyDescent="0.35">
      <c r="A31" s="194" t="s">
        <v>7</v>
      </c>
      <c r="C31" s="223"/>
    </row>
    <row r="32" spans="1:6" ht="12.65" customHeight="1" x14ac:dyDescent="0.35">
      <c r="A32" s="194" t="s">
        <v>8</v>
      </c>
      <c r="C32" s="223"/>
    </row>
    <row r="33" spans="1:83" ht="12.65" customHeight="1" x14ac:dyDescent="0.35">
      <c r="A33" s="193" t="s">
        <v>1237</v>
      </c>
      <c r="C33" s="223"/>
    </row>
    <row r="34" spans="1:83" ht="12.65" customHeight="1" x14ac:dyDescent="0.35">
      <c r="A34" s="194" t="s">
        <v>9</v>
      </c>
      <c r="C34" s="223"/>
    </row>
    <row r="35" spans="1:83" ht="12.65" customHeight="1" x14ac:dyDescent="0.35">
      <c r="A35" s="194"/>
      <c r="C35" s="223"/>
    </row>
    <row r="36" spans="1:83" ht="12.65" customHeight="1" x14ac:dyDescent="0.35">
      <c r="A36" s="193" t="s">
        <v>1238</v>
      </c>
      <c r="C36" s="223"/>
    </row>
    <row r="37" spans="1:83" ht="12.65" customHeight="1" x14ac:dyDescent="0.35">
      <c r="A37" s="194" t="s">
        <v>1229</v>
      </c>
      <c r="C37" s="223"/>
    </row>
    <row r="38" spans="1:83" ht="12" customHeight="1" x14ac:dyDescent="0.35">
      <c r="A38" s="193"/>
      <c r="C38" s="223"/>
    </row>
    <row r="39" spans="1:83" ht="12.65" customHeight="1" x14ac:dyDescent="0.35">
      <c r="A39" s="194"/>
      <c r="C39" s="223"/>
    </row>
    <row r="40" spans="1:83" ht="12" customHeight="1" x14ac:dyDescent="0.35">
      <c r="A40" s="194"/>
      <c r="C40" s="223"/>
    </row>
    <row r="41" spans="1:83" ht="12" customHeight="1" x14ac:dyDescent="0.35">
      <c r="A41" s="194"/>
      <c r="C41" s="228"/>
      <c r="D41" s="229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</row>
    <row r="42" spans="1:83" ht="12" customHeight="1" x14ac:dyDescent="0.35">
      <c r="A42" s="194"/>
      <c r="C42" s="228"/>
      <c r="D42" s="229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30"/>
    </row>
    <row r="43" spans="1:83" ht="12" customHeight="1" x14ac:dyDescent="0.35">
      <c r="A43" s="194"/>
      <c r="C43" s="223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3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280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287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7"/>
      <c r="CA47" s="287"/>
      <c r="CB47" s="287"/>
      <c r="CC47" s="287"/>
      <c r="CD47" s="190"/>
      <c r="CE47" s="190">
        <f>SUM(C47:CC47)</f>
        <v>0</v>
      </c>
    </row>
    <row r="48" spans="1:83" ht="12.65" customHeight="1" x14ac:dyDescent="0.35">
      <c r="A48" s="175" t="s">
        <v>205</v>
      </c>
      <c r="B48" s="280">
        <v>3935347</v>
      </c>
      <c r="C48" s="232">
        <f>ROUND(((B48/CE61)*C61),0)</f>
        <v>0</v>
      </c>
      <c r="D48" s="232">
        <f>ROUND(((B48/CE61)*D61),0)</f>
        <v>0</v>
      </c>
      <c r="E48" s="190">
        <f>ROUND(((B48/CE61)*E61),0)</f>
        <v>119045</v>
      </c>
      <c r="F48" s="190">
        <f>ROUND(((B48/CE61)*F61),0)</f>
        <v>0</v>
      </c>
      <c r="G48" s="190">
        <f>ROUND(((B48/CE61)*G61),0)</f>
        <v>0</v>
      </c>
      <c r="H48" s="190">
        <f>ROUND(((B48/CE61)*H61),0)</f>
        <v>0</v>
      </c>
      <c r="I48" s="190">
        <f>ROUND(((B48/CE61)*I61),0)</f>
        <v>0</v>
      </c>
      <c r="J48" s="190">
        <f>ROUND(((B48/CE61)*J61),0)</f>
        <v>11155</v>
      </c>
      <c r="K48" s="190">
        <f>ROUND(((B48/CE61)*K61),0)</f>
        <v>0</v>
      </c>
      <c r="L48" s="190">
        <f>ROUND(((B48/CE61)*L61),0)</f>
        <v>464650</v>
      </c>
      <c r="M48" s="190">
        <f>ROUND(((B48/CE61)*M61),0)</f>
        <v>0</v>
      </c>
      <c r="N48" s="190">
        <f>ROUND(((B48/CE61)*N61),0)</f>
        <v>0</v>
      </c>
      <c r="O48" s="190">
        <f>ROUND(((B48/CE61)*O61),0)</f>
        <v>49468</v>
      </c>
      <c r="P48" s="190">
        <f>ROUND(((B48/CE61)*P61),0)</f>
        <v>82203</v>
      </c>
      <c r="Q48" s="190">
        <f>ROUND(((B48/CE61)*Q61),0)</f>
        <v>0</v>
      </c>
      <c r="R48" s="190">
        <f>ROUND(((B48/CE61)*R61),0)</f>
        <v>160440</v>
      </c>
      <c r="S48" s="190">
        <f>ROUND(((B48/CE61)*S61),0)</f>
        <v>17751</v>
      </c>
      <c r="T48" s="190">
        <f>ROUND(((B48/CE61)*T61),0)</f>
        <v>40789</v>
      </c>
      <c r="U48" s="190">
        <f>ROUND(((B48/CE61)*U61),0)</f>
        <v>160558</v>
      </c>
      <c r="V48" s="190">
        <f>ROUND(((B48/CE61)*V61),0)</f>
        <v>0</v>
      </c>
      <c r="W48" s="190">
        <f>ROUND(((B48/CE61)*W61),0)</f>
        <v>14034</v>
      </c>
      <c r="X48" s="190">
        <f>ROUND(((B48/CE61)*X61),0)</f>
        <v>55144</v>
      </c>
      <c r="Y48" s="190">
        <f>ROUND(((B48/CE61)*Y61),0)</f>
        <v>122604</v>
      </c>
      <c r="Z48" s="190">
        <f>ROUND(((B48/CE61)*Z61),0)</f>
        <v>0</v>
      </c>
      <c r="AA48" s="190">
        <f>ROUND(((B48/CE61)*AA61),0)</f>
        <v>0</v>
      </c>
      <c r="AB48" s="190">
        <f>ROUND(((B48/CE61)*AB61),0)</f>
        <v>20064</v>
      </c>
      <c r="AC48" s="190">
        <f>ROUND(((B48/CE61)*AC61),0)</f>
        <v>0</v>
      </c>
      <c r="AD48" s="190">
        <f>ROUND(((B48/CE61)*AD61),0)</f>
        <v>0</v>
      </c>
      <c r="AE48" s="190">
        <f>ROUND(((B48/CE61)*AE61),0)</f>
        <v>68895</v>
      </c>
      <c r="AF48" s="190">
        <f>ROUND(((B48/CE61)*AF61),0)</f>
        <v>0</v>
      </c>
      <c r="AG48" s="190">
        <f>ROUND(((B48/CE61)*AG61),0)</f>
        <v>498221</v>
      </c>
      <c r="AH48" s="190">
        <f>ROUND(((B48/CE61)*AH61),0)</f>
        <v>0</v>
      </c>
      <c r="AI48" s="190">
        <f>ROUND(((B48/CE61)*AI61),0)</f>
        <v>0</v>
      </c>
      <c r="AJ48" s="190">
        <f>ROUND(((B48/CE61)*AJ61),0)</f>
        <v>939869</v>
      </c>
      <c r="AK48" s="190">
        <f>ROUND(((B48/CE61)*AK61),0)</f>
        <v>0</v>
      </c>
      <c r="AL48" s="190">
        <f>ROUND(((B48/CE61)*AL61),0)</f>
        <v>0</v>
      </c>
      <c r="AM48" s="190">
        <f>ROUND(((B48/CE61)*AM61),0)</f>
        <v>0</v>
      </c>
      <c r="AN48" s="190">
        <f>ROUND(((B48/CE61)*AN61),0)</f>
        <v>0</v>
      </c>
      <c r="AO48" s="190">
        <f>ROUND(((B48/CE61)*AO61),0)</f>
        <v>25965</v>
      </c>
      <c r="AP48" s="190">
        <f>ROUND(((B48/CE61)*AP61),0)</f>
        <v>1312</v>
      </c>
      <c r="AQ48" s="190">
        <f>ROUND(((B48/CE61)*AQ61),0)</f>
        <v>0</v>
      </c>
      <c r="AR48" s="190">
        <f>ROUND(((B48/CE61)*AR61),0)</f>
        <v>0</v>
      </c>
      <c r="AS48" s="190">
        <f>ROUND(((B48/CE61)*AS61),0)</f>
        <v>0</v>
      </c>
      <c r="AT48" s="190">
        <f>ROUND(((B48/CE61)*AT61),0)</f>
        <v>0</v>
      </c>
      <c r="AU48" s="190">
        <f>ROUND(((B48/CE61)*AU61),0)</f>
        <v>0</v>
      </c>
      <c r="AV48" s="190">
        <f>ROUND(((B48/CE61)*AV61),0)</f>
        <v>0</v>
      </c>
      <c r="AW48" s="190">
        <f>ROUND(((B48/CE61)*AW61),0)</f>
        <v>0</v>
      </c>
      <c r="AX48" s="190">
        <f>ROUND(((B48/CE61)*AX61),0)</f>
        <v>0</v>
      </c>
      <c r="AY48" s="190">
        <f>ROUND(((B48/CE61)*AY61),0)</f>
        <v>87167</v>
      </c>
      <c r="AZ48" s="190">
        <f>ROUND(((B48/CE61)*AZ61),0)</f>
        <v>8814</v>
      </c>
      <c r="BA48" s="190">
        <f>ROUND(((B48/CE61)*BA61),0)</f>
        <v>7993</v>
      </c>
      <c r="BB48" s="190">
        <f>ROUND(((B48/CE61)*BB61),0)</f>
        <v>0</v>
      </c>
      <c r="BC48" s="190">
        <f>ROUND(((B48/CE61)*BC61),0)</f>
        <v>0</v>
      </c>
      <c r="BD48" s="190">
        <f>ROUND(((B48/CE61)*BD61),0)</f>
        <v>26244</v>
      </c>
      <c r="BE48" s="190">
        <f>ROUND(((B48/CE61)*BE61),0)</f>
        <v>55761</v>
      </c>
      <c r="BF48" s="190">
        <f>ROUND(((B48/CE61)*BF61),0)</f>
        <v>82259</v>
      </c>
      <c r="BG48" s="190">
        <f>ROUND(((B48/CE61)*BG61),0)</f>
        <v>0</v>
      </c>
      <c r="BH48" s="190">
        <f>ROUND(((B48/CE61)*BH61),0)</f>
        <v>80361</v>
      </c>
      <c r="BI48" s="190">
        <f>ROUND(((B48/CE61)*BI61),0)</f>
        <v>0</v>
      </c>
      <c r="BJ48" s="190">
        <f>ROUND(((B48/CE61)*BJ61),0)</f>
        <v>41668</v>
      </c>
      <c r="BK48" s="190">
        <f>ROUND(((B48/CE61)*BK61),0)</f>
        <v>176865</v>
      </c>
      <c r="BL48" s="190">
        <f>ROUND(((B48/CE61)*BL61),0)</f>
        <v>172057</v>
      </c>
      <c r="BM48" s="190">
        <f>ROUND(((B48/CE61)*BM61),0)</f>
        <v>0</v>
      </c>
      <c r="BN48" s="190">
        <f>ROUND(((B48/CE61)*BN61),0)</f>
        <v>152858</v>
      </c>
      <c r="BO48" s="190">
        <f>ROUND(((B48/CE61)*BO61),0)</f>
        <v>0</v>
      </c>
      <c r="BP48" s="190">
        <f>ROUND(((B48/CE61)*BP61),0)</f>
        <v>0</v>
      </c>
      <c r="BQ48" s="190">
        <f>ROUND(((B48/CE61)*BQ61),0)</f>
        <v>0</v>
      </c>
      <c r="BR48" s="190">
        <f>ROUND(((B48/CE61)*BR61),0)</f>
        <v>48319</v>
      </c>
      <c r="BS48" s="190">
        <f>ROUND(((B48/CE61)*BS61),0)</f>
        <v>0</v>
      </c>
      <c r="BT48" s="190">
        <f>ROUND(((B48/CE61)*BT61),0)</f>
        <v>0</v>
      </c>
      <c r="BU48" s="190">
        <f>ROUND(((B48/CE61)*BU61),0)</f>
        <v>0</v>
      </c>
      <c r="BV48" s="190">
        <f>ROUND(((B48/CE61)*BV61),0)</f>
        <v>106774</v>
      </c>
      <c r="BW48" s="190">
        <f>ROUND(((B48/CE61)*BW61),0)</f>
        <v>0</v>
      </c>
      <c r="BX48" s="190">
        <f>ROUND(((B48/CE61)*BX61),0)</f>
        <v>36042</v>
      </c>
      <c r="BY48" s="190">
        <f>ROUND(((B48/CE61)*BY61),0)</f>
        <v>0</v>
      </c>
      <c r="BZ48" s="190">
        <f>ROUND(((B48/CE61)*BZ61),0)</f>
        <v>0</v>
      </c>
      <c r="CA48" s="190">
        <f>ROUND(((B48/CE61)*CA61),0)</f>
        <v>0</v>
      </c>
      <c r="CB48" s="190">
        <f>ROUND(((B48/CE61)*CB61),0)</f>
        <v>0</v>
      </c>
      <c r="CC48" s="190">
        <f>ROUND(((B48/CE61)*CC61),0)</f>
        <v>0</v>
      </c>
      <c r="CD48" s="190"/>
      <c r="CE48" s="190">
        <f>SUM(C48:CD48)</f>
        <v>3935349</v>
      </c>
    </row>
    <row r="49" spans="1:84" ht="12.65" customHeight="1" x14ac:dyDescent="0.35">
      <c r="A49" s="175" t="s">
        <v>206</v>
      </c>
      <c r="B49" s="190">
        <f>B47+B48</f>
        <v>3935347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</row>
    <row r="50" spans="1:84" ht="12.65" customHeight="1" x14ac:dyDescent="0.35">
      <c r="A50" s="175" t="s">
        <v>6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</row>
    <row r="51" spans="1:84" ht="12.65" customHeight="1" x14ac:dyDescent="0.35">
      <c r="A51" s="171" t="s">
        <v>207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  <c r="BE51" s="287"/>
      <c r="BF51" s="287"/>
      <c r="BG51" s="287"/>
      <c r="BH51" s="287"/>
      <c r="BI51" s="287"/>
      <c r="BJ51" s="287"/>
      <c r="BK51" s="287"/>
      <c r="BL51" s="287"/>
      <c r="BM51" s="287"/>
      <c r="BN51" s="287"/>
      <c r="BO51" s="287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7"/>
      <c r="CA51" s="287"/>
      <c r="CB51" s="287"/>
      <c r="CC51" s="287"/>
      <c r="CD51" s="190"/>
      <c r="CE51" s="190">
        <f>SUM(C51:CD51)</f>
        <v>0</v>
      </c>
    </row>
    <row r="52" spans="1:84" ht="12.65" customHeight="1" x14ac:dyDescent="0.35">
      <c r="A52" s="171" t="s">
        <v>208</v>
      </c>
      <c r="B52" s="287">
        <v>1424011</v>
      </c>
      <c r="C52" s="190">
        <f>ROUND((B52/(CE76+CF76)*C76),0)</f>
        <v>0</v>
      </c>
      <c r="D52" s="190">
        <f>ROUND((B52/(CE76+CF76)*D76),0)</f>
        <v>0</v>
      </c>
      <c r="E52" s="190">
        <f>ROUND((B52/(CE76+CF76)*E76),0)</f>
        <v>54030</v>
      </c>
      <c r="F52" s="190">
        <f>ROUND((B52/(CE76+CF76)*F76),0)</f>
        <v>0</v>
      </c>
      <c r="G52" s="190">
        <f>ROUND((B52/(CE76+CF76)*G76),0)</f>
        <v>0</v>
      </c>
      <c r="H52" s="190">
        <f>ROUND((B52/(CE76+CF76)*H76),0)</f>
        <v>0</v>
      </c>
      <c r="I52" s="190">
        <f>ROUND((B52/(CE76+CF76)*I76),0)</f>
        <v>0</v>
      </c>
      <c r="J52" s="190">
        <f>ROUND((B52/(CE76+CF76)*J76),0)</f>
        <v>0</v>
      </c>
      <c r="K52" s="190">
        <f>ROUND((B52/(CE76+CF76)*K76),0)</f>
        <v>0</v>
      </c>
      <c r="L52" s="190">
        <f>ROUND((B52/(CE76+CF76)*L76),0)</f>
        <v>210862</v>
      </c>
      <c r="M52" s="190">
        <f>ROUND((B52/(CE76+CF76)*M76),0)</f>
        <v>0</v>
      </c>
      <c r="N52" s="190">
        <f>ROUND((B52/(CE76+CF76)*N76),0)</f>
        <v>0</v>
      </c>
      <c r="O52" s="190">
        <f>ROUND((B52/(CE76+CF76)*O76),0)</f>
        <v>2227</v>
      </c>
      <c r="P52" s="190">
        <f>ROUND((B52/(CE76+CF76)*P76),0)</f>
        <v>82452</v>
      </c>
      <c r="Q52" s="190">
        <f>ROUND((B52/(CE76+CF76)*Q76),0)</f>
        <v>0</v>
      </c>
      <c r="R52" s="190">
        <f>ROUND((B52/(CE76+CF76)*R76),0)</f>
        <v>3093</v>
      </c>
      <c r="S52" s="190">
        <f>ROUND((B52/(CE76+CF76)*S76),0)</f>
        <v>0</v>
      </c>
      <c r="T52" s="190">
        <f>ROUND((B52/(CE76+CF76)*T76),0)</f>
        <v>22762</v>
      </c>
      <c r="U52" s="190">
        <f>ROUND((B52/(CE76+CF76)*U76),0)</f>
        <v>36432</v>
      </c>
      <c r="V52" s="190">
        <f>ROUND((B52/(CE76+CF76)*V76),0)</f>
        <v>0</v>
      </c>
      <c r="W52" s="190">
        <f>ROUND((B52/(CE76+CF76)*W76),0)</f>
        <v>4067</v>
      </c>
      <c r="X52" s="190">
        <f>ROUND((B52/(CE76+CF76)*X76),0)</f>
        <v>15989</v>
      </c>
      <c r="Y52" s="190">
        <f>ROUND((B52/(CE76+CF76)*Y76),0)</f>
        <v>35535</v>
      </c>
      <c r="Z52" s="190">
        <f>ROUND((B52/(CE76+CF76)*Z76),0)</f>
        <v>0</v>
      </c>
      <c r="AA52" s="190">
        <f>ROUND((B52/(CE76+CF76)*AA76),0)</f>
        <v>0</v>
      </c>
      <c r="AB52" s="190">
        <f>ROUND((B52/(CE76+CF76)*AB76),0)</f>
        <v>25793</v>
      </c>
      <c r="AC52" s="190">
        <f>ROUND((B52/(CE76+CF76)*AC76),0)</f>
        <v>0</v>
      </c>
      <c r="AD52" s="190">
        <f>ROUND((B52/(CE76+CF76)*AD76),0)</f>
        <v>0</v>
      </c>
      <c r="AE52" s="190">
        <f>ROUND((B52/(CE76+CF76)*AE76),0)</f>
        <v>43159</v>
      </c>
      <c r="AF52" s="190">
        <f>ROUND((B52/(CE76+CF76)*AF76),0)</f>
        <v>0</v>
      </c>
      <c r="AG52" s="190">
        <f>ROUND((B52/(CE76+CF76)*AG76),0)</f>
        <v>76019</v>
      </c>
      <c r="AH52" s="190">
        <f>ROUND((B52/(CE76+CF76)*AH76),0)</f>
        <v>0</v>
      </c>
      <c r="AI52" s="190">
        <f>ROUND((B52/(CE76+CF76)*AI76),0)</f>
        <v>0</v>
      </c>
      <c r="AJ52" s="190">
        <f>ROUND((B52/(CE76+CF76)*AJ76),0)</f>
        <v>139404</v>
      </c>
      <c r="AK52" s="190">
        <f>ROUND((B52/(CE76+CF76)*AK76),0)</f>
        <v>0</v>
      </c>
      <c r="AL52" s="190">
        <f>ROUND((B52/(CE76+CF76)*AL76),0)</f>
        <v>0</v>
      </c>
      <c r="AM52" s="190">
        <f>ROUND((B52/(CE76+CF76)*AM76),0)</f>
        <v>0</v>
      </c>
      <c r="AN52" s="190">
        <f>ROUND((B52/(CE76+CF76)*AN76),0)</f>
        <v>0</v>
      </c>
      <c r="AO52" s="190">
        <f>ROUND((B52/(CE76+CF76)*AO76),0)</f>
        <v>11783</v>
      </c>
      <c r="AP52" s="190">
        <f>ROUND((B52/(CE76+CF76)*AP76),0)</f>
        <v>50427</v>
      </c>
      <c r="AQ52" s="190">
        <f>ROUND((B52/(CE76+CF76)*AQ76),0)</f>
        <v>0</v>
      </c>
      <c r="AR52" s="190">
        <f>ROUND((B52/(CE76+CF76)*AR76),0)</f>
        <v>0</v>
      </c>
      <c r="AS52" s="190">
        <f>ROUND((B52/(CE76+CF76)*AS76),0)</f>
        <v>0</v>
      </c>
      <c r="AT52" s="190">
        <f>ROUND((B52/(CE76+CF76)*AT76),0)</f>
        <v>0</v>
      </c>
      <c r="AU52" s="190">
        <f>ROUND((B52/(CE76+CF76)*AU76),0)</f>
        <v>0</v>
      </c>
      <c r="AV52" s="190">
        <f>ROUND((B52/(CE76+CF76)*AV76),0)</f>
        <v>0</v>
      </c>
      <c r="AW52" s="190">
        <f>ROUND((B52/(CE76+CF76)*AW76),0)</f>
        <v>0</v>
      </c>
      <c r="AX52" s="190">
        <f>ROUND((B52/(CE76+CF76)*AX76),0)</f>
        <v>0</v>
      </c>
      <c r="AY52" s="190">
        <f>ROUND((B52/(CE76+CF76)*AY76),0)</f>
        <v>38040</v>
      </c>
      <c r="AZ52" s="190">
        <f>ROUND((B52/(CE76+CF76)*AZ76),0)</f>
        <v>13917</v>
      </c>
      <c r="BA52" s="190">
        <f>ROUND((B52/(CE76+CF76)*BA76),0)</f>
        <v>43298</v>
      </c>
      <c r="BB52" s="190">
        <f>ROUND((B52/(CE76+CF76)*BB76),0)</f>
        <v>0</v>
      </c>
      <c r="BC52" s="190">
        <f>ROUND((B52/(CE76+CF76)*BC76),0)</f>
        <v>0</v>
      </c>
      <c r="BD52" s="190">
        <f>ROUND((B52/(CE76+CF76)*BD76),0)</f>
        <v>19500</v>
      </c>
      <c r="BE52" s="190">
        <f>ROUND((B52/(CE76+CF76)*BE76),0)</f>
        <v>93230</v>
      </c>
      <c r="BF52" s="190">
        <f>ROUND((B52/(CE76+CF76)*BF76),0)</f>
        <v>0</v>
      </c>
      <c r="BG52" s="190">
        <f>ROUND((B52/(CE76+CF76)*BG76),0)</f>
        <v>0</v>
      </c>
      <c r="BH52" s="190">
        <f>ROUND((B52/(CE76+CF76)*BH76),0)</f>
        <v>0</v>
      </c>
      <c r="BI52" s="190">
        <f>ROUND((B52/(CE76+CF76)*BI76),0)</f>
        <v>0</v>
      </c>
      <c r="BJ52" s="190">
        <f>ROUND((B52/(CE76+CF76)*BJ76),0)</f>
        <v>0</v>
      </c>
      <c r="BK52" s="190">
        <f>ROUND((B52/(CE76+CF76)*BK76),0)</f>
        <v>13129</v>
      </c>
      <c r="BL52" s="190">
        <f>ROUND((B52/(CE76+CF76)*BL76),0)</f>
        <v>119719</v>
      </c>
      <c r="BM52" s="190">
        <f>ROUND((B52/(CE76+CF76)*BM76),0)</f>
        <v>0</v>
      </c>
      <c r="BN52" s="190">
        <f>ROUND((B52/(CE76+CF76)*BN76),0)</f>
        <v>228676</v>
      </c>
      <c r="BO52" s="190">
        <f>ROUND((B52/(CE76+CF76)*BO76),0)</f>
        <v>0</v>
      </c>
      <c r="BP52" s="190">
        <f>ROUND((B52/(CE76+CF76)*BP76),0)</f>
        <v>0</v>
      </c>
      <c r="BQ52" s="190">
        <f>ROUND((B52/(CE76+CF76)*BQ76),0)</f>
        <v>0</v>
      </c>
      <c r="BR52" s="190">
        <f>ROUND((B52/(CE76+CF76)*BR76),0)</f>
        <v>6185</v>
      </c>
      <c r="BS52" s="190">
        <f>ROUND((B52/(CE76+CF76)*BS76),0)</f>
        <v>0</v>
      </c>
      <c r="BT52" s="190">
        <f>ROUND((B52/(CE76+CF76)*BT76),0)</f>
        <v>0</v>
      </c>
      <c r="BU52" s="190">
        <f>ROUND((B52/(CE76+CF76)*BU76),0)</f>
        <v>0</v>
      </c>
      <c r="BV52" s="190">
        <f>ROUND((B52/(CE76+CF76)*BV76),0)</f>
        <v>34283</v>
      </c>
      <c r="BW52" s="190">
        <f>ROUND((B52/(CE76+CF76)*BW76),0)</f>
        <v>0</v>
      </c>
      <c r="BX52" s="190">
        <f>ROUND((B52/(CE76+CF76)*BX76),0)</f>
        <v>0</v>
      </c>
      <c r="BY52" s="190">
        <f>ROUND((B52/(CE76+CF76)*BY76),0)</f>
        <v>0</v>
      </c>
      <c r="BZ52" s="190">
        <f>ROUND((B52/(CE76+CF76)*BZ76),0)</f>
        <v>0</v>
      </c>
      <c r="CA52" s="190">
        <f>ROUND((B52/(CE76+CF76)*CA76),0)</f>
        <v>0</v>
      </c>
      <c r="CB52" s="190">
        <f>ROUND((B52/(CE76+CF76)*CB76),0)</f>
        <v>0</v>
      </c>
      <c r="CC52" s="190">
        <f>ROUND((B52/(CE76+CF76)*CC76),0)</f>
        <v>0</v>
      </c>
      <c r="CD52" s="190"/>
      <c r="CE52" s="190">
        <f>SUM(C52:CD52)</f>
        <v>1424011</v>
      </c>
    </row>
    <row r="53" spans="1:84" ht="12.65" customHeight="1" x14ac:dyDescent="0.35">
      <c r="A53" s="175" t="s">
        <v>206</v>
      </c>
      <c r="B53" s="190">
        <f>B51+B52</f>
        <v>1424011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</row>
    <row r="54" spans="1:84" ht="15.75" customHeight="1" x14ac:dyDescent="0.35">
      <c r="A54" s="175"/>
      <c r="B54" s="175"/>
      <c r="C54" s="186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3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1" t="s">
        <v>220</v>
      </c>
      <c r="S58" s="234" t="s">
        <v>221</v>
      </c>
      <c r="T58" s="23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3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34" t="s">
        <v>221</v>
      </c>
      <c r="AW58" s="234" t="s">
        <v>221</v>
      </c>
      <c r="AX58" s="234" t="s">
        <v>221</v>
      </c>
      <c r="AY58" s="170" t="s">
        <v>231</v>
      </c>
      <c r="AZ58" s="170" t="s">
        <v>231</v>
      </c>
      <c r="BA58" s="234" t="s">
        <v>221</v>
      </c>
      <c r="BB58" s="234" t="s">
        <v>221</v>
      </c>
      <c r="BC58" s="234" t="s">
        <v>221</v>
      </c>
      <c r="BD58" s="234" t="s">
        <v>221</v>
      </c>
      <c r="BE58" s="170" t="s">
        <v>232</v>
      </c>
      <c r="BF58" s="234" t="s">
        <v>221</v>
      </c>
      <c r="BG58" s="234" t="s">
        <v>221</v>
      </c>
      <c r="BH58" s="234" t="s">
        <v>221</v>
      </c>
      <c r="BI58" s="234" t="s">
        <v>221</v>
      </c>
      <c r="BJ58" s="234" t="s">
        <v>221</v>
      </c>
      <c r="BK58" s="234" t="s">
        <v>221</v>
      </c>
      <c r="BL58" s="234" t="s">
        <v>221</v>
      </c>
      <c r="BM58" s="234" t="s">
        <v>221</v>
      </c>
      <c r="BN58" s="234" t="s">
        <v>221</v>
      </c>
      <c r="BO58" s="234" t="s">
        <v>221</v>
      </c>
      <c r="BP58" s="234" t="s">
        <v>221</v>
      </c>
      <c r="BQ58" s="234" t="s">
        <v>221</v>
      </c>
      <c r="BR58" s="234" t="s">
        <v>221</v>
      </c>
      <c r="BS58" s="234" t="s">
        <v>221</v>
      </c>
      <c r="BT58" s="234" t="s">
        <v>221</v>
      </c>
      <c r="BU58" s="234" t="s">
        <v>221</v>
      </c>
      <c r="BV58" s="234" t="s">
        <v>221</v>
      </c>
      <c r="BW58" s="234" t="s">
        <v>221</v>
      </c>
      <c r="BX58" s="234" t="s">
        <v>221</v>
      </c>
      <c r="BY58" s="234" t="s">
        <v>221</v>
      </c>
      <c r="BZ58" s="234" t="s">
        <v>221</v>
      </c>
      <c r="CA58" s="234" t="s">
        <v>221</v>
      </c>
      <c r="CB58" s="234" t="s">
        <v>221</v>
      </c>
      <c r="CC58" s="234" t="s">
        <v>221</v>
      </c>
      <c r="CD58" s="234" t="s">
        <v>221</v>
      </c>
      <c r="CE58" s="234" t="s">
        <v>221</v>
      </c>
    </row>
    <row r="59" spans="1:84" ht="12.65" customHeight="1" x14ac:dyDescent="0.35">
      <c r="A59" s="171" t="s">
        <v>233</v>
      </c>
      <c r="B59" s="175"/>
      <c r="C59" s="287"/>
      <c r="D59" s="287"/>
      <c r="E59" s="287">
        <v>1270</v>
      </c>
      <c r="F59" s="287"/>
      <c r="G59" s="287"/>
      <c r="H59" s="287"/>
      <c r="I59" s="287"/>
      <c r="J59" s="287">
        <v>119</v>
      </c>
      <c r="K59" s="287"/>
      <c r="L59" s="287">
        <f>860+4097</f>
        <v>4957</v>
      </c>
      <c r="M59" s="287"/>
      <c r="N59" s="287"/>
      <c r="O59" s="287">
        <v>63</v>
      </c>
      <c r="P59" s="288">
        <v>15670</v>
      </c>
      <c r="Q59" s="288">
        <v>5412</v>
      </c>
      <c r="R59" s="288">
        <v>25808</v>
      </c>
      <c r="S59" s="284"/>
      <c r="T59" s="284"/>
      <c r="U59" s="286">
        <v>151540</v>
      </c>
      <c r="V59" s="288">
        <v>21</v>
      </c>
      <c r="W59" s="288">
        <v>425</v>
      </c>
      <c r="X59" s="288">
        <v>1670</v>
      </c>
      <c r="Y59" s="288">
        <v>3713</v>
      </c>
      <c r="Z59" s="288"/>
      <c r="AA59" s="288"/>
      <c r="AB59" s="284"/>
      <c r="AC59" s="288">
        <v>0</v>
      </c>
      <c r="AD59" s="288"/>
      <c r="AE59" s="288">
        <f>3378+908</f>
        <v>4286</v>
      </c>
      <c r="AF59" s="288"/>
      <c r="AG59" s="288">
        <v>4206</v>
      </c>
      <c r="AH59" s="288"/>
      <c r="AI59" s="288"/>
      <c r="AJ59" s="288">
        <v>20721</v>
      </c>
      <c r="AK59" s="288"/>
      <c r="AL59" s="288"/>
      <c r="AM59" s="288"/>
      <c r="AN59" s="288"/>
      <c r="AO59" s="288">
        <v>6654</v>
      </c>
      <c r="AP59" s="288"/>
      <c r="AQ59" s="288"/>
      <c r="AR59" s="288"/>
      <c r="AS59" s="288"/>
      <c r="AT59" s="288"/>
      <c r="AU59" s="288"/>
      <c r="AV59" s="284"/>
      <c r="AW59" s="284"/>
      <c r="AX59" s="284"/>
      <c r="AY59" s="288">
        <v>17856</v>
      </c>
      <c r="AZ59" s="288"/>
      <c r="BA59" s="284"/>
      <c r="BB59" s="284"/>
      <c r="BC59" s="284"/>
      <c r="BD59" s="284"/>
      <c r="BE59" s="288">
        <v>92088</v>
      </c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91"/>
      <c r="CE59" s="190"/>
    </row>
    <row r="60" spans="1:84" ht="12.65" customHeight="1" x14ac:dyDescent="0.35">
      <c r="A60" s="237" t="s">
        <v>234</v>
      </c>
      <c r="B60" s="175"/>
      <c r="C60" s="281"/>
      <c r="D60" s="289"/>
      <c r="E60" s="273">
        <v>6.33</v>
      </c>
      <c r="F60" s="283"/>
      <c r="G60" s="289"/>
      <c r="H60" s="289"/>
      <c r="I60" s="289"/>
      <c r="J60" s="283">
        <v>0.59</v>
      </c>
      <c r="K60" s="289"/>
      <c r="L60" s="289">
        <v>24.71</v>
      </c>
      <c r="M60" s="289"/>
      <c r="N60" s="289"/>
      <c r="O60" s="289">
        <v>1.37</v>
      </c>
      <c r="P60" s="282">
        <v>2.88</v>
      </c>
      <c r="Q60" s="282"/>
      <c r="R60" s="282">
        <v>2.09</v>
      </c>
      <c r="S60" s="282">
        <v>1.65</v>
      </c>
      <c r="T60" s="282">
        <v>1.91</v>
      </c>
      <c r="U60" s="282">
        <v>10.220000000000001</v>
      </c>
      <c r="V60" s="282"/>
      <c r="W60" s="282">
        <v>0.71</v>
      </c>
      <c r="X60" s="282">
        <v>2.79</v>
      </c>
      <c r="Y60" s="272">
        <v>6.21</v>
      </c>
      <c r="Z60" s="282"/>
      <c r="AA60" s="282"/>
      <c r="AB60" s="282">
        <v>1.1399999999999999</v>
      </c>
      <c r="AC60" s="282"/>
      <c r="AD60" s="282"/>
      <c r="AE60" s="282">
        <v>4.0599999999999996</v>
      </c>
      <c r="AF60" s="282"/>
      <c r="AG60" s="282">
        <v>9.6199999999999992</v>
      </c>
      <c r="AH60" s="282"/>
      <c r="AI60" s="282"/>
      <c r="AJ60" s="282">
        <v>28.48</v>
      </c>
      <c r="AK60" s="282"/>
      <c r="AL60" s="282"/>
      <c r="AM60" s="282"/>
      <c r="AN60" s="282"/>
      <c r="AO60" s="282">
        <v>1.38</v>
      </c>
      <c r="AP60" s="282">
        <v>0.02</v>
      </c>
      <c r="AQ60" s="282"/>
      <c r="AR60" s="282"/>
      <c r="AS60" s="282"/>
      <c r="AT60" s="282"/>
      <c r="AU60" s="282"/>
      <c r="AV60" s="282"/>
      <c r="AW60" s="282"/>
      <c r="AX60" s="282"/>
      <c r="AY60" s="282">
        <v>8.5500000000000007</v>
      </c>
      <c r="AZ60" s="282">
        <v>0.95</v>
      </c>
      <c r="BA60" s="282">
        <v>1.03</v>
      </c>
      <c r="BB60" s="282"/>
      <c r="BC60" s="282"/>
      <c r="BD60" s="282">
        <v>1.91</v>
      </c>
      <c r="BE60" s="282">
        <v>3.13</v>
      </c>
      <c r="BF60" s="282">
        <v>8.73</v>
      </c>
      <c r="BG60" s="282"/>
      <c r="BH60" s="282">
        <v>4.47</v>
      </c>
      <c r="BI60" s="282"/>
      <c r="BJ60" s="282">
        <v>2.16</v>
      </c>
      <c r="BK60" s="282">
        <v>15.64</v>
      </c>
      <c r="BL60" s="282">
        <v>17.5</v>
      </c>
      <c r="BM60" s="282"/>
      <c r="BN60" s="282">
        <v>5.52</v>
      </c>
      <c r="BO60" s="282"/>
      <c r="BP60" s="282"/>
      <c r="BQ60" s="282"/>
      <c r="BR60" s="282">
        <v>3.07</v>
      </c>
      <c r="BS60" s="282"/>
      <c r="BT60" s="282"/>
      <c r="BU60" s="282"/>
      <c r="BV60" s="282">
        <v>10.45</v>
      </c>
      <c r="BW60" s="282"/>
      <c r="BX60" s="282">
        <v>2.23</v>
      </c>
      <c r="BY60" s="282"/>
      <c r="BZ60" s="282"/>
      <c r="CA60" s="282"/>
      <c r="CB60" s="282"/>
      <c r="CC60" s="282"/>
      <c r="CD60" s="291" t="s">
        <v>221</v>
      </c>
      <c r="CE60" s="238">
        <f t="shared" ref="CE60:CE70" si="0">SUM(C60:CD60)</f>
        <v>191.49999999999994</v>
      </c>
    </row>
    <row r="61" spans="1:84" ht="12.65" customHeight="1" x14ac:dyDescent="0.35">
      <c r="A61" s="171" t="s">
        <v>235</v>
      </c>
      <c r="B61" s="175"/>
      <c r="C61" s="287"/>
      <c r="D61" s="287"/>
      <c r="E61" s="271">
        <v>432659</v>
      </c>
      <c r="F61" s="288"/>
      <c r="G61" s="287"/>
      <c r="H61" s="287"/>
      <c r="I61" s="288"/>
      <c r="J61" s="288">
        <v>40541</v>
      </c>
      <c r="K61" s="288"/>
      <c r="L61" s="288">
        <v>1688734</v>
      </c>
      <c r="M61" s="287"/>
      <c r="N61" s="287"/>
      <c r="O61" s="271">
        <v>179786</v>
      </c>
      <c r="P61" s="288">
        <v>298759</v>
      </c>
      <c r="Q61" s="288"/>
      <c r="R61" s="288">
        <v>583108</v>
      </c>
      <c r="S61" s="288">
        <v>64515</v>
      </c>
      <c r="T61" s="288">
        <v>148243</v>
      </c>
      <c r="U61" s="288">
        <v>583536</v>
      </c>
      <c r="V61" s="288"/>
      <c r="W61" s="288">
        <v>51004</v>
      </c>
      <c r="X61" s="288">
        <v>200415</v>
      </c>
      <c r="Y61" s="288">
        <v>445593</v>
      </c>
      <c r="Z61" s="288"/>
      <c r="AA61" s="288"/>
      <c r="AB61" s="288">
        <v>72921</v>
      </c>
      <c r="AC61" s="288"/>
      <c r="AD61" s="288"/>
      <c r="AE61" s="288">
        <v>250395</v>
      </c>
      <c r="AF61" s="288"/>
      <c r="AG61" s="288">
        <v>1810744</v>
      </c>
      <c r="AH61" s="288"/>
      <c r="AI61" s="288"/>
      <c r="AJ61" s="288">
        <v>3415879</v>
      </c>
      <c r="AK61" s="288"/>
      <c r="AL61" s="288"/>
      <c r="AM61" s="288"/>
      <c r="AN61" s="288"/>
      <c r="AO61" s="288">
        <v>94367</v>
      </c>
      <c r="AP61" s="288">
        <v>4768</v>
      </c>
      <c r="AQ61" s="288"/>
      <c r="AR61" s="288"/>
      <c r="AS61" s="288"/>
      <c r="AT61" s="288"/>
      <c r="AU61" s="288"/>
      <c r="AV61" s="288"/>
      <c r="AW61" s="288"/>
      <c r="AX61" s="288"/>
      <c r="AY61" s="288">
        <v>316803</v>
      </c>
      <c r="AZ61" s="288">
        <v>32032</v>
      </c>
      <c r="BA61" s="288">
        <v>29049</v>
      </c>
      <c r="BB61" s="288"/>
      <c r="BC61" s="288"/>
      <c r="BD61" s="288">
        <v>95381</v>
      </c>
      <c r="BE61" s="288">
        <v>202659</v>
      </c>
      <c r="BF61" s="288">
        <v>298965</v>
      </c>
      <c r="BG61" s="288"/>
      <c r="BH61" s="288">
        <v>292067</v>
      </c>
      <c r="BI61" s="288"/>
      <c r="BJ61" s="288">
        <v>151438</v>
      </c>
      <c r="BK61" s="288">
        <v>642800</v>
      </c>
      <c r="BL61" s="288">
        <v>625326</v>
      </c>
      <c r="BM61" s="288"/>
      <c r="BN61" s="288">
        <v>555549</v>
      </c>
      <c r="BO61" s="288"/>
      <c r="BP61" s="288"/>
      <c r="BQ61" s="288"/>
      <c r="BR61" s="288">
        <v>175611</v>
      </c>
      <c r="BS61" s="288"/>
      <c r="BT61" s="288"/>
      <c r="BU61" s="288"/>
      <c r="BV61" s="288">
        <v>388063</v>
      </c>
      <c r="BW61" s="288"/>
      <c r="BX61" s="288">
        <v>130990</v>
      </c>
      <c r="BY61" s="288"/>
      <c r="BZ61" s="288"/>
      <c r="CA61" s="288"/>
      <c r="CB61" s="288"/>
      <c r="CC61" s="288"/>
      <c r="CD61" s="291" t="s">
        <v>221</v>
      </c>
      <c r="CE61" s="190">
        <f t="shared" si="0"/>
        <v>14302700</v>
      </c>
      <c r="CF61" s="239"/>
    </row>
    <row r="62" spans="1:84" ht="12.65" customHeight="1" x14ac:dyDescent="0.35">
      <c r="A62" s="171" t="s">
        <v>3</v>
      </c>
      <c r="B62" s="175"/>
      <c r="C62" s="190">
        <f t="shared" ref="C62:BN62" si="1">ROUND(C47+C48,0)</f>
        <v>0</v>
      </c>
      <c r="D62" s="190">
        <f t="shared" si="1"/>
        <v>0</v>
      </c>
      <c r="E62" s="190">
        <f t="shared" si="1"/>
        <v>119045</v>
      </c>
      <c r="F62" s="190">
        <f t="shared" si="1"/>
        <v>0</v>
      </c>
      <c r="G62" s="190">
        <f t="shared" si="1"/>
        <v>0</v>
      </c>
      <c r="H62" s="190">
        <f t="shared" si="1"/>
        <v>0</v>
      </c>
      <c r="I62" s="190">
        <f t="shared" si="1"/>
        <v>0</v>
      </c>
      <c r="J62" s="190">
        <f>ROUND(J47+J48,0)</f>
        <v>11155</v>
      </c>
      <c r="K62" s="190">
        <f t="shared" si="1"/>
        <v>0</v>
      </c>
      <c r="L62" s="190">
        <f t="shared" si="1"/>
        <v>464650</v>
      </c>
      <c r="M62" s="190">
        <f t="shared" si="1"/>
        <v>0</v>
      </c>
      <c r="N62" s="190">
        <f t="shared" si="1"/>
        <v>0</v>
      </c>
      <c r="O62" s="190">
        <f t="shared" si="1"/>
        <v>49468</v>
      </c>
      <c r="P62" s="190">
        <f t="shared" si="1"/>
        <v>82203</v>
      </c>
      <c r="Q62" s="190">
        <f t="shared" si="1"/>
        <v>0</v>
      </c>
      <c r="R62" s="190">
        <f t="shared" si="1"/>
        <v>160440</v>
      </c>
      <c r="S62" s="190">
        <f t="shared" si="1"/>
        <v>17751</v>
      </c>
      <c r="T62" s="190">
        <f t="shared" si="1"/>
        <v>40789</v>
      </c>
      <c r="U62" s="190">
        <f t="shared" si="1"/>
        <v>160558</v>
      </c>
      <c r="V62" s="190">
        <f t="shared" si="1"/>
        <v>0</v>
      </c>
      <c r="W62" s="190">
        <f t="shared" si="1"/>
        <v>14034</v>
      </c>
      <c r="X62" s="190">
        <f t="shared" si="1"/>
        <v>55144</v>
      </c>
      <c r="Y62" s="190">
        <f t="shared" si="1"/>
        <v>122604</v>
      </c>
      <c r="Z62" s="190">
        <f t="shared" si="1"/>
        <v>0</v>
      </c>
      <c r="AA62" s="190">
        <f t="shared" si="1"/>
        <v>0</v>
      </c>
      <c r="AB62" s="190">
        <f t="shared" si="1"/>
        <v>20064</v>
      </c>
      <c r="AC62" s="190">
        <f t="shared" si="1"/>
        <v>0</v>
      </c>
      <c r="AD62" s="190">
        <f t="shared" si="1"/>
        <v>0</v>
      </c>
      <c r="AE62" s="190">
        <f t="shared" si="1"/>
        <v>68895</v>
      </c>
      <c r="AF62" s="190">
        <f t="shared" si="1"/>
        <v>0</v>
      </c>
      <c r="AG62" s="190">
        <f t="shared" si="1"/>
        <v>498221</v>
      </c>
      <c r="AH62" s="190">
        <f t="shared" si="1"/>
        <v>0</v>
      </c>
      <c r="AI62" s="190">
        <f t="shared" si="1"/>
        <v>0</v>
      </c>
      <c r="AJ62" s="190">
        <f t="shared" si="1"/>
        <v>939869</v>
      </c>
      <c r="AK62" s="190">
        <f t="shared" si="1"/>
        <v>0</v>
      </c>
      <c r="AL62" s="190">
        <f t="shared" si="1"/>
        <v>0</v>
      </c>
      <c r="AM62" s="190">
        <f t="shared" si="1"/>
        <v>0</v>
      </c>
      <c r="AN62" s="190">
        <f t="shared" si="1"/>
        <v>0</v>
      </c>
      <c r="AO62" s="190">
        <f t="shared" si="1"/>
        <v>25965</v>
      </c>
      <c r="AP62" s="190">
        <f t="shared" si="1"/>
        <v>1312</v>
      </c>
      <c r="AQ62" s="190">
        <f t="shared" si="1"/>
        <v>0</v>
      </c>
      <c r="AR62" s="190">
        <f t="shared" si="1"/>
        <v>0</v>
      </c>
      <c r="AS62" s="190">
        <f t="shared" si="1"/>
        <v>0</v>
      </c>
      <c r="AT62" s="190">
        <f t="shared" si="1"/>
        <v>0</v>
      </c>
      <c r="AU62" s="190">
        <f t="shared" si="1"/>
        <v>0</v>
      </c>
      <c r="AV62" s="190">
        <f t="shared" si="1"/>
        <v>0</v>
      </c>
      <c r="AW62" s="190">
        <f t="shared" si="1"/>
        <v>0</v>
      </c>
      <c r="AX62" s="190">
        <f t="shared" si="1"/>
        <v>0</v>
      </c>
      <c r="AY62" s="190">
        <f>ROUND(AY47+AY48,0)</f>
        <v>87167</v>
      </c>
      <c r="AZ62" s="190">
        <f>ROUND(AZ47+AZ48,0)</f>
        <v>8814</v>
      </c>
      <c r="BA62" s="190">
        <f>ROUND(BA47+BA48,0)</f>
        <v>7993</v>
      </c>
      <c r="BB62" s="190">
        <f t="shared" si="1"/>
        <v>0</v>
      </c>
      <c r="BC62" s="190">
        <f t="shared" si="1"/>
        <v>0</v>
      </c>
      <c r="BD62" s="190">
        <f t="shared" si="1"/>
        <v>26244</v>
      </c>
      <c r="BE62" s="190">
        <f t="shared" si="1"/>
        <v>55761</v>
      </c>
      <c r="BF62" s="190">
        <f t="shared" si="1"/>
        <v>82259</v>
      </c>
      <c r="BG62" s="190">
        <f t="shared" si="1"/>
        <v>0</v>
      </c>
      <c r="BH62" s="190">
        <f t="shared" si="1"/>
        <v>80361</v>
      </c>
      <c r="BI62" s="190">
        <f t="shared" si="1"/>
        <v>0</v>
      </c>
      <c r="BJ62" s="190">
        <f t="shared" si="1"/>
        <v>41668</v>
      </c>
      <c r="BK62" s="190">
        <f t="shared" si="1"/>
        <v>176865</v>
      </c>
      <c r="BL62" s="190">
        <f t="shared" si="1"/>
        <v>172057</v>
      </c>
      <c r="BM62" s="190">
        <f t="shared" si="1"/>
        <v>0</v>
      </c>
      <c r="BN62" s="190">
        <f t="shared" si="1"/>
        <v>152858</v>
      </c>
      <c r="BO62" s="190">
        <f t="shared" ref="BO62:CC62" si="2">ROUND(BO47+BO48,0)</f>
        <v>0</v>
      </c>
      <c r="BP62" s="190">
        <f t="shared" si="2"/>
        <v>0</v>
      </c>
      <c r="BQ62" s="190">
        <f t="shared" si="2"/>
        <v>0</v>
      </c>
      <c r="BR62" s="190">
        <f t="shared" si="2"/>
        <v>48319</v>
      </c>
      <c r="BS62" s="190">
        <f t="shared" si="2"/>
        <v>0</v>
      </c>
      <c r="BT62" s="190">
        <f t="shared" si="2"/>
        <v>0</v>
      </c>
      <c r="BU62" s="190">
        <f t="shared" si="2"/>
        <v>0</v>
      </c>
      <c r="BV62" s="190">
        <f t="shared" si="2"/>
        <v>106774</v>
      </c>
      <c r="BW62" s="190">
        <f t="shared" si="2"/>
        <v>0</v>
      </c>
      <c r="BX62" s="190">
        <f t="shared" si="2"/>
        <v>36042</v>
      </c>
      <c r="BY62" s="190">
        <f t="shared" si="2"/>
        <v>0</v>
      </c>
      <c r="BZ62" s="190">
        <f t="shared" si="2"/>
        <v>0</v>
      </c>
      <c r="CA62" s="190">
        <f t="shared" si="2"/>
        <v>0</v>
      </c>
      <c r="CB62" s="190">
        <f t="shared" si="2"/>
        <v>0</v>
      </c>
      <c r="CC62" s="190">
        <f t="shared" si="2"/>
        <v>0</v>
      </c>
      <c r="CD62" s="291" t="s">
        <v>221</v>
      </c>
      <c r="CE62" s="190">
        <f t="shared" si="0"/>
        <v>3935349</v>
      </c>
      <c r="CF62" s="239"/>
    </row>
    <row r="63" spans="1:84" ht="12.65" customHeight="1" x14ac:dyDescent="0.35">
      <c r="A63" s="171" t="s">
        <v>236</v>
      </c>
      <c r="B63" s="175"/>
      <c r="C63" s="287"/>
      <c r="D63" s="287"/>
      <c r="E63" s="271">
        <v>658</v>
      </c>
      <c r="F63" s="288"/>
      <c r="G63" s="287"/>
      <c r="H63" s="287"/>
      <c r="I63" s="288"/>
      <c r="J63" s="288">
        <v>62</v>
      </c>
      <c r="K63" s="288"/>
      <c r="L63" s="274">
        <v>2569</v>
      </c>
      <c r="M63" s="287"/>
      <c r="N63" s="287"/>
      <c r="O63" s="287">
        <v>5431</v>
      </c>
      <c r="P63" s="288">
        <v>0</v>
      </c>
      <c r="Q63" s="288"/>
      <c r="R63" s="288"/>
      <c r="S63" s="288"/>
      <c r="T63" s="288">
        <v>1635</v>
      </c>
      <c r="U63" s="288">
        <v>218154</v>
      </c>
      <c r="V63" s="288"/>
      <c r="W63" s="288">
        <v>0</v>
      </c>
      <c r="X63" s="288">
        <v>0</v>
      </c>
      <c r="Y63" s="288">
        <v>0</v>
      </c>
      <c r="Z63" s="288"/>
      <c r="AA63" s="288"/>
      <c r="AB63" s="288">
        <v>197110</v>
      </c>
      <c r="AC63" s="288"/>
      <c r="AD63" s="288"/>
      <c r="AE63" s="288"/>
      <c r="AF63" s="288"/>
      <c r="AG63" s="288">
        <v>21837</v>
      </c>
      <c r="AH63" s="288"/>
      <c r="AI63" s="288"/>
      <c r="AJ63" s="288">
        <v>85181</v>
      </c>
      <c r="AK63" s="288"/>
      <c r="AL63" s="288"/>
      <c r="AM63" s="288"/>
      <c r="AN63" s="288"/>
      <c r="AO63" s="288">
        <v>144</v>
      </c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>
        <v>66553</v>
      </c>
      <c r="BK63" s="288"/>
      <c r="BL63" s="288"/>
      <c r="BM63" s="288"/>
      <c r="BN63" s="288">
        <v>94170</v>
      </c>
      <c r="BO63" s="288"/>
      <c r="BP63" s="288"/>
      <c r="BQ63" s="288"/>
      <c r="BR63" s="288">
        <v>375</v>
      </c>
      <c r="BS63" s="288"/>
      <c r="BT63" s="288"/>
      <c r="BU63" s="288"/>
      <c r="BV63" s="288"/>
      <c r="BW63" s="288"/>
      <c r="BX63" s="288"/>
      <c r="BY63" s="288"/>
      <c r="BZ63" s="288"/>
      <c r="CA63" s="288"/>
      <c r="CB63" s="288"/>
      <c r="CC63" s="288"/>
      <c r="CD63" s="291" t="s">
        <v>221</v>
      </c>
      <c r="CE63" s="190">
        <f t="shared" si="0"/>
        <v>693879</v>
      </c>
      <c r="CF63" s="239"/>
    </row>
    <row r="64" spans="1:84" ht="12.65" customHeight="1" x14ac:dyDescent="0.35">
      <c r="A64" s="171" t="s">
        <v>237</v>
      </c>
      <c r="B64" s="175"/>
      <c r="C64" s="287"/>
      <c r="D64" s="287"/>
      <c r="E64" s="288">
        <v>28305</v>
      </c>
      <c r="F64" s="288"/>
      <c r="G64" s="287"/>
      <c r="H64" s="287"/>
      <c r="I64" s="288"/>
      <c r="J64" s="288">
        <v>2652</v>
      </c>
      <c r="K64" s="288"/>
      <c r="L64" s="288">
        <v>110478</v>
      </c>
      <c r="M64" s="287"/>
      <c r="N64" s="287"/>
      <c r="O64" s="287">
        <v>12448</v>
      </c>
      <c r="P64" s="288">
        <v>217584</v>
      </c>
      <c r="Q64" s="288">
        <v>2780</v>
      </c>
      <c r="R64" s="288">
        <v>24156</v>
      </c>
      <c r="S64" s="288">
        <v>15598</v>
      </c>
      <c r="T64" s="288">
        <v>341898</v>
      </c>
      <c r="U64" s="288">
        <v>481477</v>
      </c>
      <c r="V64" s="288">
        <v>13651</v>
      </c>
      <c r="W64" s="288"/>
      <c r="X64" s="288">
        <v>18709</v>
      </c>
      <c r="Y64" s="288">
        <v>46392</v>
      </c>
      <c r="Z64" s="288"/>
      <c r="AA64" s="288"/>
      <c r="AB64" s="288">
        <v>876097</v>
      </c>
      <c r="AC64" s="288">
        <v>0</v>
      </c>
      <c r="AD64" s="288"/>
      <c r="AE64" s="288">
        <v>7400</v>
      </c>
      <c r="AF64" s="288"/>
      <c r="AG64" s="288">
        <v>78156</v>
      </c>
      <c r="AH64" s="288"/>
      <c r="AI64" s="288"/>
      <c r="AJ64" s="288">
        <v>331268</v>
      </c>
      <c r="AK64" s="288"/>
      <c r="AL64" s="288"/>
      <c r="AM64" s="288"/>
      <c r="AN64" s="288"/>
      <c r="AO64" s="288">
        <v>6173</v>
      </c>
      <c r="AP64" s="288">
        <v>1092</v>
      </c>
      <c r="AQ64" s="288"/>
      <c r="AR64" s="288"/>
      <c r="AS64" s="288"/>
      <c r="AT64" s="288"/>
      <c r="AU64" s="288"/>
      <c r="AV64" s="288"/>
      <c r="AW64" s="288"/>
      <c r="AX64" s="288"/>
      <c r="AY64" s="288">
        <v>250961</v>
      </c>
      <c r="AZ64" s="288">
        <v>19486</v>
      </c>
      <c r="BA64" s="288">
        <v>9712</v>
      </c>
      <c r="BB64" s="288"/>
      <c r="BC64" s="288"/>
      <c r="BD64" s="288">
        <v>28095</v>
      </c>
      <c r="BE64" s="288">
        <v>60611</v>
      </c>
      <c r="BF64" s="288">
        <v>78124</v>
      </c>
      <c r="BG64" s="288"/>
      <c r="BH64" s="288">
        <v>104566</v>
      </c>
      <c r="BI64" s="288"/>
      <c r="BJ64" s="288">
        <v>2100</v>
      </c>
      <c r="BK64" s="288">
        <v>18845</v>
      </c>
      <c r="BL64" s="288">
        <v>30128</v>
      </c>
      <c r="BM64" s="288"/>
      <c r="BN64" s="288">
        <v>40309</v>
      </c>
      <c r="BO64" s="288"/>
      <c r="BP64" s="288"/>
      <c r="BQ64" s="288"/>
      <c r="BR64" s="288">
        <v>72053</v>
      </c>
      <c r="BS64" s="288"/>
      <c r="BT64" s="288"/>
      <c r="BU64" s="288"/>
      <c r="BV64" s="288">
        <v>52653</v>
      </c>
      <c r="BW64" s="288"/>
      <c r="BX64" s="288">
        <v>1121</v>
      </c>
      <c r="BY64" s="288">
        <v>103</v>
      </c>
      <c r="BZ64" s="288"/>
      <c r="CA64" s="288"/>
      <c r="CB64" s="288"/>
      <c r="CC64" s="288"/>
      <c r="CD64" s="291" t="s">
        <v>221</v>
      </c>
      <c r="CE64" s="190">
        <f t="shared" si="0"/>
        <v>3385181</v>
      </c>
      <c r="CF64" s="239"/>
    </row>
    <row r="65" spans="1:84" ht="12.65" customHeight="1" x14ac:dyDescent="0.35">
      <c r="A65" s="171" t="s">
        <v>238</v>
      </c>
      <c r="B65" s="175"/>
      <c r="C65" s="287"/>
      <c r="D65" s="287"/>
      <c r="E65" s="287">
        <v>966</v>
      </c>
      <c r="F65" s="287"/>
      <c r="G65" s="287"/>
      <c r="H65" s="287"/>
      <c r="I65" s="288"/>
      <c r="J65" s="287">
        <v>90</v>
      </c>
      <c r="K65" s="288"/>
      <c r="L65" s="288">
        <v>3769</v>
      </c>
      <c r="M65" s="287"/>
      <c r="N65" s="287"/>
      <c r="O65" s="287">
        <v>1635</v>
      </c>
      <c r="P65" s="288">
        <v>5092</v>
      </c>
      <c r="Q65" s="288"/>
      <c r="R65" s="288">
        <v>0</v>
      </c>
      <c r="S65" s="288"/>
      <c r="T65" s="288">
        <v>36</v>
      </c>
      <c r="U65" s="288">
        <v>1439</v>
      </c>
      <c r="V65" s="288"/>
      <c r="W65" s="288">
        <v>160</v>
      </c>
      <c r="X65" s="288">
        <v>629</v>
      </c>
      <c r="Y65" s="288">
        <v>1397</v>
      </c>
      <c r="Z65" s="288"/>
      <c r="AA65" s="288"/>
      <c r="AB65" s="288"/>
      <c r="AC65" s="288"/>
      <c r="AD65" s="288"/>
      <c r="AE65" s="288">
        <v>8584</v>
      </c>
      <c r="AF65" s="288"/>
      <c r="AG65" s="288">
        <v>4490</v>
      </c>
      <c r="AH65" s="288"/>
      <c r="AI65" s="288"/>
      <c r="AJ65" s="288">
        <v>27823</v>
      </c>
      <c r="AK65" s="288"/>
      <c r="AL65" s="288"/>
      <c r="AM65" s="288"/>
      <c r="AN65" s="288"/>
      <c r="AO65" s="288">
        <v>211</v>
      </c>
      <c r="AP65" s="288">
        <v>9513</v>
      </c>
      <c r="AQ65" s="288"/>
      <c r="AR65" s="288"/>
      <c r="AS65" s="288"/>
      <c r="AT65" s="288"/>
      <c r="AU65" s="288"/>
      <c r="AV65" s="288"/>
      <c r="AW65" s="288"/>
      <c r="AX65" s="288"/>
      <c r="AY65" s="288">
        <v>1794</v>
      </c>
      <c r="AZ65" s="288"/>
      <c r="BA65" s="288">
        <v>18791</v>
      </c>
      <c r="BB65" s="288"/>
      <c r="BC65" s="288"/>
      <c r="BD65" s="288"/>
      <c r="BE65" s="288">
        <v>174299</v>
      </c>
      <c r="BF65" s="288">
        <v>1758</v>
      </c>
      <c r="BG65" s="288"/>
      <c r="BH65" s="288">
        <v>63163</v>
      </c>
      <c r="BI65" s="288"/>
      <c r="BJ65" s="288">
        <v>0</v>
      </c>
      <c r="BK65" s="288">
        <v>819</v>
      </c>
      <c r="BL65" s="288">
        <v>2273</v>
      </c>
      <c r="BM65" s="288"/>
      <c r="BN65" s="288">
        <v>26215</v>
      </c>
      <c r="BO65" s="288"/>
      <c r="BP65" s="288"/>
      <c r="BQ65" s="288"/>
      <c r="BR65" s="288">
        <v>339</v>
      </c>
      <c r="BS65" s="288"/>
      <c r="BT65" s="288"/>
      <c r="BU65" s="288"/>
      <c r="BV65" s="288">
        <v>739</v>
      </c>
      <c r="BW65" s="288"/>
      <c r="BX65" s="288">
        <v>569</v>
      </c>
      <c r="BY65" s="288"/>
      <c r="BZ65" s="288"/>
      <c r="CA65" s="288"/>
      <c r="CB65" s="288"/>
      <c r="CC65" s="288"/>
      <c r="CD65" s="291" t="s">
        <v>221</v>
      </c>
      <c r="CE65" s="190">
        <f t="shared" si="0"/>
        <v>356593</v>
      </c>
      <c r="CF65" s="239"/>
    </row>
    <row r="66" spans="1:84" ht="12.65" customHeight="1" x14ac:dyDescent="0.35">
      <c r="A66" s="171" t="s">
        <v>239</v>
      </c>
      <c r="B66" s="175"/>
      <c r="C66" s="287"/>
      <c r="D66" s="287"/>
      <c r="E66" s="287">
        <v>102625</v>
      </c>
      <c r="F66" s="287"/>
      <c r="G66" s="287"/>
      <c r="H66" s="287"/>
      <c r="I66" s="287"/>
      <c r="J66" s="287">
        <v>9616</v>
      </c>
      <c r="K66" s="288"/>
      <c r="L66" s="288">
        <v>400562</v>
      </c>
      <c r="M66" s="287"/>
      <c r="N66" s="287"/>
      <c r="O66" s="288">
        <v>4531</v>
      </c>
      <c r="P66" s="288">
        <v>381758</v>
      </c>
      <c r="Q66" s="288"/>
      <c r="R66" s="288"/>
      <c r="S66" s="287"/>
      <c r="T66" s="287"/>
      <c r="U66" s="288">
        <v>62717</v>
      </c>
      <c r="V66" s="288"/>
      <c r="W66" s="288">
        <v>236164</v>
      </c>
      <c r="X66" s="288">
        <v>70604</v>
      </c>
      <c r="Y66" s="288">
        <v>73559</v>
      </c>
      <c r="Z66" s="288"/>
      <c r="AA66" s="288"/>
      <c r="AB66" s="288">
        <v>555062</v>
      </c>
      <c r="AC66" s="288">
        <v>0</v>
      </c>
      <c r="AD66" s="288"/>
      <c r="AE66" s="288">
        <v>120477</v>
      </c>
      <c r="AF66" s="288"/>
      <c r="AG66" s="288">
        <v>96076</v>
      </c>
      <c r="AH66" s="288"/>
      <c r="AI66" s="288"/>
      <c r="AJ66" s="288">
        <v>17671</v>
      </c>
      <c r="AK66" s="288"/>
      <c r="AL66" s="288"/>
      <c r="AM66" s="288"/>
      <c r="AN66" s="288"/>
      <c r="AO66" s="288">
        <v>22384</v>
      </c>
      <c r="AP66" s="288"/>
      <c r="AQ66" s="288"/>
      <c r="AR66" s="288"/>
      <c r="AS66" s="288"/>
      <c r="AT66" s="288"/>
      <c r="AU66" s="288"/>
      <c r="AV66" s="288"/>
      <c r="AW66" s="288"/>
      <c r="AX66" s="288"/>
      <c r="AY66" s="288">
        <v>-757</v>
      </c>
      <c r="AZ66" s="288"/>
      <c r="BA66" s="288"/>
      <c r="BB66" s="288"/>
      <c r="BC66" s="288"/>
      <c r="BD66" s="288"/>
      <c r="BE66" s="288">
        <v>5816</v>
      </c>
      <c r="BF66" s="288">
        <v>55772</v>
      </c>
      <c r="BG66" s="288"/>
      <c r="BH66" s="288">
        <v>774797</v>
      </c>
      <c r="BI66" s="288"/>
      <c r="BJ66" s="288"/>
      <c r="BK66" s="288">
        <v>58469</v>
      </c>
      <c r="BL66" s="288">
        <v>29737</v>
      </c>
      <c r="BM66" s="288"/>
      <c r="BN66" s="288">
        <v>79984</v>
      </c>
      <c r="BO66" s="288"/>
      <c r="BP66" s="288"/>
      <c r="BQ66" s="288"/>
      <c r="BR66" s="288">
        <v>27553</v>
      </c>
      <c r="BS66" s="288"/>
      <c r="BT66" s="288"/>
      <c r="BU66" s="288"/>
      <c r="BV66" s="288">
        <v>33853</v>
      </c>
      <c r="BW66" s="288"/>
      <c r="BX66" s="288">
        <v>2750</v>
      </c>
      <c r="BY66" s="288"/>
      <c r="BZ66" s="288"/>
      <c r="CA66" s="288"/>
      <c r="CB66" s="288"/>
      <c r="CC66" s="288"/>
      <c r="CD66" s="291" t="s">
        <v>221</v>
      </c>
      <c r="CE66" s="190">
        <f t="shared" si="0"/>
        <v>3221780</v>
      </c>
      <c r="CF66" s="239"/>
    </row>
    <row r="67" spans="1:84" ht="12.65" customHeight="1" x14ac:dyDescent="0.35">
      <c r="A67" s="171" t="s">
        <v>6</v>
      </c>
      <c r="B67" s="175"/>
      <c r="C67" s="190">
        <f>ROUND(C51+C52,0)</f>
        <v>0</v>
      </c>
      <c r="D67" s="190">
        <f>ROUND(D51+D52,0)</f>
        <v>0</v>
      </c>
      <c r="E67" s="190">
        <f t="shared" ref="E67:BP67" si="3">ROUND(E51+E52,0)</f>
        <v>54030</v>
      </c>
      <c r="F67" s="190">
        <f t="shared" si="3"/>
        <v>0</v>
      </c>
      <c r="G67" s="190">
        <f t="shared" si="3"/>
        <v>0</v>
      </c>
      <c r="H67" s="190">
        <f t="shared" si="3"/>
        <v>0</v>
      </c>
      <c r="I67" s="190">
        <f t="shared" si="3"/>
        <v>0</v>
      </c>
      <c r="J67" s="190">
        <f>ROUND(J51+J52,0)</f>
        <v>0</v>
      </c>
      <c r="K67" s="190">
        <f t="shared" si="3"/>
        <v>0</v>
      </c>
      <c r="L67" s="190">
        <f t="shared" si="3"/>
        <v>210862</v>
      </c>
      <c r="M67" s="190">
        <f t="shared" si="3"/>
        <v>0</v>
      </c>
      <c r="N67" s="190">
        <f t="shared" si="3"/>
        <v>0</v>
      </c>
      <c r="O67" s="190">
        <f t="shared" si="3"/>
        <v>2227</v>
      </c>
      <c r="P67" s="190">
        <f t="shared" si="3"/>
        <v>82452</v>
      </c>
      <c r="Q67" s="190">
        <f t="shared" si="3"/>
        <v>0</v>
      </c>
      <c r="R67" s="190">
        <f t="shared" si="3"/>
        <v>3093</v>
      </c>
      <c r="S67" s="190">
        <f t="shared" si="3"/>
        <v>0</v>
      </c>
      <c r="T67" s="190">
        <f t="shared" si="3"/>
        <v>22762</v>
      </c>
      <c r="U67" s="190">
        <f t="shared" si="3"/>
        <v>36432</v>
      </c>
      <c r="V67" s="190">
        <f t="shared" si="3"/>
        <v>0</v>
      </c>
      <c r="W67" s="190">
        <f t="shared" si="3"/>
        <v>4067</v>
      </c>
      <c r="X67" s="190">
        <f t="shared" si="3"/>
        <v>15989</v>
      </c>
      <c r="Y67" s="190">
        <f t="shared" si="3"/>
        <v>35535</v>
      </c>
      <c r="Z67" s="190">
        <f t="shared" si="3"/>
        <v>0</v>
      </c>
      <c r="AA67" s="190">
        <f t="shared" si="3"/>
        <v>0</v>
      </c>
      <c r="AB67" s="190">
        <f t="shared" si="3"/>
        <v>25793</v>
      </c>
      <c r="AC67" s="190">
        <f t="shared" si="3"/>
        <v>0</v>
      </c>
      <c r="AD67" s="190">
        <f t="shared" si="3"/>
        <v>0</v>
      </c>
      <c r="AE67" s="190">
        <f t="shared" si="3"/>
        <v>43159</v>
      </c>
      <c r="AF67" s="190">
        <f t="shared" si="3"/>
        <v>0</v>
      </c>
      <c r="AG67" s="190">
        <f t="shared" si="3"/>
        <v>76019</v>
      </c>
      <c r="AH67" s="190">
        <f t="shared" si="3"/>
        <v>0</v>
      </c>
      <c r="AI67" s="190">
        <f t="shared" si="3"/>
        <v>0</v>
      </c>
      <c r="AJ67" s="190">
        <f t="shared" si="3"/>
        <v>139404</v>
      </c>
      <c r="AK67" s="190">
        <f t="shared" si="3"/>
        <v>0</v>
      </c>
      <c r="AL67" s="190">
        <f t="shared" si="3"/>
        <v>0</v>
      </c>
      <c r="AM67" s="190">
        <f t="shared" si="3"/>
        <v>0</v>
      </c>
      <c r="AN67" s="190">
        <f t="shared" si="3"/>
        <v>0</v>
      </c>
      <c r="AO67" s="190">
        <f t="shared" si="3"/>
        <v>11783</v>
      </c>
      <c r="AP67" s="190">
        <f t="shared" si="3"/>
        <v>50427</v>
      </c>
      <c r="AQ67" s="190">
        <f t="shared" si="3"/>
        <v>0</v>
      </c>
      <c r="AR67" s="190">
        <f t="shared" si="3"/>
        <v>0</v>
      </c>
      <c r="AS67" s="190">
        <f t="shared" si="3"/>
        <v>0</v>
      </c>
      <c r="AT67" s="190">
        <f t="shared" si="3"/>
        <v>0</v>
      </c>
      <c r="AU67" s="190">
        <f t="shared" si="3"/>
        <v>0</v>
      </c>
      <c r="AV67" s="190">
        <f t="shared" si="3"/>
        <v>0</v>
      </c>
      <c r="AW67" s="190">
        <f t="shared" si="3"/>
        <v>0</v>
      </c>
      <c r="AX67" s="190">
        <f t="shared" si="3"/>
        <v>0</v>
      </c>
      <c r="AY67" s="190">
        <f t="shared" si="3"/>
        <v>38040</v>
      </c>
      <c r="AZ67" s="190">
        <f>ROUND(AZ51+AZ52,0)</f>
        <v>13917</v>
      </c>
      <c r="BA67" s="190">
        <f>ROUND(BA51+BA52,0)</f>
        <v>43298</v>
      </c>
      <c r="BB67" s="190">
        <f t="shared" si="3"/>
        <v>0</v>
      </c>
      <c r="BC67" s="190">
        <f t="shared" si="3"/>
        <v>0</v>
      </c>
      <c r="BD67" s="190">
        <f t="shared" si="3"/>
        <v>19500</v>
      </c>
      <c r="BE67" s="190">
        <f t="shared" si="3"/>
        <v>93230</v>
      </c>
      <c r="BF67" s="190">
        <f t="shared" si="3"/>
        <v>0</v>
      </c>
      <c r="BG67" s="190">
        <f t="shared" si="3"/>
        <v>0</v>
      </c>
      <c r="BH67" s="190">
        <f t="shared" si="3"/>
        <v>0</v>
      </c>
      <c r="BI67" s="190">
        <f t="shared" si="3"/>
        <v>0</v>
      </c>
      <c r="BJ67" s="190">
        <f t="shared" si="3"/>
        <v>0</v>
      </c>
      <c r="BK67" s="190">
        <f t="shared" si="3"/>
        <v>13129</v>
      </c>
      <c r="BL67" s="190">
        <f t="shared" si="3"/>
        <v>119719</v>
      </c>
      <c r="BM67" s="190">
        <f t="shared" si="3"/>
        <v>0</v>
      </c>
      <c r="BN67" s="190">
        <f t="shared" si="3"/>
        <v>228676</v>
      </c>
      <c r="BO67" s="190">
        <f t="shared" si="3"/>
        <v>0</v>
      </c>
      <c r="BP67" s="190">
        <f t="shared" si="3"/>
        <v>0</v>
      </c>
      <c r="BQ67" s="190">
        <f t="shared" ref="BQ67:CC67" si="4">ROUND(BQ51+BQ52,0)</f>
        <v>0</v>
      </c>
      <c r="BR67" s="190">
        <f t="shared" si="4"/>
        <v>6185</v>
      </c>
      <c r="BS67" s="190">
        <f t="shared" si="4"/>
        <v>0</v>
      </c>
      <c r="BT67" s="190">
        <f t="shared" si="4"/>
        <v>0</v>
      </c>
      <c r="BU67" s="190">
        <f t="shared" si="4"/>
        <v>0</v>
      </c>
      <c r="BV67" s="190">
        <f t="shared" si="4"/>
        <v>34283</v>
      </c>
      <c r="BW67" s="190">
        <f t="shared" si="4"/>
        <v>0</v>
      </c>
      <c r="BX67" s="190">
        <f t="shared" si="4"/>
        <v>0</v>
      </c>
      <c r="BY67" s="190">
        <f t="shared" si="4"/>
        <v>0</v>
      </c>
      <c r="BZ67" s="190">
        <f t="shared" si="4"/>
        <v>0</v>
      </c>
      <c r="CA67" s="190">
        <f t="shared" si="4"/>
        <v>0</v>
      </c>
      <c r="CB67" s="190">
        <f t="shared" si="4"/>
        <v>0</v>
      </c>
      <c r="CC67" s="190">
        <f t="shared" si="4"/>
        <v>0</v>
      </c>
      <c r="CD67" s="291" t="s">
        <v>221</v>
      </c>
      <c r="CE67" s="190">
        <f t="shared" si="0"/>
        <v>1424011</v>
      </c>
      <c r="CF67" s="239"/>
    </row>
    <row r="68" spans="1:84" ht="12.65" customHeight="1" x14ac:dyDescent="0.35">
      <c r="A68" s="171" t="s">
        <v>240</v>
      </c>
      <c r="B68" s="175"/>
      <c r="C68" s="287"/>
      <c r="D68" s="287"/>
      <c r="E68" s="287">
        <v>5493</v>
      </c>
      <c r="F68" s="287"/>
      <c r="G68" s="287"/>
      <c r="H68" s="287"/>
      <c r="I68" s="287"/>
      <c r="J68" s="287">
        <v>515</v>
      </c>
      <c r="K68" s="288"/>
      <c r="L68" s="288">
        <v>21439</v>
      </c>
      <c r="M68" s="287"/>
      <c r="N68" s="287"/>
      <c r="O68" s="287">
        <v>211</v>
      </c>
      <c r="P68" s="288">
        <v>69084</v>
      </c>
      <c r="Q68" s="288"/>
      <c r="R68" s="288">
        <v>15145</v>
      </c>
      <c r="S68" s="288">
        <v>193</v>
      </c>
      <c r="T68" s="288"/>
      <c r="U68" s="288">
        <v>80836</v>
      </c>
      <c r="V68" s="288">
        <v>11087</v>
      </c>
      <c r="W68" s="288">
        <v>9726</v>
      </c>
      <c r="X68" s="288">
        <v>38216</v>
      </c>
      <c r="Y68" s="288">
        <v>84969</v>
      </c>
      <c r="Z68" s="288"/>
      <c r="AA68" s="288"/>
      <c r="AB68" s="288">
        <v>5711</v>
      </c>
      <c r="AD68" s="288"/>
      <c r="AE68" s="288">
        <v>31441</v>
      </c>
      <c r="AF68" s="288"/>
      <c r="AG68" s="288">
        <v>15969</v>
      </c>
      <c r="AH68" s="288"/>
      <c r="AI68" s="288"/>
      <c r="AJ68" s="288">
        <v>7678</v>
      </c>
      <c r="AK68" s="288"/>
      <c r="AL68" s="288"/>
      <c r="AM68" s="288"/>
      <c r="AN68" s="288"/>
      <c r="AO68" s="288">
        <v>1198</v>
      </c>
      <c r="AP68" s="288">
        <v>376</v>
      </c>
      <c r="AQ68" s="288"/>
      <c r="AR68" s="288"/>
      <c r="AS68" s="288"/>
      <c r="AT68" s="288"/>
      <c r="AU68" s="288"/>
      <c r="AV68" s="288"/>
      <c r="AW68" s="288"/>
      <c r="AX68" s="288"/>
      <c r="AY68" s="288">
        <v>9246</v>
      </c>
      <c r="AZ68" s="288"/>
      <c r="BA68" s="288">
        <v>1400</v>
      </c>
      <c r="BB68" s="288"/>
      <c r="BC68" s="288"/>
      <c r="BD68" s="288">
        <v>455</v>
      </c>
      <c r="BE68" s="288">
        <v>3516</v>
      </c>
      <c r="BF68" s="288"/>
      <c r="BG68" s="288"/>
      <c r="BH68" s="288">
        <v>139831</v>
      </c>
      <c r="BI68" s="288"/>
      <c r="BJ68" s="288"/>
      <c r="BK68" s="288">
        <v>4583</v>
      </c>
      <c r="BL68" s="288">
        <v>8580</v>
      </c>
      <c r="BM68" s="288"/>
      <c r="BN68" s="288">
        <v>1570980</v>
      </c>
      <c r="BO68" s="288"/>
      <c r="BP68" s="288"/>
      <c r="BQ68" s="288"/>
      <c r="BR68" s="288">
        <v>2854</v>
      </c>
      <c r="BS68" s="288"/>
      <c r="BT68" s="288"/>
      <c r="BU68" s="288"/>
      <c r="BV68" s="288">
        <v>5235</v>
      </c>
      <c r="BW68" s="288"/>
      <c r="BX68" s="288">
        <v>762</v>
      </c>
      <c r="BY68" s="288"/>
      <c r="BZ68" s="288"/>
      <c r="CA68" s="288"/>
      <c r="CB68" s="288"/>
      <c r="CC68" s="288"/>
      <c r="CD68" s="291" t="s">
        <v>221</v>
      </c>
      <c r="CE68" s="190">
        <f t="shared" si="0"/>
        <v>2146729</v>
      </c>
      <c r="CF68" s="239"/>
    </row>
    <row r="69" spans="1:84" ht="12.65" customHeight="1" x14ac:dyDescent="0.35">
      <c r="A69" s="171" t="s">
        <v>241</v>
      </c>
      <c r="B69" s="175"/>
      <c r="C69" s="287"/>
      <c r="D69" s="287"/>
      <c r="E69" s="288">
        <v>9755</v>
      </c>
      <c r="F69" s="288"/>
      <c r="G69" s="287"/>
      <c r="H69" s="287"/>
      <c r="I69" s="288"/>
      <c r="J69" s="288">
        <v>914</v>
      </c>
      <c r="K69" s="288"/>
      <c r="L69" s="288">
        <v>38075</v>
      </c>
      <c r="M69" s="287"/>
      <c r="N69" s="287"/>
      <c r="O69" s="287">
        <v>7138</v>
      </c>
      <c r="P69" s="288">
        <v>56136</v>
      </c>
      <c r="Q69" s="288">
        <v>2491</v>
      </c>
      <c r="R69" s="286">
        <v>36570</v>
      </c>
      <c r="S69" s="288">
        <v>13097</v>
      </c>
      <c r="T69" s="287">
        <v>295</v>
      </c>
      <c r="U69" s="288">
        <v>66789</v>
      </c>
      <c r="V69" s="288"/>
      <c r="W69" s="287">
        <v>13850</v>
      </c>
      <c r="X69" s="288">
        <v>54419</v>
      </c>
      <c r="Y69" s="288">
        <v>120994</v>
      </c>
      <c r="Z69" s="288"/>
      <c r="AA69" s="288"/>
      <c r="AB69" s="288">
        <v>2955</v>
      </c>
      <c r="AC69" s="288"/>
      <c r="AD69" s="288"/>
      <c r="AE69" s="288">
        <v>5285</v>
      </c>
      <c r="AF69" s="288"/>
      <c r="AG69" s="288">
        <v>40782</v>
      </c>
      <c r="AH69" s="288"/>
      <c r="AI69" s="288"/>
      <c r="AJ69" s="288">
        <v>136173</v>
      </c>
      <c r="AK69" s="288"/>
      <c r="AL69" s="288"/>
      <c r="AM69" s="288"/>
      <c r="AN69" s="288"/>
      <c r="AO69" s="287">
        <v>2127</v>
      </c>
      <c r="AP69" s="288">
        <v>4710</v>
      </c>
      <c r="AQ69" s="287"/>
      <c r="AR69" s="287"/>
      <c r="AS69" s="287"/>
      <c r="AT69" s="287"/>
      <c r="AU69" s="288"/>
      <c r="AV69" s="288"/>
      <c r="AW69" s="288"/>
      <c r="AX69" s="288"/>
      <c r="AY69" s="288">
        <v>24415</v>
      </c>
      <c r="AZ69" s="288">
        <v>347</v>
      </c>
      <c r="BA69" s="288">
        <v>4958</v>
      </c>
      <c r="BB69" s="288"/>
      <c r="BC69" s="288"/>
      <c r="BD69" s="288">
        <v>1439</v>
      </c>
      <c r="BE69" s="288">
        <v>89270</v>
      </c>
      <c r="BF69" s="288">
        <v>1794</v>
      </c>
      <c r="BG69" s="288"/>
      <c r="BH69" s="286">
        <v>13431</v>
      </c>
      <c r="BI69" s="288"/>
      <c r="BJ69" s="288">
        <v>71001</v>
      </c>
      <c r="BK69" s="288">
        <v>15282</v>
      </c>
      <c r="BL69" s="288">
        <v>2019</v>
      </c>
      <c r="BM69" s="288"/>
      <c r="BN69" s="288">
        <v>159473</v>
      </c>
      <c r="BO69" s="288"/>
      <c r="BP69" s="288"/>
      <c r="BQ69" s="288"/>
      <c r="BR69" s="288">
        <v>26967</v>
      </c>
      <c r="BS69" s="288"/>
      <c r="BT69" s="288"/>
      <c r="BU69" s="288"/>
      <c r="BV69" s="288">
        <v>11421</v>
      </c>
      <c r="BW69" s="288"/>
      <c r="BX69" s="288">
        <v>10127</v>
      </c>
      <c r="BY69" s="288"/>
      <c r="BZ69" s="288"/>
      <c r="CA69" s="288"/>
      <c r="CB69" s="288"/>
      <c r="CC69" s="288"/>
      <c r="CD69" s="285">
        <f>1916683-2</f>
        <v>1916681</v>
      </c>
      <c r="CE69" s="190">
        <f t="shared" si="0"/>
        <v>2961180</v>
      </c>
      <c r="CF69" s="239"/>
    </row>
    <row r="70" spans="1:84" ht="12.65" customHeight="1" x14ac:dyDescent="0.35">
      <c r="A70" s="171" t="s">
        <v>242</v>
      </c>
      <c r="B70" s="175"/>
      <c r="C70" s="287"/>
      <c r="D70" s="287"/>
      <c r="E70" s="287"/>
      <c r="F70" s="288"/>
      <c r="G70" s="287"/>
      <c r="H70" s="287"/>
      <c r="I70" s="287"/>
      <c r="J70" s="288"/>
      <c r="K70" s="288"/>
      <c r="L70" s="288"/>
      <c r="M70" s="287"/>
      <c r="N70" s="287"/>
      <c r="O70" s="287"/>
      <c r="P70" s="287"/>
      <c r="Q70" s="287"/>
      <c r="R70" s="287"/>
      <c r="S70" s="287"/>
      <c r="T70" s="287"/>
      <c r="U70" s="288"/>
      <c r="V70" s="287"/>
      <c r="W70" s="287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BU70" s="288"/>
      <c r="BV70" s="288"/>
      <c r="BW70" s="288"/>
      <c r="BX70" s="288"/>
      <c r="BY70" s="288"/>
      <c r="BZ70" s="288"/>
      <c r="CA70" s="288"/>
      <c r="CB70" s="288"/>
      <c r="CC70" s="288"/>
      <c r="CD70" s="285"/>
      <c r="CE70" s="190">
        <f t="shared" si="0"/>
        <v>0</v>
      </c>
      <c r="CF70" s="239"/>
    </row>
    <row r="71" spans="1:84" ht="12.65" customHeight="1" x14ac:dyDescent="0.35">
      <c r="A71" s="171" t="s">
        <v>243</v>
      </c>
      <c r="B71" s="175"/>
      <c r="C71" s="190">
        <f>SUM(C61:C68)+C69-C70</f>
        <v>0</v>
      </c>
      <c r="D71" s="190">
        <f t="shared" ref="D71:AI71" si="5">SUM(D61:D69)-D70</f>
        <v>0</v>
      </c>
      <c r="E71" s="190">
        <f t="shared" si="5"/>
        <v>753536</v>
      </c>
      <c r="F71" s="190">
        <f t="shared" si="5"/>
        <v>0</v>
      </c>
      <c r="G71" s="190">
        <f t="shared" si="5"/>
        <v>0</v>
      </c>
      <c r="H71" s="190">
        <f t="shared" si="5"/>
        <v>0</v>
      </c>
      <c r="I71" s="190">
        <f t="shared" si="5"/>
        <v>0</v>
      </c>
      <c r="J71" s="190">
        <f t="shared" si="5"/>
        <v>65545</v>
      </c>
      <c r="K71" s="190">
        <f t="shared" si="5"/>
        <v>0</v>
      </c>
      <c r="L71" s="190">
        <f t="shared" si="5"/>
        <v>2941138</v>
      </c>
      <c r="M71" s="190">
        <f t="shared" si="5"/>
        <v>0</v>
      </c>
      <c r="N71" s="190">
        <f t="shared" si="5"/>
        <v>0</v>
      </c>
      <c r="O71" s="190">
        <f t="shared" si="5"/>
        <v>262875</v>
      </c>
      <c r="P71" s="190">
        <f t="shared" si="5"/>
        <v>1193068</v>
      </c>
      <c r="Q71" s="190">
        <f t="shared" si="5"/>
        <v>5271</v>
      </c>
      <c r="R71" s="190">
        <f t="shared" si="5"/>
        <v>822512</v>
      </c>
      <c r="S71" s="190">
        <f t="shared" si="5"/>
        <v>111154</v>
      </c>
      <c r="T71" s="190">
        <f t="shared" si="5"/>
        <v>555658</v>
      </c>
      <c r="U71" s="190">
        <f t="shared" si="5"/>
        <v>1691938</v>
      </c>
      <c r="V71" s="190">
        <f t="shared" si="5"/>
        <v>24738</v>
      </c>
      <c r="W71" s="190">
        <f t="shared" si="5"/>
        <v>329005</v>
      </c>
      <c r="X71" s="190">
        <f t="shared" si="5"/>
        <v>454125</v>
      </c>
      <c r="Y71" s="190">
        <f t="shared" si="5"/>
        <v>931043</v>
      </c>
      <c r="Z71" s="190">
        <f t="shared" si="5"/>
        <v>0</v>
      </c>
      <c r="AA71" s="190">
        <f t="shared" si="5"/>
        <v>0</v>
      </c>
      <c r="AB71" s="190">
        <f t="shared" si="5"/>
        <v>1755713</v>
      </c>
      <c r="AC71" s="190">
        <f t="shared" si="5"/>
        <v>0</v>
      </c>
      <c r="AD71" s="190">
        <f t="shared" si="5"/>
        <v>0</v>
      </c>
      <c r="AE71" s="190">
        <f t="shared" si="5"/>
        <v>535636</v>
      </c>
      <c r="AF71" s="190">
        <f t="shared" si="5"/>
        <v>0</v>
      </c>
      <c r="AG71" s="190">
        <f t="shared" si="5"/>
        <v>2642294</v>
      </c>
      <c r="AH71" s="190">
        <f t="shared" si="5"/>
        <v>0</v>
      </c>
      <c r="AI71" s="190">
        <f t="shared" si="5"/>
        <v>0</v>
      </c>
      <c r="AJ71" s="190">
        <f t="shared" ref="AJ71:BO71" si="6">SUM(AJ61:AJ69)-AJ70</f>
        <v>5100946</v>
      </c>
      <c r="AK71" s="190">
        <f t="shared" si="6"/>
        <v>0</v>
      </c>
      <c r="AL71" s="190">
        <f t="shared" si="6"/>
        <v>0</v>
      </c>
      <c r="AM71" s="190">
        <f t="shared" si="6"/>
        <v>0</v>
      </c>
      <c r="AN71" s="190">
        <f t="shared" si="6"/>
        <v>0</v>
      </c>
      <c r="AO71" s="190">
        <f t="shared" si="6"/>
        <v>164352</v>
      </c>
      <c r="AP71" s="190">
        <f t="shared" si="6"/>
        <v>72198</v>
      </c>
      <c r="AQ71" s="190">
        <f t="shared" si="6"/>
        <v>0</v>
      </c>
      <c r="AR71" s="190">
        <f t="shared" si="6"/>
        <v>0</v>
      </c>
      <c r="AS71" s="190">
        <f t="shared" si="6"/>
        <v>0</v>
      </c>
      <c r="AT71" s="190">
        <f t="shared" si="6"/>
        <v>0</v>
      </c>
      <c r="AU71" s="190">
        <f t="shared" si="6"/>
        <v>0</v>
      </c>
      <c r="AV71" s="190">
        <f t="shared" si="6"/>
        <v>0</v>
      </c>
      <c r="AW71" s="190">
        <f t="shared" si="6"/>
        <v>0</v>
      </c>
      <c r="AX71" s="190">
        <f t="shared" si="6"/>
        <v>0</v>
      </c>
      <c r="AY71" s="190">
        <f t="shared" si="6"/>
        <v>727669</v>
      </c>
      <c r="AZ71" s="190">
        <f t="shared" si="6"/>
        <v>74596</v>
      </c>
      <c r="BA71" s="190">
        <f t="shared" si="6"/>
        <v>115201</v>
      </c>
      <c r="BB71" s="190">
        <f t="shared" si="6"/>
        <v>0</v>
      </c>
      <c r="BC71" s="190">
        <f t="shared" si="6"/>
        <v>0</v>
      </c>
      <c r="BD71" s="190">
        <f t="shared" si="6"/>
        <v>171114</v>
      </c>
      <c r="BE71" s="190">
        <f t="shared" si="6"/>
        <v>685162</v>
      </c>
      <c r="BF71" s="190">
        <f t="shared" si="6"/>
        <v>518672</v>
      </c>
      <c r="BG71" s="190">
        <f t="shared" si="6"/>
        <v>0</v>
      </c>
      <c r="BH71" s="190">
        <f t="shared" si="6"/>
        <v>1468216</v>
      </c>
      <c r="BI71" s="190">
        <f t="shared" si="6"/>
        <v>0</v>
      </c>
      <c r="BJ71" s="190">
        <f t="shared" si="6"/>
        <v>332760</v>
      </c>
      <c r="BK71" s="190">
        <f t="shared" si="6"/>
        <v>930792</v>
      </c>
      <c r="BL71" s="190">
        <f t="shared" si="6"/>
        <v>989839</v>
      </c>
      <c r="BM71" s="190">
        <f t="shared" si="6"/>
        <v>0</v>
      </c>
      <c r="BN71" s="190">
        <f t="shared" si="6"/>
        <v>2908214</v>
      </c>
      <c r="BO71" s="190">
        <f t="shared" si="6"/>
        <v>0</v>
      </c>
      <c r="BP71" s="190">
        <f t="shared" ref="BP71:CC71" si="7">SUM(BP61:BP69)-BP70</f>
        <v>0</v>
      </c>
      <c r="BQ71" s="190">
        <f t="shared" si="7"/>
        <v>0</v>
      </c>
      <c r="BR71" s="190">
        <f t="shared" si="7"/>
        <v>360256</v>
      </c>
      <c r="BS71" s="190">
        <f t="shared" si="7"/>
        <v>0</v>
      </c>
      <c r="BT71" s="190">
        <f t="shared" si="7"/>
        <v>0</v>
      </c>
      <c r="BU71" s="190">
        <f t="shared" si="7"/>
        <v>0</v>
      </c>
      <c r="BV71" s="190">
        <f t="shared" si="7"/>
        <v>633021</v>
      </c>
      <c r="BW71" s="190">
        <f t="shared" si="7"/>
        <v>0</v>
      </c>
      <c r="BX71" s="190">
        <f t="shared" si="7"/>
        <v>182361</v>
      </c>
      <c r="BY71" s="190">
        <f t="shared" si="7"/>
        <v>103</v>
      </c>
      <c r="BZ71" s="190">
        <f t="shared" si="7"/>
        <v>0</v>
      </c>
      <c r="CA71" s="190">
        <f t="shared" si="7"/>
        <v>0</v>
      </c>
      <c r="CB71" s="190">
        <f t="shared" si="7"/>
        <v>0</v>
      </c>
      <c r="CC71" s="190">
        <f t="shared" si="7"/>
        <v>0</v>
      </c>
      <c r="CD71" s="232">
        <f>CD69-CD70</f>
        <v>1916681</v>
      </c>
      <c r="CE71" s="190">
        <f>SUM(CE61:CE69)-CE70</f>
        <v>32427402</v>
      </c>
      <c r="CF71" s="239"/>
    </row>
    <row r="72" spans="1:84" ht="12.65" customHeight="1" x14ac:dyDescent="0.35">
      <c r="A72" s="171" t="s">
        <v>244</v>
      </c>
      <c r="B72" s="175"/>
      <c r="C72" s="291" t="s">
        <v>221</v>
      </c>
      <c r="D72" s="291" t="s">
        <v>221</v>
      </c>
      <c r="E72" s="291" t="s">
        <v>221</v>
      </c>
      <c r="F72" s="291" t="s">
        <v>221</v>
      </c>
      <c r="G72" s="291" t="s">
        <v>221</v>
      </c>
      <c r="H72" s="291" t="s">
        <v>221</v>
      </c>
      <c r="I72" s="291" t="s">
        <v>221</v>
      </c>
      <c r="J72" s="291" t="s">
        <v>221</v>
      </c>
      <c r="K72" s="240" t="s">
        <v>221</v>
      </c>
      <c r="L72" s="291" t="s">
        <v>221</v>
      </c>
      <c r="M72" s="291" t="s">
        <v>221</v>
      </c>
      <c r="N72" s="291" t="s">
        <v>221</v>
      </c>
      <c r="O72" s="291" t="s">
        <v>221</v>
      </c>
      <c r="P72" s="291" t="s">
        <v>221</v>
      </c>
      <c r="Q72" s="291" t="s">
        <v>221</v>
      </c>
      <c r="R72" s="291" t="s">
        <v>221</v>
      </c>
      <c r="S72" s="291" t="s">
        <v>221</v>
      </c>
      <c r="T72" s="291" t="s">
        <v>221</v>
      </c>
      <c r="U72" s="291" t="s">
        <v>221</v>
      </c>
      <c r="V72" s="291" t="s">
        <v>221</v>
      </c>
      <c r="W72" s="291" t="s">
        <v>221</v>
      </c>
      <c r="X72" s="291" t="s">
        <v>221</v>
      </c>
      <c r="Y72" s="291" t="s">
        <v>221</v>
      </c>
      <c r="Z72" s="291" t="s">
        <v>221</v>
      </c>
      <c r="AA72" s="291" t="s">
        <v>221</v>
      </c>
      <c r="AB72" s="291" t="s">
        <v>221</v>
      </c>
      <c r="AC72" s="291" t="s">
        <v>221</v>
      </c>
      <c r="AD72" s="291" t="s">
        <v>221</v>
      </c>
      <c r="AE72" s="291" t="s">
        <v>221</v>
      </c>
      <c r="AF72" s="291" t="s">
        <v>221</v>
      </c>
      <c r="AG72" s="291" t="s">
        <v>221</v>
      </c>
      <c r="AH72" s="291" t="s">
        <v>221</v>
      </c>
      <c r="AI72" s="291" t="s">
        <v>221</v>
      </c>
      <c r="AJ72" s="291" t="s">
        <v>221</v>
      </c>
      <c r="AK72" s="291" t="s">
        <v>221</v>
      </c>
      <c r="AL72" s="291" t="s">
        <v>221</v>
      </c>
      <c r="AM72" s="291" t="s">
        <v>221</v>
      </c>
      <c r="AN72" s="291" t="s">
        <v>221</v>
      </c>
      <c r="AO72" s="291" t="s">
        <v>221</v>
      </c>
      <c r="AP72" s="291" t="s">
        <v>221</v>
      </c>
      <c r="AQ72" s="291" t="s">
        <v>221</v>
      </c>
      <c r="AR72" s="291" t="s">
        <v>221</v>
      </c>
      <c r="AS72" s="291" t="s">
        <v>221</v>
      </c>
      <c r="AT72" s="291" t="s">
        <v>221</v>
      </c>
      <c r="AU72" s="291" t="s">
        <v>221</v>
      </c>
      <c r="AV72" s="291" t="s">
        <v>221</v>
      </c>
      <c r="AW72" s="291" t="s">
        <v>221</v>
      </c>
      <c r="AX72" s="291" t="s">
        <v>221</v>
      </c>
      <c r="AY72" s="291" t="s">
        <v>221</v>
      </c>
      <c r="AZ72" s="291" t="s">
        <v>221</v>
      </c>
      <c r="BA72" s="291" t="s">
        <v>221</v>
      </c>
      <c r="BB72" s="291" t="s">
        <v>221</v>
      </c>
      <c r="BC72" s="291" t="s">
        <v>221</v>
      </c>
      <c r="BD72" s="291" t="s">
        <v>221</v>
      </c>
      <c r="BE72" s="291" t="s">
        <v>221</v>
      </c>
      <c r="BF72" s="291" t="s">
        <v>221</v>
      </c>
      <c r="BG72" s="291" t="s">
        <v>221</v>
      </c>
      <c r="BH72" s="291" t="s">
        <v>221</v>
      </c>
      <c r="BI72" s="291" t="s">
        <v>221</v>
      </c>
      <c r="BJ72" s="291" t="s">
        <v>221</v>
      </c>
      <c r="BK72" s="291" t="s">
        <v>221</v>
      </c>
      <c r="BL72" s="291" t="s">
        <v>221</v>
      </c>
      <c r="BM72" s="291" t="s">
        <v>221</v>
      </c>
      <c r="BN72" s="291" t="s">
        <v>221</v>
      </c>
      <c r="BO72" s="291" t="s">
        <v>221</v>
      </c>
      <c r="BP72" s="291" t="s">
        <v>221</v>
      </c>
      <c r="BQ72" s="291" t="s">
        <v>221</v>
      </c>
      <c r="BR72" s="291" t="s">
        <v>221</v>
      </c>
      <c r="BS72" s="291" t="s">
        <v>221</v>
      </c>
      <c r="BT72" s="291" t="s">
        <v>221</v>
      </c>
      <c r="BU72" s="291" t="s">
        <v>221</v>
      </c>
      <c r="BV72" s="291" t="s">
        <v>221</v>
      </c>
      <c r="BW72" s="291" t="s">
        <v>221</v>
      </c>
      <c r="BX72" s="291" t="s">
        <v>221</v>
      </c>
      <c r="BY72" s="291" t="s">
        <v>221</v>
      </c>
      <c r="BZ72" s="291" t="s">
        <v>221</v>
      </c>
      <c r="CA72" s="291" t="s">
        <v>221</v>
      </c>
      <c r="CB72" s="291" t="s">
        <v>221</v>
      </c>
      <c r="CC72" s="291" t="s">
        <v>221</v>
      </c>
      <c r="CD72" s="291" t="s">
        <v>221</v>
      </c>
      <c r="CE72" s="285"/>
      <c r="CF72" s="239"/>
    </row>
    <row r="73" spans="1:84" ht="12.65" customHeight="1" x14ac:dyDescent="0.35">
      <c r="A73" s="171" t="s">
        <v>245</v>
      </c>
      <c r="B73" s="175"/>
      <c r="C73" s="287"/>
      <c r="D73" s="287"/>
      <c r="E73" s="288">
        <v>2494758</v>
      </c>
      <c r="F73" s="288"/>
      <c r="G73" s="287"/>
      <c r="H73" s="287"/>
      <c r="I73" s="288"/>
      <c r="J73" s="288">
        <v>225143</v>
      </c>
      <c r="K73" s="288"/>
      <c r="L73" s="288">
        <v>9737412</v>
      </c>
      <c r="M73" s="287"/>
      <c r="N73" s="287"/>
      <c r="O73" s="287">
        <v>402435</v>
      </c>
      <c r="P73" s="288">
        <v>1169277</v>
      </c>
      <c r="Q73" s="288"/>
      <c r="R73" s="288">
        <v>784762</v>
      </c>
      <c r="S73" s="288">
        <v>33378</v>
      </c>
      <c r="T73" s="288">
        <v>26</v>
      </c>
      <c r="U73" s="288">
        <v>1004593</v>
      </c>
      <c r="V73" s="288">
        <v>3408</v>
      </c>
      <c r="W73" s="288">
        <v>28253</v>
      </c>
      <c r="X73" s="288">
        <v>111018</v>
      </c>
      <c r="Y73" s="288">
        <v>246833</v>
      </c>
      <c r="Z73" s="288"/>
      <c r="AA73" s="288"/>
      <c r="AB73" s="288">
        <v>1392438</v>
      </c>
      <c r="AC73" s="288"/>
      <c r="AD73" s="288"/>
      <c r="AE73" s="288">
        <v>94963</v>
      </c>
      <c r="AF73" s="288"/>
      <c r="AG73" s="288">
        <v>142168</v>
      </c>
      <c r="AH73" s="288"/>
      <c r="AI73" s="288"/>
      <c r="AJ73" s="288">
        <v>5812</v>
      </c>
      <c r="AK73" s="288"/>
      <c r="AL73" s="288"/>
      <c r="AM73" s="288"/>
      <c r="AN73" s="288"/>
      <c r="AO73" s="288">
        <v>155429</v>
      </c>
      <c r="AP73" s="288"/>
      <c r="AQ73" s="288"/>
      <c r="AR73" s="288"/>
      <c r="AS73" s="288"/>
      <c r="AT73" s="288"/>
      <c r="AU73" s="288"/>
      <c r="AV73" s="288"/>
      <c r="AW73" s="291" t="s">
        <v>221</v>
      </c>
      <c r="AX73" s="291" t="s">
        <v>221</v>
      </c>
      <c r="AY73" s="291" t="s">
        <v>221</v>
      </c>
      <c r="AZ73" s="291" t="s">
        <v>221</v>
      </c>
      <c r="BA73" s="291" t="s">
        <v>221</v>
      </c>
      <c r="BB73" s="291" t="s">
        <v>221</v>
      </c>
      <c r="BC73" s="291" t="s">
        <v>221</v>
      </c>
      <c r="BD73" s="291" t="s">
        <v>221</v>
      </c>
      <c r="BE73" s="291" t="s">
        <v>221</v>
      </c>
      <c r="BF73" s="291" t="s">
        <v>221</v>
      </c>
      <c r="BG73" s="291" t="s">
        <v>221</v>
      </c>
      <c r="BH73" s="291" t="s">
        <v>221</v>
      </c>
      <c r="BI73" s="291" t="s">
        <v>221</v>
      </c>
      <c r="BJ73" s="291" t="s">
        <v>221</v>
      </c>
      <c r="BK73" s="291" t="s">
        <v>221</v>
      </c>
      <c r="BL73" s="291" t="s">
        <v>221</v>
      </c>
      <c r="BM73" s="291" t="s">
        <v>221</v>
      </c>
      <c r="BN73" s="291" t="s">
        <v>221</v>
      </c>
      <c r="BO73" s="291" t="s">
        <v>221</v>
      </c>
      <c r="BP73" s="291" t="s">
        <v>221</v>
      </c>
      <c r="BQ73" s="291" t="s">
        <v>221</v>
      </c>
      <c r="BR73" s="291" t="s">
        <v>221</v>
      </c>
      <c r="BS73" s="291" t="s">
        <v>221</v>
      </c>
      <c r="BT73" s="291" t="s">
        <v>221</v>
      </c>
      <c r="BU73" s="291" t="s">
        <v>221</v>
      </c>
      <c r="BV73" s="291" t="s">
        <v>221</v>
      </c>
      <c r="BW73" s="291" t="s">
        <v>221</v>
      </c>
      <c r="BX73" s="291" t="s">
        <v>221</v>
      </c>
      <c r="BY73" s="291" t="s">
        <v>221</v>
      </c>
      <c r="BZ73" s="291" t="s">
        <v>221</v>
      </c>
      <c r="CA73" s="291" t="s">
        <v>221</v>
      </c>
      <c r="CB73" s="291" t="s">
        <v>221</v>
      </c>
      <c r="CC73" s="291" t="s">
        <v>221</v>
      </c>
      <c r="CD73" s="291" t="s">
        <v>221</v>
      </c>
      <c r="CE73" s="190">
        <f t="shared" ref="CE73:CE80" si="8">SUM(C73:CD73)</f>
        <v>18032106</v>
      </c>
      <c r="CF73" s="239"/>
    </row>
    <row r="74" spans="1:84" ht="12.65" customHeight="1" x14ac:dyDescent="0.35">
      <c r="A74" s="171" t="s">
        <v>246</v>
      </c>
      <c r="B74" s="175"/>
      <c r="C74" s="287"/>
      <c r="D74" s="287"/>
      <c r="E74" s="288">
        <v>-45253</v>
      </c>
      <c r="F74" s="288"/>
      <c r="G74" s="287"/>
      <c r="H74" s="287"/>
      <c r="I74" s="287"/>
      <c r="J74" s="288">
        <v>0</v>
      </c>
      <c r="K74" s="288"/>
      <c r="L74" s="288">
        <v>0</v>
      </c>
      <c r="M74" s="287"/>
      <c r="N74" s="287"/>
      <c r="O74" s="287">
        <v>103714</v>
      </c>
      <c r="P74" s="288">
        <v>3713850</v>
      </c>
      <c r="Q74" s="288"/>
      <c r="R74" s="288">
        <v>1294432</v>
      </c>
      <c r="S74" s="288">
        <v>636947</v>
      </c>
      <c r="T74" s="288">
        <v>1420997</v>
      </c>
      <c r="U74" s="288">
        <v>5614830</v>
      </c>
      <c r="V74" s="288">
        <v>63290</v>
      </c>
      <c r="W74" s="288">
        <v>421311</v>
      </c>
      <c r="X74" s="288">
        <v>1655503</v>
      </c>
      <c r="Y74" s="288">
        <v>3680769</v>
      </c>
      <c r="Z74" s="288"/>
      <c r="AA74" s="288"/>
      <c r="AB74" s="288">
        <v>3682463</v>
      </c>
      <c r="AC74" s="288"/>
      <c r="AD74" s="288"/>
      <c r="AE74" s="288">
        <v>991906</v>
      </c>
      <c r="AF74" s="288"/>
      <c r="AG74" s="288">
        <v>4475624</v>
      </c>
      <c r="AH74" s="288"/>
      <c r="AI74" s="288"/>
      <c r="AJ74" s="288">
        <v>5152668</v>
      </c>
      <c r="AK74" s="288"/>
      <c r="AL74" s="288"/>
      <c r="AM74" s="288"/>
      <c r="AN74" s="288"/>
      <c r="AO74" s="288">
        <v>2141146</v>
      </c>
      <c r="AP74" s="288"/>
      <c r="AQ74" s="288"/>
      <c r="AR74" s="288"/>
      <c r="AS74" s="288"/>
      <c r="AT74" s="288"/>
      <c r="AU74" s="288"/>
      <c r="AV74" s="288"/>
      <c r="AW74" s="291" t="s">
        <v>221</v>
      </c>
      <c r="AX74" s="291" t="s">
        <v>221</v>
      </c>
      <c r="AY74" s="291" t="s">
        <v>221</v>
      </c>
      <c r="AZ74" s="291" t="s">
        <v>221</v>
      </c>
      <c r="BA74" s="291" t="s">
        <v>221</v>
      </c>
      <c r="BB74" s="291" t="s">
        <v>221</v>
      </c>
      <c r="BC74" s="291" t="s">
        <v>221</v>
      </c>
      <c r="BD74" s="291" t="s">
        <v>221</v>
      </c>
      <c r="BE74" s="291" t="s">
        <v>221</v>
      </c>
      <c r="BF74" s="291" t="s">
        <v>221</v>
      </c>
      <c r="BG74" s="291" t="s">
        <v>221</v>
      </c>
      <c r="BH74" s="291" t="s">
        <v>221</v>
      </c>
      <c r="BI74" s="291" t="s">
        <v>221</v>
      </c>
      <c r="BJ74" s="291" t="s">
        <v>221</v>
      </c>
      <c r="BK74" s="291" t="s">
        <v>221</v>
      </c>
      <c r="BL74" s="291" t="s">
        <v>221</v>
      </c>
      <c r="BM74" s="291" t="s">
        <v>221</v>
      </c>
      <c r="BN74" s="291" t="s">
        <v>221</v>
      </c>
      <c r="BO74" s="291" t="s">
        <v>221</v>
      </c>
      <c r="BP74" s="291" t="s">
        <v>221</v>
      </c>
      <c r="BQ74" s="291" t="s">
        <v>221</v>
      </c>
      <c r="BR74" s="291" t="s">
        <v>221</v>
      </c>
      <c r="BS74" s="291" t="s">
        <v>221</v>
      </c>
      <c r="BT74" s="291" t="s">
        <v>221</v>
      </c>
      <c r="BU74" s="291" t="s">
        <v>221</v>
      </c>
      <c r="BV74" s="291" t="s">
        <v>221</v>
      </c>
      <c r="BW74" s="291" t="s">
        <v>221</v>
      </c>
      <c r="BX74" s="291" t="s">
        <v>221</v>
      </c>
      <c r="BY74" s="291" t="s">
        <v>221</v>
      </c>
      <c r="BZ74" s="291" t="s">
        <v>221</v>
      </c>
      <c r="CA74" s="291" t="s">
        <v>221</v>
      </c>
      <c r="CB74" s="291" t="s">
        <v>221</v>
      </c>
      <c r="CC74" s="291" t="s">
        <v>221</v>
      </c>
      <c r="CD74" s="291" t="s">
        <v>221</v>
      </c>
      <c r="CE74" s="190">
        <f t="shared" si="8"/>
        <v>35004197</v>
      </c>
      <c r="CF74" s="239"/>
    </row>
    <row r="75" spans="1:84" ht="12.65" customHeight="1" x14ac:dyDescent="0.35">
      <c r="A75" s="171" t="s">
        <v>247</v>
      </c>
      <c r="B75" s="175"/>
      <c r="C75" s="190">
        <f t="shared" ref="C75:AV75" si="9">SUM(C73:C74)</f>
        <v>0</v>
      </c>
      <c r="D75" s="190">
        <f t="shared" si="9"/>
        <v>0</v>
      </c>
      <c r="E75" s="190">
        <f t="shared" si="9"/>
        <v>2449505</v>
      </c>
      <c r="F75" s="190">
        <f t="shared" si="9"/>
        <v>0</v>
      </c>
      <c r="G75" s="190">
        <f t="shared" si="9"/>
        <v>0</v>
      </c>
      <c r="H75" s="190">
        <f t="shared" si="9"/>
        <v>0</v>
      </c>
      <c r="I75" s="190">
        <f t="shared" si="9"/>
        <v>0</v>
      </c>
      <c r="J75" s="190">
        <f t="shared" si="9"/>
        <v>225143</v>
      </c>
      <c r="K75" s="190">
        <f t="shared" si="9"/>
        <v>0</v>
      </c>
      <c r="L75" s="190">
        <f t="shared" si="9"/>
        <v>9737412</v>
      </c>
      <c r="M75" s="190">
        <f t="shared" si="9"/>
        <v>0</v>
      </c>
      <c r="N75" s="190">
        <f t="shared" si="9"/>
        <v>0</v>
      </c>
      <c r="O75" s="190">
        <f t="shared" si="9"/>
        <v>506149</v>
      </c>
      <c r="P75" s="190">
        <f t="shared" si="9"/>
        <v>4883127</v>
      </c>
      <c r="Q75" s="190">
        <f t="shared" si="9"/>
        <v>0</v>
      </c>
      <c r="R75" s="190">
        <f t="shared" si="9"/>
        <v>2079194</v>
      </c>
      <c r="S75" s="190">
        <f t="shared" si="9"/>
        <v>670325</v>
      </c>
      <c r="T75" s="190">
        <f t="shared" si="9"/>
        <v>1421023</v>
      </c>
      <c r="U75" s="190">
        <f t="shared" si="9"/>
        <v>6619423</v>
      </c>
      <c r="V75" s="190">
        <f t="shared" si="9"/>
        <v>66698</v>
      </c>
      <c r="W75" s="190">
        <f t="shared" si="9"/>
        <v>449564</v>
      </c>
      <c r="X75" s="190">
        <f t="shared" si="9"/>
        <v>1766521</v>
      </c>
      <c r="Y75" s="190">
        <f t="shared" si="9"/>
        <v>3927602</v>
      </c>
      <c r="Z75" s="190">
        <f t="shared" si="9"/>
        <v>0</v>
      </c>
      <c r="AA75" s="190">
        <f t="shared" si="9"/>
        <v>0</v>
      </c>
      <c r="AB75" s="190">
        <f t="shared" si="9"/>
        <v>5074901</v>
      </c>
      <c r="AC75" s="190">
        <f t="shared" si="9"/>
        <v>0</v>
      </c>
      <c r="AD75" s="190">
        <f t="shared" si="9"/>
        <v>0</v>
      </c>
      <c r="AE75" s="190">
        <f t="shared" si="9"/>
        <v>1086869</v>
      </c>
      <c r="AF75" s="190">
        <f t="shared" si="9"/>
        <v>0</v>
      </c>
      <c r="AG75" s="190">
        <f t="shared" si="9"/>
        <v>4617792</v>
      </c>
      <c r="AH75" s="190">
        <f t="shared" si="9"/>
        <v>0</v>
      </c>
      <c r="AI75" s="190">
        <f t="shared" si="9"/>
        <v>0</v>
      </c>
      <c r="AJ75" s="190">
        <f t="shared" si="9"/>
        <v>5158480</v>
      </c>
      <c r="AK75" s="190">
        <f t="shared" si="9"/>
        <v>0</v>
      </c>
      <c r="AL75" s="190">
        <f t="shared" si="9"/>
        <v>0</v>
      </c>
      <c r="AM75" s="190">
        <f t="shared" si="9"/>
        <v>0</v>
      </c>
      <c r="AN75" s="190">
        <f t="shared" si="9"/>
        <v>0</v>
      </c>
      <c r="AO75" s="190">
        <f t="shared" si="9"/>
        <v>2296575</v>
      </c>
      <c r="AP75" s="190">
        <f t="shared" si="9"/>
        <v>0</v>
      </c>
      <c r="AQ75" s="190">
        <f t="shared" si="9"/>
        <v>0</v>
      </c>
      <c r="AR75" s="190">
        <f t="shared" si="9"/>
        <v>0</v>
      </c>
      <c r="AS75" s="190">
        <f t="shared" si="9"/>
        <v>0</v>
      </c>
      <c r="AT75" s="190">
        <f t="shared" si="9"/>
        <v>0</v>
      </c>
      <c r="AU75" s="190">
        <f t="shared" si="9"/>
        <v>0</v>
      </c>
      <c r="AV75" s="190">
        <f t="shared" si="9"/>
        <v>0</v>
      </c>
      <c r="AW75" s="291" t="s">
        <v>221</v>
      </c>
      <c r="AX75" s="291" t="s">
        <v>221</v>
      </c>
      <c r="AY75" s="291" t="s">
        <v>221</v>
      </c>
      <c r="AZ75" s="291" t="s">
        <v>221</v>
      </c>
      <c r="BA75" s="291" t="s">
        <v>221</v>
      </c>
      <c r="BB75" s="291" t="s">
        <v>221</v>
      </c>
      <c r="BC75" s="291" t="s">
        <v>221</v>
      </c>
      <c r="BD75" s="291" t="s">
        <v>221</v>
      </c>
      <c r="BE75" s="291" t="s">
        <v>221</v>
      </c>
      <c r="BF75" s="291" t="s">
        <v>221</v>
      </c>
      <c r="BG75" s="291" t="s">
        <v>221</v>
      </c>
      <c r="BH75" s="291" t="s">
        <v>221</v>
      </c>
      <c r="BI75" s="291" t="s">
        <v>221</v>
      </c>
      <c r="BJ75" s="291" t="s">
        <v>221</v>
      </c>
      <c r="BK75" s="291" t="s">
        <v>221</v>
      </c>
      <c r="BL75" s="291" t="s">
        <v>221</v>
      </c>
      <c r="BM75" s="291" t="s">
        <v>221</v>
      </c>
      <c r="BN75" s="291" t="s">
        <v>221</v>
      </c>
      <c r="BO75" s="291" t="s">
        <v>221</v>
      </c>
      <c r="BP75" s="291" t="s">
        <v>221</v>
      </c>
      <c r="BQ75" s="291" t="s">
        <v>221</v>
      </c>
      <c r="BR75" s="291" t="s">
        <v>221</v>
      </c>
      <c r="BS75" s="291" t="s">
        <v>221</v>
      </c>
      <c r="BT75" s="291" t="s">
        <v>221</v>
      </c>
      <c r="BU75" s="291" t="s">
        <v>221</v>
      </c>
      <c r="BV75" s="291" t="s">
        <v>221</v>
      </c>
      <c r="BW75" s="291" t="s">
        <v>221</v>
      </c>
      <c r="BX75" s="291" t="s">
        <v>221</v>
      </c>
      <c r="BY75" s="291" t="s">
        <v>221</v>
      </c>
      <c r="BZ75" s="291" t="s">
        <v>221</v>
      </c>
      <c r="CA75" s="291" t="s">
        <v>221</v>
      </c>
      <c r="CB75" s="291" t="s">
        <v>221</v>
      </c>
      <c r="CC75" s="291" t="s">
        <v>221</v>
      </c>
      <c r="CD75" s="291" t="s">
        <v>221</v>
      </c>
      <c r="CE75" s="190">
        <f t="shared" si="8"/>
        <v>53036303</v>
      </c>
      <c r="CF75" s="239"/>
    </row>
    <row r="76" spans="1:84" ht="12.65" customHeight="1" x14ac:dyDescent="0.35">
      <c r="A76" s="171" t="s">
        <v>248</v>
      </c>
      <c r="B76" s="175"/>
      <c r="C76" s="287"/>
      <c r="D76" s="287"/>
      <c r="E76" s="274">
        <v>3494</v>
      </c>
      <c r="F76" s="288"/>
      <c r="G76" s="287"/>
      <c r="H76" s="287"/>
      <c r="I76" s="288"/>
      <c r="J76" s="288"/>
      <c r="K76" s="288"/>
      <c r="L76" s="288">
        <v>13636</v>
      </c>
      <c r="M76" s="288"/>
      <c r="N76" s="288"/>
      <c r="O76" s="288">
        <v>144</v>
      </c>
      <c r="P76" s="288">
        <v>5332</v>
      </c>
      <c r="Q76" s="288"/>
      <c r="R76" s="288">
        <v>200</v>
      </c>
      <c r="S76" s="288"/>
      <c r="T76" s="288">
        <v>1472</v>
      </c>
      <c r="U76" s="288">
        <v>2356</v>
      </c>
      <c r="V76" s="288"/>
      <c r="W76" s="288">
        <v>263</v>
      </c>
      <c r="X76" s="288">
        <v>1034</v>
      </c>
      <c r="Y76" s="274">
        <v>2298</v>
      </c>
      <c r="Z76" s="288"/>
      <c r="AA76" s="288"/>
      <c r="AB76" s="288">
        <v>1668</v>
      </c>
      <c r="AC76" s="288"/>
      <c r="AD76" s="288"/>
      <c r="AE76" s="288">
        <v>2791</v>
      </c>
      <c r="AF76" s="288"/>
      <c r="AG76" s="288">
        <v>4916</v>
      </c>
      <c r="AH76" s="288"/>
      <c r="AI76" s="288"/>
      <c r="AJ76" s="288">
        <v>9015</v>
      </c>
      <c r="AK76" s="288"/>
      <c r="AL76" s="288"/>
      <c r="AM76" s="288"/>
      <c r="AN76" s="288"/>
      <c r="AO76" s="288">
        <v>762</v>
      </c>
      <c r="AP76" s="288">
        <v>3261</v>
      </c>
      <c r="AQ76" s="288"/>
      <c r="AR76" s="288"/>
      <c r="AS76" s="288"/>
      <c r="AT76" s="288"/>
      <c r="AU76" s="288"/>
      <c r="AV76" s="288"/>
      <c r="AW76" s="288"/>
      <c r="AX76" s="288"/>
      <c r="AY76" s="288">
        <v>2460</v>
      </c>
      <c r="AZ76" s="288">
        <v>900</v>
      </c>
      <c r="BA76" s="288">
        <v>2800</v>
      </c>
      <c r="BB76" s="288"/>
      <c r="BC76" s="288"/>
      <c r="BD76" s="288">
        <v>1261</v>
      </c>
      <c r="BE76" s="288">
        <v>6029</v>
      </c>
      <c r="BF76" s="288"/>
      <c r="BG76" s="288"/>
      <c r="BH76" s="288"/>
      <c r="BI76" s="288"/>
      <c r="BJ76" s="288"/>
      <c r="BK76" s="288">
        <v>849</v>
      </c>
      <c r="BL76" s="288">
        <v>7742</v>
      </c>
      <c r="BM76" s="288"/>
      <c r="BN76" s="288">
        <v>14788</v>
      </c>
      <c r="BO76" s="288"/>
      <c r="BP76" s="288"/>
      <c r="BQ76" s="288"/>
      <c r="BR76" s="288">
        <v>400</v>
      </c>
      <c r="BS76" s="288"/>
      <c r="BT76" s="288"/>
      <c r="BU76" s="288"/>
      <c r="BV76" s="288">
        <v>2217</v>
      </c>
      <c r="BW76" s="288"/>
      <c r="BX76" s="288"/>
      <c r="BY76" s="288"/>
      <c r="BZ76" s="288"/>
      <c r="CA76" s="288"/>
      <c r="CB76" s="288"/>
      <c r="CC76" s="288"/>
      <c r="CD76" s="291" t="s">
        <v>221</v>
      </c>
      <c r="CE76" s="190">
        <f t="shared" si="8"/>
        <v>92088</v>
      </c>
      <c r="CF76" s="190">
        <f>BE59-CE76</f>
        <v>0</v>
      </c>
    </row>
    <row r="77" spans="1:84" ht="12.65" customHeight="1" x14ac:dyDescent="0.35">
      <c r="A77" s="171" t="s">
        <v>249</v>
      </c>
      <c r="B77" s="175"/>
      <c r="C77" s="287"/>
      <c r="D77" s="287"/>
      <c r="E77" s="287">
        <v>3487</v>
      </c>
      <c r="F77" s="287"/>
      <c r="G77" s="287"/>
      <c r="H77" s="287"/>
      <c r="I77" s="287"/>
      <c r="J77" s="287"/>
      <c r="K77" s="287"/>
      <c r="L77" s="287">
        <v>13609</v>
      </c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>
        <v>760</v>
      </c>
      <c r="AP77" s="287"/>
      <c r="AQ77" s="287"/>
      <c r="AR77" s="287"/>
      <c r="AS77" s="287"/>
      <c r="AT77" s="287"/>
      <c r="AU77" s="287"/>
      <c r="AV77" s="287"/>
      <c r="AW77" s="287"/>
      <c r="AX77" s="291" t="s">
        <v>221</v>
      </c>
      <c r="AY77" s="291" t="s">
        <v>221</v>
      </c>
      <c r="AZ77" s="287"/>
      <c r="BA77" s="287"/>
      <c r="BB77" s="287"/>
      <c r="BC77" s="287"/>
      <c r="BD77" s="291" t="s">
        <v>221</v>
      </c>
      <c r="BE77" s="291" t="s">
        <v>221</v>
      </c>
      <c r="BF77" s="287"/>
      <c r="BG77" s="291" t="s">
        <v>221</v>
      </c>
      <c r="BH77" s="287"/>
      <c r="BI77" s="287"/>
      <c r="BJ77" s="291" t="s">
        <v>221</v>
      </c>
      <c r="BK77" s="287"/>
      <c r="BL77" s="287"/>
      <c r="BM77" s="287"/>
      <c r="BN77" s="291" t="s">
        <v>221</v>
      </c>
      <c r="BO77" s="291" t="s">
        <v>221</v>
      </c>
      <c r="BP77" s="291" t="s">
        <v>221</v>
      </c>
      <c r="BQ77" s="291" t="s">
        <v>221</v>
      </c>
      <c r="BR77" s="287"/>
      <c r="BS77" s="287"/>
      <c r="BT77" s="287"/>
      <c r="BU77" s="287"/>
      <c r="BV77" s="287"/>
      <c r="BW77" s="287"/>
      <c r="BX77" s="287"/>
      <c r="BY77" s="287"/>
      <c r="BZ77" s="287"/>
      <c r="CA77" s="287"/>
      <c r="CB77" s="287"/>
      <c r="CC77" s="291" t="s">
        <v>221</v>
      </c>
      <c r="CD77" s="291" t="s">
        <v>221</v>
      </c>
      <c r="CE77" s="190">
        <f>SUM(C77:CD77)</f>
        <v>17856</v>
      </c>
      <c r="CF77" s="190">
        <f>AY59-CE77</f>
        <v>0</v>
      </c>
    </row>
    <row r="78" spans="1:84" ht="12.65" customHeight="1" x14ac:dyDescent="0.35">
      <c r="A78" s="171" t="s">
        <v>250</v>
      </c>
      <c r="B78" s="175"/>
      <c r="C78" s="287"/>
      <c r="D78" s="287"/>
      <c r="E78" s="287">
        <v>591</v>
      </c>
      <c r="F78" s="287"/>
      <c r="G78" s="287"/>
      <c r="H78" s="287"/>
      <c r="I78" s="287"/>
      <c r="J78" s="287"/>
      <c r="K78" s="287"/>
      <c r="L78" s="287">
        <v>2307</v>
      </c>
      <c r="M78" s="287"/>
      <c r="N78" s="287"/>
      <c r="O78" s="287">
        <v>125</v>
      </c>
      <c r="P78" s="287">
        <v>264</v>
      </c>
      <c r="Q78" s="287"/>
      <c r="R78" s="287">
        <v>191</v>
      </c>
      <c r="S78" s="287">
        <v>152</v>
      </c>
      <c r="T78" s="287">
        <v>175</v>
      </c>
      <c r="U78" s="287">
        <v>937</v>
      </c>
      <c r="V78" s="287"/>
      <c r="W78" s="287">
        <v>65</v>
      </c>
      <c r="X78" s="287">
        <v>256</v>
      </c>
      <c r="Y78" s="287">
        <v>570</v>
      </c>
      <c r="Z78" s="287"/>
      <c r="AA78" s="287"/>
      <c r="AB78" s="287">
        <v>105</v>
      </c>
      <c r="AC78" s="287"/>
      <c r="AD78" s="287"/>
      <c r="AE78" s="287">
        <v>372</v>
      </c>
      <c r="AF78" s="287"/>
      <c r="AG78" s="287">
        <v>882</v>
      </c>
      <c r="AH78" s="287"/>
      <c r="AI78" s="287"/>
      <c r="AJ78" s="287">
        <v>2610</v>
      </c>
      <c r="AK78" s="287"/>
      <c r="AL78" s="287"/>
      <c r="AM78" s="287"/>
      <c r="AN78" s="287"/>
      <c r="AO78" s="287">
        <v>129</v>
      </c>
      <c r="AP78" s="287">
        <v>2</v>
      </c>
      <c r="AQ78" s="287"/>
      <c r="AR78" s="287"/>
      <c r="AS78" s="287"/>
      <c r="AT78" s="287"/>
      <c r="AU78" s="287"/>
      <c r="AV78" s="287"/>
      <c r="AW78" s="287"/>
      <c r="AX78" s="291" t="s">
        <v>221</v>
      </c>
      <c r="AY78" s="291" t="s">
        <v>221</v>
      </c>
      <c r="AZ78" s="291" t="s">
        <v>221</v>
      </c>
      <c r="BA78" s="287">
        <v>94</v>
      </c>
      <c r="BB78" s="287"/>
      <c r="BC78" s="287"/>
      <c r="BD78" s="291" t="s">
        <v>221</v>
      </c>
      <c r="BE78" s="291" t="s">
        <v>221</v>
      </c>
      <c r="BF78" s="291" t="s">
        <v>221</v>
      </c>
      <c r="BG78" s="291" t="s">
        <v>221</v>
      </c>
      <c r="BH78" s="287">
        <v>410</v>
      </c>
      <c r="BI78" s="287"/>
      <c r="BJ78" s="291" t="s">
        <v>221</v>
      </c>
      <c r="BK78" s="287">
        <v>1433</v>
      </c>
      <c r="BL78" s="287">
        <v>1604</v>
      </c>
      <c r="BM78" s="287"/>
      <c r="BN78" s="291" t="s">
        <v>221</v>
      </c>
      <c r="BO78" s="291" t="s">
        <v>221</v>
      </c>
      <c r="BP78" s="291" t="s">
        <v>221</v>
      </c>
      <c r="BQ78" s="291" t="s">
        <v>221</v>
      </c>
      <c r="BR78" s="291" t="s">
        <v>221</v>
      </c>
      <c r="BS78" s="287"/>
      <c r="BT78" s="287"/>
      <c r="BU78" s="287"/>
      <c r="BV78" s="287">
        <v>958</v>
      </c>
      <c r="BW78" s="287"/>
      <c r="BX78" s="287">
        <v>205</v>
      </c>
      <c r="BY78" s="287"/>
      <c r="BZ78" s="287"/>
      <c r="CA78" s="287"/>
      <c r="CB78" s="287"/>
      <c r="CC78" s="291" t="s">
        <v>221</v>
      </c>
      <c r="CD78" s="291" t="s">
        <v>221</v>
      </c>
      <c r="CE78" s="190">
        <f t="shared" si="8"/>
        <v>14437</v>
      </c>
      <c r="CF78" s="190"/>
    </row>
    <row r="79" spans="1:84" ht="12.65" customHeight="1" x14ac:dyDescent="0.35">
      <c r="A79" s="171" t="s">
        <v>251</v>
      </c>
      <c r="B79" s="175"/>
      <c r="C79" s="290"/>
      <c r="D79" s="290"/>
      <c r="E79" s="287">
        <v>20288</v>
      </c>
      <c r="F79" s="287"/>
      <c r="G79" s="287"/>
      <c r="H79" s="287"/>
      <c r="I79" s="287"/>
      <c r="J79" s="287">
        <v>1901</v>
      </c>
      <c r="K79" s="287"/>
      <c r="L79" s="287">
        <v>79188</v>
      </c>
      <c r="M79" s="287"/>
      <c r="N79" s="287"/>
      <c r="O79" s="287">
        <v>379</v>
      </c>
      <c r="P79" s="287">
        <v>9570</v>
      </c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>
        <v>7200</v>
      </c>
      <c r="AH79" s="287"/>
      <c r="AI79" s="287"/>
      <c r="AJ79" s="287"/>
      <c r="AK79" s="287"/>
      <c r="AL79" s="287"/>
      <c r="AM79" s="287"/>
      <c r="AN79" s="287"/>
      <c r="AO79" s="287">
        <v>4425</v>
      </c>
      <c r="AP79" s="287"/>
      <c r="AQ79" s="287"/>
      <c r="AR79" s="287"/>
      <c r="AS79" s="287"/>
      <c r="AT79" s="287"/>
      <c r="AU79" s="287"/>
      <c r="AV79" s="287"/>
      <c r="AW79" s="287"/>
      <c r="AX79" s="291" t="s">
        <v>221</v>
      </c>
      <c r="AY79" s="291" t="s">
        <v>221</v>
      </c>
      <c r="AZ79" s="291" t="s">
        <v>221</v>
      </c>
      <c r="BA79" s="291" t="s">
        <v>221</v>
      </c>
      <c r="BB79" s="287"/>
      <c r="BC79" s="287"/>
      <c r="BD79" s="291" t="s">
        <v>221</v>
      </c>
      <c r="BE79" s="291" t="s">
        <v>221</v>
      </c>
      <c r="BF79" s="291" t="s">
        <v>221</v>
      </c>
      <c r="BG79" s="291" t="s">
        <v>221</v>
      </c>
      <c r="BH79" s="287"/>
      <c r="BI79" s="287"/>
      <c r="BJ79" s="291" t="s">
        <v>221</v>
      </c>
      <c r="BK79" s="287"/>
      <c r="BL79" s="287"/>
      <c r="BM79" s="287"/>
      <c r="BN79" s="291" t="s">
        <v>221</v>
      </c>
      <c r="BO79" s="291" t="s">
        <v>221</v>
      </c>
      <c r="BP79" s="291" t="s">
        <v>221</v>
      </c>
      <c r="BQ79" s="291" t="s">
        <v>221</v>
      </c>
      <c r="BR79" s="291" t="s">
        <v>221</v>
      </c>
      <c r="BS79" s="287"/>
      <c r="BT79" s="287"/>
      <c r="BU79" s="287"/>
      <c r="BV79" s="287"/>
      <c r="BW79" s="287"/>
      <c r="BX79" s="287"/>
      <c r="BY79" s="287"/>
      <c r="BZ79" s="287"/>
      <c r="CA79" s="287"/>
      <c r="CB79" s="287"/>
      <c r="CC79" s="291" t="s">
        <v>221</v>
      </c>
      <c r="CD79" s="291" t="s">
        <v>221</v>
      </c>
      <c r="CE79" s="190">
        <f t="shared" si="8"/>
        <v>122951</v>
      </c>
      <c r="CF79" s="190">
        <f>BA59</f>
        <v>0</v>
      </c>
    </row>
    <row r="80" spans="1:84" ht="21" customHeight="1" x14ac:dyDescent="0.35">
      <c r="A80" s="171" t="s">
        <v>252</v>
      </c>
      <c r="B80" s="175"/>
      <c r="C80" s="289"/>
      <c r="D80" s="289"/>
      <c r="E80" s="289">
        <v>5.82</v>
      </c>
      <c r="F80" s="289"/>
      <c r="G80" s="289"/>
      <c r="H80" s="289"/>
      <c r="I80" s="289"/>
      <c r="J80" s="289">
        <v>0.55000000000000004</v>
      </c>
      <c r="K80" s="289"/>
      <c r="L80" s="289">
        <v>22.71</v>
      </c>
      <c r="M80" s="289"/>
      <c r="N80" s="289"/>
      <c r="O80" s="289">
        <v>1.37</v>
      </c>
      <c r="P80" s="289">
        <v>2.44</v>
      </c>
      <c r="Q80" s="289"/>
      <c r="R80" s="289"/>
      <c r="S80" s="289"/>
      <c r="T80" s="289">
        <v>1.91</v>
      </c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>
        <v>4.88</v>
      </c>
      <c r="AH80" s="289"/>
      <c r="AI80" s="289"/>
      <c r="AJ80" s="289">
        <v>0.78</v>
      </c>
      <c r="AK80" s="289"/>
      <c r="AL80" s="289"/>
      <c r="AM80" s="289"/>
      <c r="AN80" s="289"/>
      <c r="AO80" s="289">
        <v>1.27</v>
      </c>
      <c r="AP80" s="289"/>
      <c r="AQ80" s="289"/>
      <c r="AR80" s="289"/>
      <c r="AS80" s="289"/>
      <c r="AT80" s="289"/>
      <c r="AU80" s="289"/>
      <c r="AV80" s="289"/>
      <c r="AW80" s="291" t="s">
        <v>221</v>
      </c>
      <c r="AX80" s="291" t="s">
        <v>221</v>
      </c>
      <c r="AY80" s="291" t="s">
        <v>221</v>
      </c>
      <c r="AZ80" s="291" t="s">
        <v>221</v>
      </c>
      <c r="BA80" s="291" t="s">
        <v>221</v>
      </c>
      <c r="BB80" s="291" t="s">
        <v>221</v>
      </c>
      <c r="BC80" s="291" t="s">
        <v>221</v>
      </c>
      <c r="BD80" s="291" t="s">
        <v>221</v>
      </c>
      <c r="BE80" s="291" t="s">
        <v>221</v>
      </c>
      <c r="BF80" s="291" t="s">
        <v>221</v>
      </c>
      <c r="BG80" s="291" t="s">
        <v>221</v>
      </c>
      <c r="BH80" s="291" t="s">
        <v>221</v>
      </c>
      <c r="BI80" s="291" t="s">
        <v>221</v>
      </c>
      <c r="BJ80" s="291" t="s">
        <v>221</v>
      </c>
      <c r="BK80" s="291" t="s">
        <v>221</v>
      </c>
      <c r="BL80" s="291" t="s">
        <v>221</v>
      </c>
      <c r="BM80" s="291" t="s">
        <v>221</v>
      </c>
      <c r="BN80" s="291" t="s">
        <v>221</v>
      </c>
      <c r="BO80" s="291" t="s">
        <v>221</v>
      </c>
      <c r="BP80" s="291" t="s">
        <v>221</v>
      </c>
      <c r="BQ80" s="291" t="s">
        <v>221</v>
      </c>
      <c r="BR80" s="291" t="s">
        <v>221</v>
      </c>
      <c r="BS80" s="291" t="s">
        <v>221</v>
      </c>
      <c r="BT80" s="291" t="s">
        <v>221</v>
      </c>
      <c r="BU80" s="292"/>
      <c r="BV80" s="292"/>
      <c r="BW80" s="292"/>
      <c r="BX80" s="292"/>
      <c r="BY80" s="292"/>
      <c r="BZ80" s="292"/>
      <c r="CA80" s="292"/>
      <c r="CB80" s="292"/>
      <c r="CC80" s="291" t="s">
        <v>221</v>
      </c>
      <c r="CD80" s="291" t="s">
        <v>221</v>
      </c>
      <c r="CE80" s="242">
        <f t="shared" si="8"/>
        <v>41.730000000000004</v>
      </c>
      <c r="CF80" s="242"/>
    </row>
    <row r="81" spans="1:5" ht="12.65" customHeight="1" x14ac:dyDescent="0.35">
      <c r="A81" s="203" t="s">
        <v>253</v>
      </c>
      <c r="B81" s="203"/>
      <c r="C81" s="203"/>
      <c r="D81" s="203"/>
      <c r="E81" s="203"/>
    </row>
    <row r="82" spans="1:5" ht="12.65" customHeight="1" x14ac:dyDescent="0.35">
      <c r="A82" s="171" t="s">
        <v>254</v>
      </c>
      <c r="B82" s="172"/>
      <c r="C82" s="299" t="s">
        <v>1265</v>
      </c>
      <c r="D82" s="243"/>
      <c r="E82" s="175"/>
    </row>
    <row r="83" spans="1:5" ht="12.65" customHeight="1" x14ac:dyDescent="0.35">
      <c r="A83" s="173" t="s">
        <v>255</v>
      </c>
      <c r="B83" s="172" t="s">
        <v>256</v>
      </c>
      <c r="C83" s="294">
        <v>150</v>
      </c>
      <c r="D83" s="243"/>
      <c r="E83" s="175"/>
    </row>
    <row r="84" spans="1:5" ht="12.65" customHeight="1" x14ac:dyDescent="0.35">
      <c r="A84" s="173" t="s">
        <v>257</v>
      </c>
      <c r="B84" s="172" t="s">
        <v>256</v>
      </c>
      <c r="C84" s="295" t="s">
        <v>1269</v>
      </c>
      <c r="D84" s="200"/>
      <c r="E84" s="199"/>
    </row>
    <row r="85" spans="1:5" ht="12.65" customHeight="1" x14ac:dyDescent="0.35">
      <c r="A85" s="173" t="s">
        <v>1251</v>
      </c>
      <c r="B85" s="172"/>
      <c r="C85" s="298" t="s">
        <v>1270</v>
      </c>
      <c r="D85" s="200"/>
      <c r="E85" s="199"/>
    </row>
    <row r="86" spans="1:5" ht="12.65" customHeight="1" x14ac:dyDescent="0.35">
      <c r="A86" s="173" t="s">
        <v>1252</v>
      </c>
      <c r="B86" s="172" t="s">
        <v>256</v>
      </c>
      <c r="C86" s="296"/>
      <c r="D86" s="200"/>
      <c r="E86" s="199"/>
    </row>
    <row r="87" spans="1:5" ht="12.65" customHeight="1" x14ac:dyDescent="0.35">
      <c r="A87" s="173" t="s">
        <v>258</v>
      </c>
      <c r="B87" s="172" t="s">
        <v>256</v>
      </c>
      <c r="C87" s="295" t="s">
        <v>1271</v>
      </c>
      <c r="D87" s="200"/>
      <c r="E87" s="199"/>
    </row>
    <row r="88" spans="1:5" ht="12.65" customHeight="1" x14ac:dyDescent="0.35">
      <c r="A88" s="173" t="s">
        <v>259</v>
      </c>
      <c r="B88" s="172" t="s">
        <v>256</v>
      </c>
      <c r="C88" s="295" t="s">
        <v>1272</v>
      </c>
      <c r="D88" s="200"/>
      <c r="E88" s="199"/>
    </row>
    <row r="89" spans="1:5" ht="12.65" customHeight="1" x14ac:dyDescent="0.35">
      <c r="A89" s="173" t="s">
        <v>260</v>
      </c>
      <c r="B89" s="172" t="s">
        <v>256</v>
      </c>
      <c r="C89" s="295" t="s">
        <v>1273</v>
      </c>
      <c r="D89" s="200"/>
      <c r="E89" s="199"/>
    </row>
    <row r="90" spans="1:5" ht="12.65" customHeight="1" x14ac:dyDescent="0.35">
      <c r="A90" s="173" t="s">
        <v>261</v>
      </c>
      <c r="B90" s="172" t="s">
        <v>256</v>
      </c>
      <c r="C90" s="295" t="s">
        <v>1274</v>
      </c>
      <c r="D90" s="200"/>
      <c r="E90" s="199"/>
    </row>
    <row r="91" spans="1:5" ht="12.65" customHeight="1" x14ac:dyDescent="0.35">
      <c r="A91" s="173" t="s">
        <v>262</v>
      </c>
      <c r="B91" s="172" t="s">
        <v>256</v>
      </c>
      <c r="C91" s="295" t="s">
        <v>1275</v>
      </c>
      <c r="D91" s="200"/>
      <c r="E91" s="199"/>
    </row>
    <row r="92" spans="1:5" ht="12.65" customHeight="1" x14ac:dyDescent="0.35">
      <c r="A92" s="173" t="s">
        <v>263</v>
      </c>
      <c r="B92" s="172" t="s">
        <v>256</v>
      </c>
      <c r="C92" s="293" t="s">
        <v>1276</v>
      </c>
      <c r="D92" s="243"/>
      <c r="E92" s="175"/>
    </row>
    <row r="93" spans="1:5" ht="12.65" customHeight="1" x14ac:dyDescent="0.35">
      <c r="A93" s="173" t="s">
        <v>264</v>
      </c>
      <c r="B93" s="172" t="s">
        <v>256</v>
      </c>
      <c r="C93" s="297" t="s">
        <v>1277</v>
      </c>
      <c r="D93" s="243"/>
      <c r="E93" s="175"/>
    </row>
    <row r="94" spans="1:5" ht="12.65" customHeight="1" x14ac:dyDescent="0.35">
      <c r="A94" s="173"/>
      <c r="B94" s="173"/>
      <c r="C94" s="186"/>
      <c r="D94" s="175"/>
      <c r="E94" s="175"/>
    </row>
    <row r="95" spans="1:5" ht="12.65" customHeight="1" x14ac:dyDescent="0.35">
      <c r="A95" s="203" t="s">
        <v>265</v>
      </c>
      <c r="B95" s="203"/>
      <c r="C95" s="203"/>
      <c r="D95" s="203"/>
      <c r="E95" s="203"/>
    </row>
    <row r="96" spans="1:5" ht="12.65" customHeight="1" x14ac:dyDescent="0.35">
      <c r="A96" s="244" t="s">
        <v>266</v>
      </c>
      <c r="B96" s="244"/>
      <c r="C96" s="244"/>
      <c r="D96" s="244"/>
      <c r="E96" s="244"/>
    </row>
    <row r="97" spans="1:5" ht="12.65" customHeight="1" x14ac:dyDescent="0.35">
      <c r="A97" s="173" t="s">
        <v>267</v>
      </c>
      <c r="B97" s="172" t="s">
        <v>256</v>
      </c>
      <c r="C97" s="302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302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302">
        <v>1</v>
      </c>
      <c r="D99" s="175"/>
      <c r="E99" s="175"/>
    </row>
    <row r="100" spans="1:5" ht="12.65" customHeight="1" x14ac:dyDescent="0.35">
      <c r="A100" s="244" t="s">
        <v>269</v>
      </c>
      <c r="B100" s="244"/>
      <c r="C100" s="244"/>
      <c r="D100" s="244"/>
      <c r="E100" s="244"/>
    </row>
    <row r="101" spans="1:5" ht="12.65" customHeight="1" x14ac:dyDescent="0.35">
      <c r="A101" s="173" t="s">
        <v>270</v>
      </c>
      <c r="B101" s="172" t="s">
        <v>256</v>
      </c>
      <c r="C101" s="302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301"/>
      <c r="D102" s="175"/>
      <c r="E102" s="175"/>
    </row>
    <row r="103" spans="1:5" ht="12.65" customHeight="1" x14ac:dyDescent="0.35">
      <c r="A103" s="244" t="s">
        <v>271</v>
      </c>
      <c r="B103" s="244"/>
      <c r="C103" s="244"/>
      <c r="D103" s="244"/>
      <c r="E103" s="244"/>
    </row>
    <row r="104" spans="1:5" ht="12.65" customHeight="1" x14ac:dyDescent="0.35">
      <c r="A104" s="173" t="s">
        <v>272</v>
      </c>
      <c r="B104" s="172" t="s">
        <v>256</v>
      </c>
      <c r="C104" s="302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302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302"/>
      <c r="D106" s="175"/>
      <c r="E106" s="175"/>
    </row>
    <row r="107" spans="1:5" ht="21.75" customHeight="1" x14ac:dyDescent="0.35">
      <c r="A107" s="173"/>
      <c r="B107" s="172"/>
      <c r="C107" s="185"/>
      <c r="D107" s="175"/>
      <c r="E107" s="175"/>
    </row>
    <row r="108" spans="1:5" ht="13.5" customHeight="1" x14ac:dyDescent="0.35">
      <c r="A108" s="202" t="s">
        <v>275</v>
      </c>
      <c r="B108" s="203"/>
      <c r="C108" s="203"/>
      <c r="D108" s="203"/>
      <c r="E108" s="203"/>
    </row>
    <row r="109" spans="1:5" ht="13.5" customHeight="1" x14ac:dyDescent="0.35">
      <c r="A109" s="173"/>
      <c r="B109" s="172"/>
      <c r="C109" s="185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276">
        <v>425</v>
      </c>
      <c r="D111" s="278">
        <v>1270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276">
        <v>81</v>
      </c>
      <c r="D112" s="278">
        <v>4957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302"/>
      <c r="D113" s="278"/>
      <c r="E113" s="175"/>
    </row>
    <row r="114" spans="1:5" ht="12.65" customHeight="1" x14ac:dyDescent="0.35">
      <c r="A114" s="173" t="s">
        <v>281</v>
      </c>
      <c r="B114" s="172" t="s">
        <v>256</v>
      </c>
      <c r="C114" s="276">
        <v>63</v>
      </c>
      <c r="D114" s="278">
        <v>119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302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302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302">
        <v>16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302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302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302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302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302"/>
      <c r="D123" s="175"/>
      <c r="E123" s="175"/>
    </row>
    <row r="124" spans="1:5" ht="12.65" customHeight="1" x14ac:dyDescent="0.35">
      <c r="A124" s="173" t="s">
        <v>289</v>
      </c>
      <c r="B124" s="172"/>
      <c r="C124" s="302">
        <v>9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302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302"/>
      <c r="D126" s="175"/>
      <c r="E126" s="175"/>
    </row>
    <row r="127" spans="1:5" ht="12.65" customHeight="1" x14ac:dyDescent="0.35">
      <c r="A127" s="173" t="s">
        <v>291</v>
      </c>
      <c r="B127" s="175"/>
      <c r="C127" s="186"/>
      <c r="D127" s="175"/>
      <c r="E127" s="175">
        <f>SUM(C116:C126)</f>
        <v>25</v>
      </c>
    </row>
    <row r="128" spans="1:5" ht="12.65" customHeight="1" x14ac:dyDescent="0.35">
      <c r="A128" s="173" t="s">
        <v>292</v>
      </c>
      <c r="B128" s="172" t="s">
        <v>256</v>
      </c>
      <c r="C128" s="302"/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302"/>
      <c r="D129" s="175"/>
      <c r="E129" s="175"/>
    </row>
    <row r="130" spans="1:6" ht="12.65" customHeight="1" x14ac:dyDescent="0.35">
      <c r="A130" s="173"/>
      <c r="B130" s="175"/>
      <c r="C130" s="186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302"/>
      <c r="D131" s="175"/>
      <c r="E131" s="175"/>
    </row>
    <row r="132" spans="1:6" ht="12.65" customHeight="1" x14ac:dyDescent="0.35">
      <c r="A132" s="173"/>
      <c r="B132" s="173"/>
      <c r="C132" s="186"/>
      <c r="D132" s="175"/>
      <c r="E132" s="175"/>
    </row>
    <row r="133" spans="1:6" ht="12.65" customHeight="1" x14ac:dyDescent="0.35">
      <c r="A133" s="173"/>
      <c r="B133" s="173"/>
      <c r="C133" s="186"/>
      <c r="D133" s="175"/>
      <c r="E133" s="175"/>
    </row>
    <row r="134" spans="1:6" ht="12.65" customHeight="1" x14ac:dyDescent="0.35">
      <c r="A134" s="173"/>
      <c r="B134" s="173"/>
      <c r="C134" s="186"/>
      <c r="D134" s="175"/>
      <c r="E134" s="175"/>
    </row>
    <row r="135" spans="1:6" ht="18" customHeight="1" x14ac:dyDescent="0.35">
      <c r="A135" s="173"/>
      <c r="B135" s="173"/>
      <c r="C135" s="186"/>
      <c r="D135" s="175"/>
      <c r="E135" s="175"/>
    </row>
    <row r="136" spans="1:6" ht="12.65" customHeight="1" x14ac:dyDescent="0.35">
      <c r="A136" s="203" t="s">
        <v>1240</v>
      </c>
      <c r="B136" s="202"/>
      <c r="C136" s="202"/>
      <c r="D136" s="202"/>
      <c r="E136" s="202"/>
    </row>
    <row r="137" spans="1:6" ht="12.65" customHeight="1" x14ac:dyDescent="0.35">
      <c r="A137" s="245" t="s">
        <v>295</v>
      </c>
      <c r="B137" s="176" t="s">
        <v>296</v>
      </c>
      <c r="C137" s="187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300">
        <v>204</v>
      </c>
      <c r="C138" s="302">
        <v>170</v>
      </c>
      <c r="D138" s="300">
        <v>114</v>
      </c>
      <c r="E138" s="175">
        <f>SUM(B138:D138)</f>
        <v>488</v>
      </c>
    </row>
    <row r="139" spans="1:6" ht="12.65" customHeight="1" x14ac:dyDescent="0.35">
      <c r="A139" s="173" t="s">
        <v>215</v>
      </c>
      <c r="B139" s="278">
        <f>628+17</f>
        <v>645</v>
      </c>
      <c r="C139" s="276">
        <f>188+205+41</f>
        <v>434</v>
      </c>
      <c r="D139" s="278">
        <v>310</v>
      </c>
      <c r="E139" s="175">
        <f>SUM(B139:D139)</f>
        <v>1389</v>
      </c>
    </row>
    <row r="140" spans="1:6" ht="12.65" customHeight="1" x14ac:dyDescent="0.35">
      <c r="A140" s="173" t="s">
        <v>298</v>
      </c>
      <c r="B140" s="300"/>
      <c r="C140" s="300"/>
      <c r="D140" s="300"/>
      <c r="E140" s="175">
        <f>SUM(B140:D140)</f>
        <v>0</v>
      </c>
    </row>
    <row r="141" spans="1:6" ht="12.65" customHeight="1" x14ac:dyDescent="0.35">
      <c r="A141" s="173" t="s">
        <v>245</v>
      </c>
      <c r="B141" s="300">
        <v>3851748</v>
      </c>
      <c r="C141" s="302">
        <v>2591719</v>
      </c>
      <c r="D141" s="300">
        <v>1851228</v>
      </c>
      <c r="E141" s="175">
        <f>SUM(B141:D141)</f>
        <v>8294695</v>
      </c>
      <c r="F141" s="194"/>
    </row>
    <row r="142" spans="1:6" ht="12.65" customHeight="1" x14ac:dyDescent="0.35">
      <c r="A142" s="173" t="s">
        <v>246</v>
      </c>
      <c r="B142" s="300">
        <v>8773751</v>
      </c>
      <c r="C142" s="302">
        <v>13514430</v>
      </c>
      <c r="D142" s="300">
        <v>12716017</v>
      </c>
      <c r="E142" s="175">
        <f>SUM(B142:D142)</f>
        <v>35004198</v>
      </c>
      <c r="F142" s="194"/>
    </row>
    <row r="143" spans="1:6" ht="12.65" customHeight="1" x14ac:dyDescent="0.35">
      <c r="A143" s="245" t="s">
        <v>299</v>
      </c>
      <c r="B143" s="176" t="s">
        <v>296</v>
      </c>
      <c r="C143" s="187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300">
        <v>65</v>
      </c>
      <c r="C144" s="302">
        <v>12</v>
      </c>
      <c r="D144" s="300">
        <v>4</v>
      </c>
      <c r="E144" s="175">
        <f>SUM(B144:D144)</f>
        <v>81</v>
      </c>
    </row>
    <row r="145" spans="1:5" ht="12.65" customHeight="1" x14ac:dyDescent="0.35">
      <c r="A145" s="173" t="s">
        <v>215</v>
      </c>
      <c r="B145" s="278">
        <v>816</v>
      </c>
      <c r="C145" s="276">
        <v>2660</v>
      </c>
      <c r="D145" s="278">
        <v>1481</v>
      </c>
      <c r="E145" s="175">
        <f>SUM(B145:D145)</f>
        <v>4957</v>
      </c>
    </row>
    <row r="146" spans="1:5" ht="12.65" customHeight="1" x14ac:dyDescent="0.35">
      <c r="A146" s="173" t="s">
        <v>298</v>
      </c>
      <c r="B146" s="300"/>
      <c r="C146" s="302"/>
      <c r="D146" s="300"/>
      <c r="E146" s="175">
        <f>SUM(B146:D146)</f>
        <v>0</v>
      </c>
    </row>
    <row r="147" spans="1:5" ht="12.65" customHeight="1" x14ac:dyDescent="0.35">
      <c r="A147" s="173" t="s">
        <v>245</v>
      </c>
      <c r="B147" s="300">
        <v>1602931</v>
      </c>
      <c r="C147" s="302">
        <v>5225240</v>
      </c>
      <c r="D147" s="300">
        <v>2909241</v>
      </c>
      <c r="E147" s="175">
        <f>SUM(B147:D147)</f>
        <v>9737412</v>
      </c>
    </row>
    <row r="148" spans="1:5" ht="12.65" customHeight="1" x14ac:dyDescent="0.35">
      <c r="A148" s="173" t="s">
        <v>246</v>
      </c>
      <c r="B148" s="300"/>
      <c r="C148" s="302"/>
      <c r="D148" s="300"/>
      <c r="E148" s="175">
        <f>SUM(B148:D148)</f>
        <v>0</v>
      </c>
    </row>
    <row r="149" spans="1:5" ht="12.65" customHeight="1" x14ac:dyDescent="0.35">
      <c r="A149" s="245" t="s">
        <v>300</v>
      </c>
      <c r="B149" s="176" t="s">
        <v>296</v>
      </c>
      <c r="C149" s="187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300"/>
      <c r="C150" s="302"/>
      <c r="D150" s="300"/>
      <c r="E150" s="175">
        <f>SUM(B150:D150)</f>
        <v>0</v>
      </c>
    </row>
    <row r="151" spans="1:5" ht="12.65" customHeight="1" x14ac:dyDescent="0.35">
      <c r="A151" s="173" t="s">
        <v>215</v>
      </c>
      <c r="B151" s="300"/>
      <c r="C151" s="302"/>
      <c r="D151" s="300"/>
      <c r="E151" s="175">
        <f>SUM(B151:D151)</f>
        <v>0</v>
      </c>
    </row>
    <row r="152" spans="1:5" ht="12.65" customHeight="1" x14ac:dyDescent="0.35">
      <c r="A152" s="173" t="s">
        <v>298</v>
      </c>
      <c r="B152" s="300"/>
      <c r="C152" s="302"/>
      <c r="D152" s="300"/>
      <c r="E152" s="175">
        <f>SUM(B152:D152)</f>
        <v>0</v>
      </c>
    </row>
    <row r="153" spans="1:5" ht="12.65" customHeight="1" x14ac:dyDescent="0.35">
      <c r="A153" s="173" t="s">
        <v>245</v>
      </c>
      <c r="B153" s="300"/>
      <c r="C153" s="302"/>
      <c r="D153" s="300"/>
      <c r="E153" s="175">
        <f>SUM(B153:D153)</f>
        <v>0</v>
      </c>
    </row>
    <row r="154" spans="1:5" ht="12.65" customHeight="1" x14ac:dyDescent="0.35">
      <c r="A154" s="173" t="s">
        <v>246</v>
      </c>
      <c r="B154" s="300"/>
      <c r="C154" s="302"/>
      <c r="D154" s="300"/>
      <c r="E154" s="175">
        <f>SUM(B154:D154)</f>
        <v>0</v>
      </c>
    </row>
    <row r="155" spans="1:5" ht="12.65" customHeight="1" x14ac:dyDescent="0.35">
      <c r="A155" s="177"/>
      <c r="B155" s="177"/>
      <c r="C155" s="188"/>
      <c r="D155" s="178"/>
      <c r="E155" s="175"/>
    </row>
    <row r="156" spans="1:5" ht="12.65" customHeight="1" x14ac:dyDescent="0.35">
      <c r="A156" s="245" t="s">
        <v>301</v>
      </c>
      <c r="B156" s="176" t="s">
        <v>302</v>
      </c>
      <c r="C156" s="187" t="s">
        <v>303</v>
      </c>
      <c r="D156" s="175"/>
      <c r="E156" s="175"/>
    </row>
    <row r="157" spans="1:5" ht="12.65" customHeight="1" x14ac:dyDescent="0.35">
      <c r="A157" s="177" t="s">
        <v>304</v>
      </c>
      <c r="B157" s="278">
        <v>2310149</v>
      </c>
      <c r="C157" s="278">
        <v>1139184</v>
      </c>
      <c r="D157" s="175"/>
      <c r="E157" s="175"/>
    </row>
    <row r="158" spans="1:5" ht="12.65" customHeight="1" x14ac:dyDescent="0.35">
      <c r="A158" s="177"/>
      <c r="B158" s="178"/>
      <c r="C158" s="188"/>
      <c r="D158" s="175"/>
      <c r="E158" s="175"/>
    </row>
    <row r="159" spans="1:5" ht="12.65" customHeight="1" x14ac:dyDescent="0.35">
      <c r="A159" s="177"/>
      <c r="B159" s="177"/>
      <c r="C159" s="188"/>
      <c r="D159" s="178"/>
      <c r="E159" s="175"/>
    </row>
    <row r="160" spans="1:5" ht="12.65" customHeight="1" x14ac:dyDescent="0.35">
      <c r="A160" s="177"/>
      <c r="B160" s="177"/>
      <c r="C160" s="188"/>
      <c r="D160" s="178"/>
      <c r="E160" s="175"/>
    </row>
    <row r="161" spans="1:5" ht="12.65" customHeight="1" x14ac:dyDescent="0.35">
      <c r="A161" s="177"/>
      <c r="B161" s="177"/>
      <c r="C161" s="188"/>
      <c r="D161" s="178"/>
      <c r="E161" s="175"/>
    </row>
    <row r="162" spans="1:5" ht="21.75" customHeight="1" x14ac:dyDescent="0.35">
      <c r="A162" s="177"/>
      <c r="B162" s="177"/>
      <c r="C162" s="188"/>
      <c r="D162" s="178"/>
      <c r="E162" s="175"/>
    </row>
    <row r="163" spans="1:5" ht="11.5" customHeight="1" x14ac:dyDescent="0.35">
      <c r="A163" s="202" t="s">
        <v>305</v>
      </c>
      <c r="B163" s="203"/>
      <c r="C163" s="203"/>
      <c r="D163" s="203"/>
      <c r="E163" s="203"/>
    </row>
    <row r="164" spans="1:5" ht="11.5" customHeight="1" x14ac:dyDescent="0.35">
      <c r="A164" s="244" t="s">
        <v>306</v>
      </c>
      <c r="B164" s="244"/>
      <c r="C164" s="244"/>
      <c r="D164" s="244"/>
      <c r="E164" s="244"/>
    </row>
    <row r="165" spans="1:5" ht="11.5" customHeight="1" x14ac:dyDescent="0.35">
      <c r="A165" s="173" t="s">
        <v>307</v>
      </c>
      <c r="B165" s="172" t="s">
        <v>256</v>
      </c>
      <c r="C165" s="302">
        <v>944842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302">
        <v>14407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302">
        <v>132762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302">
        <v>2060448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302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302">
        <v>259559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302">
        <v>17540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302">
        <v>505789</v>
      </c>
      <c r="D172" s="175"/>
      <c r="E172" s="175"/>
    </row>
    <row r="173" spans="1:5" ht="11.5" customHeight="1" x14ac:dyDescent="0.35">
      <c r="A173" s="173" t="s">
        <v>203</v>
      </c>
      <c r="B173" s="175"/>
      <c r="C173" s="186"/>
      <c r="D173" s="175">
        <f>SUM(C165:C172)</f>
        <v>3935347</v>
      </c>
      <c r="E173" s="175"/>
    </row>
    <row r="174" spans="1:5" ht="11.5" customHeight="1" x14ac:dyDescent="0.35">
      <c r="A174" s="244" t="s">
        <v>314</v>
      </c>
      <c r="B174" s="244"/>
      <c r="C174" s="244"/>
      <c r="D174" s="244"/>
      <c r="E174" s="244"/>
    </row>
    <row r="175" spans="1:5" ht="11.5" customHeight="1" x14ac:dyDescent="0.35">
      <c r="A175" s="173" t="s">
        <v>315</v>
      </c>
      <c r="B175" s="172" t="s">
        <v>256</v>
      </c>
      <c r="C175" s="302">
        <v>1597902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302">
        <v>548827</v>
      </c>
      <c r="D176" s="175"/>
      <c r="E176" s="175"/>
    </row>
    <row r="177" spans="1:5" ht="11.5" customHeight="1" x14ac:dyDescent="0.35">
      <c r="A177" s="173" t="s">
        <v>203</v>
      </c>
      <c r="B177" s="175"/>
      <c r="C177" s="186"/>
      <c r="D177" s="175">
        <f>SUM(C175:C176)</f>
        <v>2146729</v>
      </c>
      <c r="E177" s="175"/>
    </row>
    <row r="178" spans="1:5" ht="11.5" customHeight="1" x14ac:dyDescent="0.35">
      <c r="A178" s="244" t="s">
        <v>317</v>
      </c>
      <c r="B178" s="244"/>
      <c r="C178" s="244"/>
      <c r="D178" s="244"/>
      <c r="E178" s="244"/>
    </row>
    <row r="179" spans="1:5" ht="11.5" customHeight="1" x14ac:dyDescent="0.35">
      <c r="A179" s="173" t="s">
        <v>318</v>
      </c>
      <c r="B179" s="172" t="s">
        <v>256</v>
      </c>
      <c r="C179" s="302">
        <v>184999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302">
        <v>80113</v>
      </c>
      <c r="D180" s="175"/>
      <c r="E180" s="175"/>
    </row>
    <row r="181" spans="1:5" ht="11.5" customHeight="1" x14ac:dyDescent="0.35">
      <c r="A181" s="173" t="s">
        <v>203</v>
      </c>
      <c r="B181" s="175"/>
      <c r="C181" s="186"/>
      <c r="D181" s="175">
        <f>SUM(C179:C180)</f>
        <v>265112</v>
      </c>
      <c r="E181" s="175"/>
    </row>
    <row r="182" spans="1:5" ht="11.5" customHeight="1" x14ac:dyDescent="0.35">
      <c r="A182" s="244" t="s">
        <v>320</v>
      </c>
      <c r="B182" s="244"/>
      <c r="C182" s="244"/>
      <c r="D182" s="244"/>
      <c r="E182" s="244"/>
    </row>
    <row r="183" spans="1:5" ht="11.5" customHeight="1" x14ac:dyDescent="0.35">
      <c r="A183" s="173" t="s">
        <v>321</v>
      </c>
      <c r="B183" s="172" t="s">
        <v>256</v>
      </c>
      <c r="C183" s="302">
        <v>198256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302">
        <v>125433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302"/>
      <c r="D185" s="175"/>
      <c r="E185" s="175"/>
    </row>
    <row r="186" spans="1:5" ht="11.5" customHeight="1" x14ac:dyDescent="0.35">
      <c r="A186" s="173" t="s">
        <v>203</v>
      </c>
      <c r="B186" s="175"/>
      <c r="C186" s="186"/>
      <c r="D186" s="175">
        <f>SUM(C183:C185)</f>
        <v>323689</v>
      </c>
      <c r="E186" s="175"/>
    </row>
    <row r="187" spans="1:5" ht="11.5" customHeight="1" x14ac:dyDescent="0.35">
      <c r="A187" s="244" t="s">
        <v>323</v>
      </c>
      <c r="B187" s="244"/>
      <c r="C187" s="244"/>
      <c r="D187" s="244"/>
      <c r="E187" s="244"/>
    </row>
    <row r="188" spans="1:5" ht="11.5" customHeight="1" x14ac:dyDescent="0.35">
      <c r="A188" s="173" t="s">
        <v>324</v>
      </c>
      <c r="B188" s="172" t="s">
        <v>256</v>
      </c>
      <c r="C188" s="302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302">
        <v>1327882</v>
      </c>
      <c r="D189" s="175"/>
      <c r="E189" s="175"/>
    </row>
    <row r="190" spans="1:5" ht="11.5" customHeight="1" x14ac:dyDescent="0.35">
      <c r="A190" s="173" t="s">
        <v>203</v>
      </c>
      <c r="B190" s="175"/>
      <c r="C190" s="186"/>
      <c r="D190" s="175">
        <f>SUM(C188:C189)</f>
        <v>1327882</v>
      </c>
      <c r="E190" s="175"/>
    </row>
    <row r="191" spans="1:5" ht="18" customHeight="1" x14ac:dyDescent="0.35">
      <c r="A191" s="173"/>
      <c r="B191" s="175"/>
      <c r="C191" s="186"/>
      <c r="D191" s="175"/>
      <c r="E191" s="175"/>
    </row>
    <row r="192" spans="1:5" ht="12.65" customHeight="1" x14ac:dyDescent="0.35">
      <c r="A192" s="203" t="s">
        <v>326</v>
      </c>
      <c r="B192" s="203"/>
      <c r="C192" s="203"/>
      <c r="D192" s="203"/>
      <c r="E192" s="203"/>
    </row>
    <row r="193" spans="1:8" ht="12.65" customHeight="1" x14ac:dyDescent="0.35">
      <c r="A193" s="202" t="s">
        <v>327</v>
      </c>
      <c r="B193" s="203"/>
      <c r="C193" s="203"/>
      <c r="D193" s="203"/>
      <c r="E193" s="203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300">
        <v>147805</v>
      </c>
      <c r="C195" s="302">
        <v>75000</v>
      </c>
      <c r="D195" s="300"/>
      <c r="E195" s="175">
        <f t="shared" ref="E195:E203" si="10">SUM(B195:C195)-D195</f>
        <v>222805</v>
      </c>
    </row>
    <row r="196" spans="1:8" ht="12.65" customHeight="1" x14ac:dyDescent="0.35">
      <c r="A196" s="173" t="s">
        <v>333</v>
      </c>
      <c r="B196" s="300">
        <v>2700469</v>
      </c>
      <c r="C196" s="302"/>
      <c r="D196" s="300"/>
      <c r="E196" s="175">
        <f t="shared" si="10"/>
        <v>2700469</v>
      </c>
    </row>
    <row r="197" spans="1:8" ht="12.65" customHeight="1" x14ac:dyDescent="0.35">
      <c r="A197" s="173" t="s">
        <v>334</v>
      </c>
      <c r="B197" s="300">
        <v>21913644</v>
      </c>
      <c r="C197" s="302">
        <v>6354</v>
      </c>
      <c r="D197" s="300"/>
      <c r="E197" s="175">
        <f t="shared" si="10"/>
        <v>21919998</v>
      </c>
    </row>
    <row r="198" spans="1:8" ht="12.65" customHeight="1" x14ac:dyDescent="0.35">
      <c r="A198" s="173" t="s">
        <v>335</v>
      </c>
      <c r="B198" s="300">
        <v>714858</v>
      </c>
      <c r="C198" s="302"/>
      <c r="D198" s="300"/>
      <c r="E198" s="175">
        <f t="shared" si="10"/>
        <v>714858</v>
      </c>
    </row>
    <row r="199" spans="1:8" ht="12.65" customHeight="1" x14ac:dyDescent="0.35">
      <c r="A199" s="173" t="s">
        <v>336</v>
      </c>
      <c r="B199" s="300"/>
      <c r="C199" s="302"/>
      <c r="D199" s="300"/>
      <c r="E199" s="175">
        <f t="shared" si="10"/>
        <v>0</v>
      </c>
    </row>
    <row r="200" spans="1:8" ht="12.65" customHeight="1" x14ac:dyDescent="0.35">
      <c r="A200" s="173" t="s">
        <v>337</v>
      </c>
      <c r="B200" s="300">
        <v>8404644</v>
      </c>
      <c r="C200" s="302">
        <v>657098</v>
      </c>
      <c r="D200" s="300"/>
      <c r="E200" s="175">
        <f t="shared" si="10"/>
        <v>9061742</v>
      </c>
    </row>
    <row r="201" spans="1:8" ht="12.65" customHeight="1" x14ac:dyDescent="0.35">
      <c r="A201" s="173" t="s">
        <v>338</v>
      </c>
      <c r="B201" s="300"/>
      <c r="C201" s="302"/>
      <c r="D201" s="300"/>
      <c r="E201" s="175">
        <f t="shared" si="10"/>
        <v>0</v>
      </c>
    </row>
    <row r="202" spans="1:8" ht="12.65" customHeight="1" x14ac:dyDescent="0.35">
      <c r="A202" s="173" t="s">
        <v>339</v>
      </c>
      <c r="B202" s="300"/>
      <c r="C202" s="302"/>
      <c r="D202" s="300"/>
      <c r="E202" s="175">
        <f t="shared" si="10"/>
        <v>0</v>
      </c>
    </row>
    <row r="203" spans="1:8" ht="12.65" customHeight="1" x14ac:dyDescent="0.35">
      <c r="A203" s="173" t="s">
        <v>340</v>
      </c>
      <c r="B203" s="300"/>
      <c r="C203" s="302"/>
      <c r="D203" s="300"/>
      <c r="E203" s="175">
        <f t="shared" si="10"/>
        <v>0</v>
      </c>
    </row>
    <row r="204" spans="1:8" ht="12.65" customHeight="1" x14ac:dyDescent="0.35">
      <c r="A204" s="173" t="s">
        <v>203</v>
      </c>
      <c r="B204" s="175">
        <f>SUM(B195:B203)</f>
        <v>33881420</v>
      </c>
      <c r="C204" s="186">
        <f>SUM(C195:C203)</f>
        <v>738452</v>
      </c>
      <c r="D204" s="175">
        <f>SUM(D195:D203)</f>
        <v>0</v>
      </c>
      <c r="E204" s="175">
        <f>SUM(E195:E203)</f>
        <v>34619872</v>
      </c>
    </row>
    <row r="205" spans="1:8" ht="12.65" customHeight="1" x14ac:dyDescent="0.35">
      <c r="A205" s="173"/>
      <c r="B205" s="173"/>
      <c r="C205" s="186"/>
      <c r="D205" s="175"/>
      <c r="E205" s="175"/>
    </row>
    <row r="206" spans="1:8" ht="12.65" customHeight="1" x14ac:dyDescent="0.35">
      <c r="A206" s="202" t="s">
        <v>341</v>
      </c>
      <c r="B206" s="202"/>
      <c r="C206" s="202"/>
      <c r="D206" s="202"/>
      <c r="E206" s="202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46"/>
    </row>
    <row r="208" spans="1:8" ht="12.65" customHeight="1" x14ac:dyDescent="0.35">
      <c r="A208" s="173" t="s">
        <v>332</v>
      </c>
      <c r="B208" s="178"/>
      <c r="C208" s="188"/>
      <c r="D208" s="178"/>
      <c r="E208" s="175"/>
      <c r="H208" s="246"/>
    </row>
    <row r="209" spans="1:8" ht="12.65" customHeight="1" x14ac:dyDescent="0.35">
      <c r="A209" s="173" t="s">
        <v>333</v>
      </c>
      <c r="B209" s="300">
        <v>1694553</v>
      </c>
      <c r="C209" s="302">
        <v>104217</v>
      </c>
      <c r="D209" s="300"/>
      <c r="E209" s="175">
        <f t="shared" ref="E209:E216" si="11">SUM(B209:C209)-D209</f>
        <v>1798770</v>
      </c>
      <c r="H209" s="246"/>
    </row>
    <row r="210" spans="1:8" ht="12.65" customHeight="1" x14ac:dyDescent="0.35">
      <c r="A210" s="173" t="s">
        <v>334</v>
      </c>
      <c r="B210" s="300">
        <v>9335621</v>
      </c>
      <c r="C210" s="302">
        <v>1019438</v>
      </c>
      <c r="D210" s="300"/>
      <c r="E210" s="175">
        <f t="shared" si="11"/>
        <v>10355059</v>
      </c>
      <c r="H210" s="246"/>
    </row>
    <row r="211" spans="1:8" ht="12.65" customHeight="1" x14ac:dyDescent="0.35">
      <c r="A211" s="173" t="s">
        <v>335</v>
      </c>
      <c r="B211" s="300">
        <v>595260</v>
      </c>
      <c r="C211" s="302">
        <v>50336</v>
      </c>
      <c r="D211" s="300"/>
      <c r="E211" s="175">
        <f t="shared" si="11"/>
        <v>645596</v>
      </c>
      <c r="H211" s="246"/>
    </row>
    <row r="212" spans="1:8" ht="12.65" customHeight="1" x14ac:dyDescent="0.35">
      <c r="A212" s="173" t="s">
        <v>336</v>
      </c>
      <c r="B212" s="300"/>
      <c r="C212" s="302"/>
      <c r="D212" s="300"/>
      <c r="E212" s="175">
        <f t="shared" si="11"/>
        <v>0</v>
      </c>
      <c r="H212" s="246"/>
    </row>
    <row r="213" spans="1:8" ht="12.65" customHeight="1" x14ac:dyDescent="0.35">
      <c r="A213" s="173" t="s">
        <v>337</v>
      </c>
      <c r="B213" s="300">
        <v>7609740</v>
      </c>
      <c r="C213" s="302">
        <v>250020</v>
      </c>
      <c r="D213" s="300"/>
      <c r="E213" s="175">
        <f t="shared" si="11"/>
        <v>7859760</v>
      </c>
      <c r="H213" s="246"/>
    </row>
    <row r="214" spans="1:8" ht="12.65" customHeight="1" x14ac:dyDescent="0.35">
      <c r="A214" s="173" t="s">
        <v>338</v>
      </c>
      <c r="B214" s="300"/>
      <c r="C214" s="302"/>
      <c r="D214" s="300"/>
      <c r="E214" s="175">
        <f t="shared" si="11"/>
        <v>0</v>
      </c>
      <c r="H214" s="246"/>
    </row>
    <row r="215" spans="1:8" ht="12.65" customHeight="1" x14ac:dyDescent="0.35">
      <c r="A215" s="173" t="s">
        <v>339</v>
      </c>
      <c r="B215" s="300"/>
      <c r="C215" s="302"/>
      <c r="D215" s="300"/>
      <c r="E215" s="175">
        <f t="shared" si="11"/>
        <v>0</v>
      </c>
      <c r="H215" s="246"/>
    </row>
    <row r="216" spans="1:8" ht="12.65" customHeight="1" x14ac:dyDescent="0.35">
      <c r="A216" s="173" t="s">
        <v>340</v>
      </c>
      <c r="B216" s="300"/>
      <c r="C216" s="302"/>
      <c r="D216" s="300"/>
      <c r="E216" s="175">
        <f t="shared" si="11"/>
        <v>0</v>
      </c>
      <c r="H216" s="246"/>
    </row>
    <row r="217" spans="1:8" ht="12.65" customHeight="1" x14ac:dyDescent="0.35">
      <c r="A217" s="173" t="s">
        <v>203</v>
      </c>
      <c r="B217" s="175">
        <f>SUM(B208:B216)</f>
        <v>19235174</v>
      </c>
      <c r="C217" s="186">
        <f>SUM(C208:C216)</f>
        <v>1424011</v>
      </c>
      <c r="D217" s="175">
        <f>SUM(D208:D216)</f>
        <v>0</v>
      </c>
      <c r="E217" s="175">
        <f>SUM(E208:E216)</f>
        <v>20659185</v>
      </c>
    </row>
    <row r="218" spans="1:8" ht="21.75" customHeight="1" x14ac:dyDescent="0.35">
      <c r="A218" s="173"/>
      <c r="B218" s="175"/>
      <c r="C218" s="186"/>
      <c r="D218" s="175"/>
      <c r="E218" s="175"/>
    </row>
    <row r="219" spans="1:8" ht="12.65" customHeight="1" x14ac:dyDescent="0.35">
      <c r="A219" s="203" t="s">
        <v>342</v>
      </c>
      <c r="B219" s="203"/>
      <c r="C219" s="203"/>
      <c r="D219" s="203"/>
      <c r="E219" s="203"/>
    </row>
    <row r="220" spans="1:8" ht="12.65" customHeight="1" x14ac:dyDescent="0.35">
      <c r="A220" s="203"/>
      <c r="B220" s="319" t="s">
        <v>1255</v>
      </c>
      <c r="C220" s="319"/>
      <c r="D220" s="203"/>
      <c r="E220" s="203"/>
    </row>
    <row r="221" spans="1:8" ht="12.65" customHeight="1" x14ac:dyDescent="0.35">
      <c r="A221" s="257" t="s">
        <v>1255</v>
      </c>
      <c r="B221" s="203"/>
      <c r="C221" s="276">
        <v>871393</v>
      </c>
      <c r="D221" s="172">
        <f>C221</f>
        <v>871393</v>
      </c>
      <c r="E221" s="203"/>
    </row>
    <row r="222" spans="1:8" ht="12.65" customHeight="1" x14ac:dyDescent="0.35">
      <c r="A222" s="244" t="s">
        <v>343</v>
      </c>
      <c r="B222" s="244"/>
      <c r="C222" s="244"/>
      <c r="D222" s="244"/>
      <c r="E222" s="244"/>
    </row>
    <row r="223" spans="1:8" ht="12.65" customHeight="1" x14ac:dyDescent="0.35">
      <c r="A223" s="173" t="s">
        <v>344</v>
      </c>
      <c r="B223" s="172" t="s">
        <v>256</v>
      </c>
      <c r="C223" s="302">
        <v>11434893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302">
        <v>3487630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302"/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302"/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302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302">
        <v>4939887</v>
      </c>
      <c r="D228" s="175"/>
      <c r="E228" s="175"/>
    </row>
    <row r="229" spans="1:5" ht="12.65" customHeight="1" x14ac:dyDescent="0.35">
      <c r="A229" s="173" t="s">
        <v>350</v>
      </c>
      <c r="B229" s="175"/>
      <c r="C229" s="186"/>
      <c r="D229" s="175">
        <f>SUM(C223:C228)</f>
        <v>19862410</v>
      </c>
      <c r="E229" s="175"/>
    </row>
    <row r="230" spans="1:5" ht="12.65" customHeight="1" x14ac:dyDescent="0.35">
      <c r="A230" s="244" t="s">
        <v>351</v>
      </c>
      <c r="B230" s="244"/>
      <c r="C230" s="244"/>
      <c r="D230" s="244"/>
      <c r="E230" s="244"/>
    </row>
    <row r="231" spans="1:5" ht="12.65" customHeight="1" x14ac:dyDescent="0.35">
      <c r="A231" s="171" t="s">
        <v>352</v>
      </c>
      <c r="B231" s="172" t="s">
        <v>256</v>
      </c>
      <c r="C231" s="276">
        <v>696</v>
      </c>
      <c r="D231" s="175"/>
      <c r="E231" s="175"/>
    </row>
    <row r="232" spans="1:5" ht="12.65" customHeight="1" x14ac:dyDescent="0.35">
      <c r="A232" s="171"/>
      <c r="B232" s="172"/>
      <c r="C232" s="186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276">
        <v>63852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276">
        <v>270578</v>
      </c>
      <c r="D234" s="175"/>
      <c r="E234" s="175"/>
    </row>
    <row r="235" spans="1:5" ht="12.65" customHeight="1" x14ac:dyDescent="0.35">
      <c r="A235" s="173"/>
      <c r="B235" s="175"/>
      <c r="C235" s="186"/>
      <c r="D235" s="175"/>
      <c r="E235" s="175"/>
    </row>
    <row r="236" spans="1:5" ht="12.65" customHeight="1" x14ac:dyDescent="0.35">
      <c r="A236" s="171" t="s">
        <v>355</v>
      </c>
      <c r="B236" s="175"/>
      <c r="C236" s="186"/>
      <c r="D236" s="175">
        <f>SUM(C233:C235)</f>
        <v>334430</v>
      </c>
      <c r="E236" s="175"/>
    </row>
    <row r="237" spans="1:5" ht="12.65" customHeight="1" x14ac:dyDescent="0.35">
      <c r="A237" s="244" t="s">
        <v>356</v>
      </c>
      <c r="B237" s="244"/>
      <c r="C237" s="244"/>
      <c r="D237" s="244"/>
      <c r="E237" s="244"/>
    </row>
    <row r="238" spans="1:5" ht="12.65" customHeight="1" x14ac:dyDescent="0.35">
      <c r="A238" s="173" t="s">
        <v>357</v>
      </c>
      <c r="B238" s="172" t="s">
        <v>256</v>
      </c>
      <c r="C238" s="302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302"/>
      <c r="D239" s="175"/>
      <c r="E239" s="175"/>
    </row>
    <row r="240" spans="1:5" ht="12.65" customHeight="1" x14ac:dyDescent="0.35">
      <c r="A240" s="173" t="s">
        <v>358</v>
      </c>
      <c r="B240" s="175"/>
      <c r="C240" s="186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86"/>
      <c r="D241" s="175"/>
      <c r="E241" s="175"/>
    </row>
    <row r="242" spans="1:5" ht="12.65" customHeight="1" x14ac:dyDescent="0.35">
      <c r="A242" s="173" t="s">
        <v>359</v>
      </c>
      <c r="B242" s="175"/>
      <c r="C242" s="186"/>
      <c r="D242" s="175">
        <f>D221+D229+D236+D240</f>
        <v>21068233</v>
      </c>
      <c r="E242" s="175"/>
    </row>
    <row r="243" spans="1:5" ht="12.65" customHeight="1" x14ac:dyDescent="0.35">
      <c r="A243" s="173"/>
      <c r="B243" s="173"/>
      <c r="C243" s="186"/>
      <c r="D243" s="175"/>
      <c r="E243" s="175"/>
    </row>
    <row r="244" spans="1:5" ht="12.65" customHeight="1" x14ac:dyDescent="0.35">
      <c r="A244" s="173"/>
      <c r="B244" s="173"/>
      <c r="C244" s="186"/>
      <c r="D244" s="175"/>
      <c r="E244" s="175"/>
    </row>
    <row r="245" spans="1:5" ht="12.65" customHeight="1" x14ac:dyDescent="0.35">
      <c r="A245" s="173"/>
      <c r="B245" s="173"/>
      <c r="C245" s="186"/>
      <c r="D245" s="175"/>
      <c r="E245" s="175"/>
    </row>
    <row r="246" spans="1:5" ht="12.65" customHeight="1" x14ac:dyDescent="0.35">
      <c r="A246" s="173"/>
      <c r="B246" s="173"/>
      <c r="C246" s="186"/>
      <c r="D246" s="175"/>
      <c r="E246" s="175"/>
    </row>
    <row r="247" spans="1:5" ht="21.75" customHeight="1" x14ac:dyDescent="0.35">
      <c r="A247" s="173"/>
      <c r="B247" s="173"/>
      <c r="C247" s="186"/>
      <c r="D247" s="175"/>
      <c r="E247" s="175"/>
    </row>
    <row r="248" spans="1:5" ht="12.45" customHeight="1" x14ac:dyDescent="0.35">
      <c r="A248" s="203" t="s">
        <v>360</v>
      </c>
      <c r="B248" s="203"/>
      <c r="C248" s="203"/>
      <c r="D248" s="203"/>
      <c r="E248" s="203"/>
    </row>
    <row r="249" spans="1:5" ht="11.25" customHeight="1" x14ac:dyDescent="0.35">
      <c r="A249" s="244" t="s">
        <v>361</v>
      </c>
      <c r="B249" s="244"/>
      <c r="C249" s="244"/>
      <c r="D249" s="244"/>
      <c r="E249" s="244"/>
    </row>
    <row r="250" spans="1:5" ht="12.45" customHeight="1" x14ac:dyDescent="0.35">
      <c r="A250" s="173" t="s">
        <v>362</v>
      </c>
      <c r="B250" s="172" t="s">
        <v>256</v>
      </c>
      <c r="C250" s="302">
        <v>2818592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302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302">
        <v>9233809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302">
        <v>5531795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302"/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275">
        <v>353228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302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302">
        <v>649904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302">
        <v>457865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302"/>
      <c r="D259" s="175"/>
      <c r="E259" s="175"/>
    </row>
    <row r="260" spans="1:5" ht="12.45" customHeight="1" x14ac:dyDescent="0.35">
      <c r="A260" s="173" t="s">
        <v>371</v>
      </c>
      <c r="B260" s="175"/>
      <c r="C260" s="186"/>
      <c r="D260" s="175">
        <f>SUM(C250:C252)-C253+SUM(C254:C259)</f>
        <v>7981603</v>
      </c>
      <c r="E260" s="175"/>
    </row>
    <row r="261" spans="1:5" ht="11.25" customHeight="1" x14ac:dyDescent="0.35">
      <c r="A261" s="244" t="s">
        <v>372</v>
      </c>
      <c r="B261" s="244"/>
      <c r="C261" s="244"/>
      <c r="D261" s="244"/>
      <c r="E261" s="244"/>
    </row>
    <row r="262" spans="1:5" ht="12.45" customHeight="1" x14ac:dyDescent="0.35">
      <c r="A262" s="173" t="s">
        <v>362</v>
      </c>
      <c r="B262" s="172" t="s">
        <v>256</v>
      </c>
      <c r="C262" s="302">
        <v>3392390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302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302" t="s">
        <v>1278</v>
      </c>
      <c r="D264" s="175"/>
      <c r="E264" s="175"/>
    </row>
    <row r="265" spans="1:5" ht="12.45" customHeight="1" x14ac:dyDescent="0.35">
      <c r="A265" s="173" t="s">
        <v>374</v>
      </c>
      <c r="B265" s="175"/>
      <c r="C265" s="186"/>
      <c r="D265" s="175">
        <f>SUM(C262:C264)</f>
        <v>3392390</v>
      </c>
      <c r="E265" s="175"/>
    </row>
    <row r="266" spans="1:5" ht="11.25" customHeight="1" x14ac:dyDescent="0.35">
      <c r="A266" s="244" t="s">
        <v>375</v>
      </c>
      <c r="B266" s="244"/>
      <c r="C266" s="244"/>
      <c r="D266" s="244"/>
      <c r="E266" s="244"/>
    </row>
    <row r="267" spans="1:5" ht="12.45" customHeight="1" x14ac:dyDescent="0.35">
      <c r="A267" s="173" t="s">
        <v>332</v>
      </c>
      <c r="B267" s="172" t="s">
        <v>256</v>
      </c>
      <c r="C267" s="302">
        <v>222805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302">
        <v>2700469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302">
        <v>21919998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302"/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302">
        <v>714858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302">
        <v>9061742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302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302"/>
      <c r="D274" s="175"/>
      <c r="E274" s="175"/>
    </row>
    <row r="275" spans="1:5" ht="12.45" customHeight="1" x14ac:dyDescent="0.35">
      <c r="A275" s="173" t="s">
        <v>379</v>
      </c>
      <c r="B275" s="175"/>
      <c r="C275" s="186"/>
      <c r="D275" s="175">
        <f>SUM(C267:C274)</f>
        <v>34619872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302">
        <v>20659185</v>
      </c>
      <c r="D276" s="175"/>
      <c r="E276" s="175"/>
    </row>
    <row r="277" spans="1:5" ht="12.65" customHeight="1" x14ac:dyDescent="0.35">
      <c r="A277" s="173" t="s">
        <v>381</v>
      </c>
      <c r="B277" s="175"/>
      <c r="C277" s="186"/>
      <c r="D277" s="175">
        <f>D275-C276</f>
        <v>13960687</v>
      </c>
      <c r="E277" s="175"/>
    </row>
    <row r="278" spans="1:5" ht="12.65" customHeight="1" x14ac:dyDescent="0.35">
      <c r="A278" s="244" t="s">
        <v>382</v>
      </c>
      <c r="B278" s="244"/>
      <c r="C278" s="244"/>
      <c r="D278" s="244"/>
      <c r="E278" s="244"/>
    </row>
    <row r="279" spans="1:5" ht="12.65" customHeight="1" x14ac:dyDescent="0.35">
      <c r="A279" s="173" t="s">
        <v>383</v>
      </c>
      <c r="B279" s="172" t="s">
        <v>256</v>
      </c>
      <c r="C279" s="302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302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302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302"/>
      <c r="D282" s="175"/>
      <c r="E282" s="175"/>
    </row>
    <row r="283" spans="1:5" ht="12.65" customHeight="1" x14ac:dyDescent="0.35">
      <c r="A283" s="173" t="s">
        <v>386</v>
      </c>
      <c r="B283" s="175"/>
      <c r="C283" s="186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86"/>
      <c r="D284" s="175"/>
      <c r="E284" s="175"/>
    </row>
    <row r="285" spans="1:5" ht="12.65" customHeight="1" x14ac:dyDescent="0.35">
      <c r="A285" s="244" t="s">
        <v>387</v>
      </c>
      <c r="B285" s="244"/>
      <c r="C285" s="244"/>
      <c r="D285" s="244"/>
      <c r="E285" s="244"/>
    </row>
    <row r="286" spans="1:5" ht="12.65" customHeight="1" x14ac:dyDescent="0.35">
      <c r="A286" s="173" t="s">
        <v>388</v>
      </c>
      <c r="B286" s="172" t="s">
        <v>256</v>
      </c>
      <c r="C286" s="302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302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302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302"/>
      <c r="D289" s="175"/>
      <c r="E289" s="175"/>
    </row>
    <row r="290" spans="1:5" ht="12.65" customHeight="1" x14ac:dyDescent="0.35">
      <c r="A290" s="173" t="s">
        <v>392</v>
      </c>
      <c r="B290" s="175"/>
      <c r="C290" s="186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86"/>
      <c r="D291" s="175"/>
      <c r="E291" s="175"/>
    </row>
    <row r="292" spans="1:5" ht="12.65" customHeight="1" x14ac:dyDescent="0.35">
      <c r="A292" s="173" t="s">
        <v>393</v>
      </c>
      <c r="B292" s="175"/>
      <c r="C292" s="186"/>
      <c r="D292" s="175">
        <f>D260+D265+D277+D283+D290</f>
        <v>25334680</v>
      </c>
      <c r="E292" s="175"/>
    </row>
    <row r="293" spans="1:5" ht="12.65" customHeight="1" x14ac:dyDescent="0.35">
      <c r="A293" s="173"/>
      <c r="B293" s="173"/>
      <c r="C293" s="186"/>
      <c r="D293" s="175"/>
      <c r="E293" s="175"/>
    </row>
    <row r="294" spans="1:5" ht="12.65" customHeight="1" x14ac:dyDescent="0.35">
      <c r="A294" s="173"/>
      <c r="B294" s="173"/>
      <c r="C294" s="186"/>
      <c r="D294" s="175"/>
      <c r="E294" s="175"/>
    </row>
    <row r="295" spans="1:5" ht="12.65" customHeight="1" x14ac:dyDescent="0.35">
      <c r="A295" s="173"/>
      <c r="B295" s="173"/>
      <c r="C295" s="186"/>
      <c r="D295" s="175"/>
      <c r="E295" s="175"/>
    </row>
    <row r="296" spans="1:5" ht="12.65" customHeight="1" x14ac:dyDescent="0.35">
      <c r="A296" s="173"/>
      <c r="B296" s="173"/>
      <c r="C296" s="186"/>
      <c r="D296" s="175"/>
      <c r="E296" s="175"/>
    </row>
    <row r="297" spans="1:5" ht="12.65" customHeight="1" x14ac:dyDescent="0.35">
      <c r="A297" s="173"/>
      <c r="B297" s="173"/>
      <c r="C297" s="186"/>
      <c r="D297" s="175"/>
      <c r="E297" s="175"/>
    </row>
    <row r="298" spans="1:5" ht="12.65" customHeight="1" x14ac:dyDescent="0.35">
      <c r="A298" s="173"/>
      <c r="B298" s="173"/>
      <c r="C298" s="186"/>
      <c r="D298" s="175"/>
      <c r="E298" s="175"/>
    </row>
    <row r="299" spans="1:5" ht="12.65" customHeight="1" x14ac:dyDescent="0.35">
      <c r="A299" s="173"/>
      <c r="B299" s="173"/>
      <c r="C299" s="186"/>
      <c r="D299" s="175"/>
      <c r="E299" s="175"/>
    </row>
    <row r="300" spans="1:5" ht="12.65" customHeight="1" x14ac:dyDescent="0.35">
      <c r="A300" s="173"/>
      <c r="B300" s="173"/>
      <c r="C300" s="186"/>
      <c r="D300" s="175"/>
      <c r="E300" s="175"/>
    </row>
    <row r="301" spans="1:5" ht="20.25" customHeight="1" x14ac:dyDescent="0.35">
      <c r="A301" s="173"/>
      <c r="B301" s="173"/>
      <c r="C301" s="186"/>
      <c r="D301" s="175"/>
      <c r="E301" s="175"/>
    </row>
    <row r="302" spans="1:5" ht="12.65" customHeight="1" x14ac:dyDescent="0.35">
      <c r="A302" s="203" t="s">
        <v>394</v>
      </c>
      <c r="B302" s="203"/>
      <c r="C302" s="203"/>
      <c r="D302" s="203"/>
      <c r="E302" s="203"/>
    </row>
    <row r="303" spans="1:5" ht="14.25" customHeight="1" x14ac:dyDescent="0.35">
      <c r="A303" s="244" t="s">
        <v>395</v>
      </c>
      <c r="B303" s="244"/>
      <c r="C303" s="244"/>
      <c r="D303" s="244"/>
      <c r="E303" s="244"/>
    </row>
    <row r="304" spans="1:5" ht="12.65" customHeight="1" x14ac:dyDescent="0.35">
      <c r="A304" s="173" t="s">
        <v>396</v>
      </c>
      <c r="B304" s="172" t="s">
        <v>256</v>
      </c>
      <c r="C304" s="302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302">
        <v>981101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302">
        <v>1306637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302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302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302">
        <v>2756465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302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302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302">
        <v>2400670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302">
        <v>643947</v>
      </c>
      <c r="D313" s="175"/>
      <c r="E313" s="175"/>
    </row>
    <row r="314" spans="1:5" ht="12.65" customHeight="1" x14ac:dyDescent="0.35">
      <c r="A314" s="173" t="s">
        <v>405</v>
      </c>
      <c r="B314" s="175"/>
      <c r="C314" s="186"/>
      <c r="D314" s="175">
        <f>SUM(C304:C313)</f>
        <v>8088820</v>
      </c>
      <c r="E314" s="175"/>
    </row>
    <row r="315" spans="1:5" ht="12.65" customHeight="1" x14ac:dyDescent="0.35">
      <c r="A315" s="244" t="s">
        <v>406</v>
      </c>
      <c r="B315" s="244"/>
      <c r="C315" s="244"/>
      <c r="D315" s="244"/>
      <c r="E315" s="244"/>
    </row>
    <row r="316" spans="1:5" ht="12.65" customHeight="1" x14ac:dyDescent="0.35">
      <c r="A316" s="173" t="s">
        <v>407</v>
      </c>
      <c r="B316" s="172" t="s">
        <v>256</v>
      </c>
      <c r="C316" s="302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302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302"/>
      <c r="D318" s="175"/>
      <c r="E318" s="175"/>
    </row>
    <row r="319" spans="1:5" ht="12.65" customHeight="1" x14ac:dyDescent="0.35">
      <c r="A319" s="173" t="s">
        <v>410</v>
      </c>
      <c r="B319" s="175"/>
      <c r="C319" s="186"/>
      <c r="D319" s="175">
        <f>SUM(C316:C318)</f>
        <v>0</v>
      </c>
      <c r="E319" s="175"/>
    </row>
    <row r="320" spans="1:5" ht="12.65" customHeight="1" x14ac:dyDescent="0.35">
      <c r="A320" s="244" t="s">
        <v>411</v>
      </c>
      <c r="B320" s="244"/>
      <c r="C320" s="244"/>
      <c r="D320" s="244"/>
      <c r="E320" s="244"/>
    </row>
    <row r="321" spans="1:5" ht="12.65" customHeight="1" x14ac:dyDescent="0.35">
      <c r="A321" s="173" t="s">
        <v>412</v>
      </c>
      <c r="B321" s="172" t="s">
        <v>256</v>
      </c>
      <c r="C321" s="302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302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302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302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302">
        <v>18380218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302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302"/>
      <c r="D327" s="175"/>
      <c r="E327" s="175"/>
    </row>
    <row r="328" spans="1:5" ht="19.5" customHeight="1" x14ac:dyDescent="0.35">
      <c r="A328" s="173" t="s">
        <v>203</v>
      </c>
      <c r="B328" s="175"/>
      <c r="C328" s="186"/>
      <c r="D328" s="175">
        <f>SUM(C321:C327)</f>
        <v>18380218</v>
      </c>
      <c r="E328" s="175"/>
    </row>
    <row r="329" spans="1:5" ht="12.65" customHeight="1" x14ac:dyDescent="0.35">
      <c r="A329" s="173" t="s">
        <v>419</v>
      </c>
      <c r="B329" s="175"/>
      <c r="C329" s="186"/>
      <c r="D329" s="175">
        <f>C313</f>
        <v>643947</v>
      </c>
      <c r="E329" s="175"/>
    </row>
    <row r="330" spans="1:5" ht="12.65" customHeight="1" x14ac:dyDescent="0.35">
      <c r="A330" s="173" t="s">
        <v>420</v>
      </c>
      <c r="B330" s="175"/>
      <c r="C330" s="186"/>
      <c r="D330" s="175">
        <f>D328-D329</f>
        <v>17736271</v>
      </c>
      <c r="E330" s="175"/>
    </row>
    <row r="331" spans="1:5" ht="12.65" customHeight="1" x14ac:dyDescent="0.35">
      <c r="A331" s="173"/>
      <c r="B331" s="175"/>
      <c r="C331" s="186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301">
        <v>-3033739</v>
      </c>
      <c r="D332" s="175"/>
      <c r="E332" s="175"/>
    </row>
    <row r="333" spans="1:5" ht="12.65" customHeight="1" x14ac:dyDescent="0.35">
      <c r="A333" s="173"/>
      <c r="B333" s="172"/>
      <c r="C333" s="219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301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301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301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302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302"/>
      <c r="D338" s="175"/>
      <c r="E338" s="175"/>
    </row>
    <row r="339" spans="1:5" ht="12.65" customHeight="1" x14ac:dyDescent="0.35">
      <c r="A339" s="173" t="s">
        <v>424</v>
      </c>
      <c r="B339" s="175"/>
      <c r="C339" s="186"/>
      <c r="D339" s="175">
        <f>D314+D319+D330+C332+C336+C337</f>
        <v>22791352</v>
      </c>
      <c r="E339" s="175"/>
    </row>
    <row r="340" spans="1:5" ht="12.65" customHeight="1" x14ac:dyDescent="0.35">
      <c r="A340" s="173"/>
      <c r="B340" s="175"/>
      <c r="C340" s="186"/>
      <c r="D340" s="175"/>
      <c r="E340" s="175"/>
    </row>
    <row r="341" spans="1:5" ht="12.65" customHeight="1" x14ac:dyDescent="0.35">
      <c r="A341" s="173" t="s">
        <v>425</v>
      </c>
      <c r="B341" s="175"/>
      <c r="C341" s="186"/>
      <c r="D341" s="175">
        <f>D292</f>
        <v>25334680</v>
      </c>
      <c r="E341" s="175"/>
    </row>
    <row r="342" spans="1:5" ht="12.65" customHeight="1" x14ac:dyDescent="0.35">
      <c r="A342" s="173"/>
      <c r="B342" s="173"/>
      <c r="C342" s="186"/>
      <c r="D342" s="175"/>
      <c r="E342" s="175"/>
    </row>
    <row r="343" spans="1:5" ht="12.65" customHeight="1" x14ac:dyDescent="0.35">
      <c r="A343" s="173"/>
      <c r="B343" s="173"/>
      <c r="C343" s="186"/>
      <c r="D343" s="175"/>
      <c r="E343" s="175"/>
    </row>
    <row r="344" spans="1:5" ht="12.65" customHeight="1" x14ac:dyDescent="0.35">
      <c r="A344" s="173"/>
      <c r="B344" s="173"/>
      <c r="C344" s="186"/>
      <c r="D344" s="175"/>
      <c r="E344" s="175"/>
    </row>
    <row r="345" spans="1:5" ht="12.65" customHeight="1" x14ac:dyDescent="0.35">
      <c r="A345" s="173"/>
      <c r="B345" s="173"/>
      <c r="C345" s="186"/>
      <c r="D345" s="175"/>
      <c r="E345" s="175"/>
    </row>
    <row r="346" spans="1:5" ht="12.65" customHeight="1" x14ac:dyDescent="0.35">
      <c r="A346" s="173"/>
      <c r="B346" s="173"/>
      <c r="C346" s="186"/>
      <c r="D346" s="175"/>
      <c r="E346" s="175"/>
    </row>
    <row r="347" spans="1:5" ht="12.65" customHeight="1" x14ac:dyDescent="0.35">
      <c r="A347" s="173"/>
      <c r="B347" s="173"/>
      <c r="C347" s="186"/>
      <c r="D347" s="175"/>
      <c r="E347" s="175"/>
    </row>
    <row r="348" spans="1:5" ht="12.65" customHeight="1" x14ac:dyDescent="0.35">
      <c r="A348" s="173"/>
      <c r="B348" s="173"/>
      <c r="C348" s="186"/>
      <c r="D348" s="175"/>
      <c r="E348" s="175"/>
    </row>
    <row r="349" spans="1:5" ht="12.65" customHeight="1" x14ac:dyDescent="0.35">
      <c r="A349" s="173"/>
      <c r="B349" s="173"/>
      <c r="C349" s="186"/>
      <c r="D349" s="175"/>
      <c r="E349" s="175"/>
    </row>
    <row r="350" spans="1:5" ht="12.65" customHeight="1" x14ac:dyDescent="0.35">
      <c r="A350" s="173"/>
      <c r="B350" s="173"/>
      <c r="C350" s="186"/>
      <c r="D350" s="175"/>
      <c r="E350" s="175"/>
    </row>
    <row r="351" spans="1:5" ht="12.65" customHeight="1" x14ac:dyDescent="0.35">
      <c r="A351" s="173"/>
      <c r="B351" s="173"/>
      <c r="C351" s="186"/>
      <c r="D351" s="175"/>
      <c r="E351" s="175"/>
    </row>
    <row r="352" spans="1:5" ht="12.65" customHeight="1" x14ac:dyDescent="0.35">
      <c r="A352" s="173"/>
      <c r="B352" s="173"/>
      <c r="C352" s="186"/>
      <c r="D352" s="175"/>
      <c r="E352" s="175"/>
    </row>
    <row r="353" spans="1:5" ht="12.65" customHeight="1" x14ac:dyDescent="0.35">
      <c r="A353" s="173"/>
      <c r="B353" s="173"/>
      <c r="C353" s="186"/>
      <c r="D353" s="175"/>
      <c r="E353" s="175"/>
    </row>
    <row r="354" spans="1:5" ht="12.65" customHeight="1" x14ac:dyDescent="0.35">
      <c r="A354" s="173"/>
      <c r="B354" s="173"/>
      <c r="C354" s="186"/>
      <c r="D354" s="175"/>
      <c r="E354" s="175"/>
    </row>
    <row r="355" spans="1:5" ht="12.65" customHeight="1" x14ac:dyDescent="0.35">
      <c r="A355" s="173"/>
      <c r="B355" s="173"/>
      <c r="C355" s="186"/>
      <c r="D355" s="175"/>
      <c r="E355" s="175"/>
    </row>
    <row r="356" spans="1:5" ht="20.25" customHeight="1" x14ac:dyDescent="0.35">
      <c r="A356" s="173"/>
      <c r="B356" s="173"/>
      <c r="C356" s="186"/>
      <c r="D356" s="175"/>
      <c r="E356" s="175"/>
    </row>
    <row r="357" spans="1:5" ht="12.65" customHeight="1" x14ac:dyDescent="0.35">
      <c r="A357" s="203" t="s">
        <v>426</v>
      </c>
      <c r="B357" s="203"/>
      <c r="C357" s="203"/>
      <c r="D357" s="203"/>
      <c r="E357" s="203"/>
    </row>
    <row r="358" spans="1:5" ht="12.65" customHeight="1" x14ac:dyDescent="0.35">
      <c r="A358" s="244" t="s">
        <v>427</v>
      </c>
      <c r="B358" s="244"/>
      <c r="C358" s="244"/>
      <c r="D358" s="244"/>
      <c r="E358" s="244"/>
    </row>
    <row r="359" spans="1:5" ht="12.65" customHeight="1" x14ac:dyDescent="0.35">
      <c r="A359" s="173" t="s">
        <v>428</v>
      </c>
      <c r="B359" s="172" t="s">
        <v>256</v>
      </c>
      <c r="C359" s="276">
        <v>18032106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276">
        <v>35004198</v>
      </c>
      <c r="D360" s="175"/>
      <c r="E360" s="175"/>
    </row>
    <row r="361" spans="1:5" ht="12.65" customHeight="1" x14ac:dyDescent="0.35">
      <c r="A361" s="173" t="s">
        <v>430</v>
      </c>
      <c r="B361" s="175"/>
      <c r="C361" s="186"/>
      <c r="D361" s="175">
        <f>SUM(C359:C360)</f>
        <v>53036304</v>
      </c>
      <c r="E361" s="175"/>
    </row>
    <row r="362" spans="1:5" ht="12.65" customHeight="1" x14ac:dyDescent="0.35">
      <c r="A362" s="244" t="s">
        <v>431</v>
      </c>
      <c r="B362" s="244"/>
      <c r="C362" s="244"/>
      <c r="D362" s="244"/>
      <c r="E362" s="244"/>
    </row>
    <row r="363" spans="1:5" ht="12.65" customHeight="1" x14ac:dyDescent="0.35">
      <c r="A363" s="173" t="s">
        <v>1255</v>
      </c>
      <c r="B363" s="244"/>
      <c r="C363" s="276">
        <v>871393</v>
      </c>
      <c r="D363" s="175"/>
      <c r="E363" s="244"/>
    </row>
    <row r="364" spans="1:5" ht="12.65" customHeight="1" x14ac:dyDescent="0.35">
      <c r="A364" s="173" t="s">
        <v>432</v>
      </c>
      <c r="B364" s="172" t="s">
        <v>256</v>
      </c>
      <c r="C364" s="277">
        <v>19862410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276">
        <v>334430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302"/>
      <c r="D366" s="175"/>
      <c r="E366" s="175"/>
    </row>
    <row r="367" spans="1:5" ht="12.65" customHeight="1" x14ac:dyDescent="0.35">
      <c r="A367" s="173" t="s">
        <v>359</v>
      </c>
      <c r="B367" s="175"/>
      <c r="C367" s="186"/>
      <c r="D367" s="175">
        <f>SUM(C363:C366)</f>
        <v>21068233</v>
      </c>
      <c r="E367" s="175"/>
    </row>
    <row r="368" spans="1:5" ht="12.65" customHeight="1" x14ac:dyDescent="0.35">
      <c r="A368" s="173" t="s">
        <v>435</v>
      </c>
      <c r="B368" s="175"/>
      <c r="C368" s="186"/>
      <c r="D368" s="175">
        <f>D361-D367</f>
        <v>31968071</v>
      </c>
      <c r="E368" s="175"/>
    </row>
    <row r="369" spans="1:5" ht="12.65" customHeight="1" x14ac:dyDescent="0.35">
      <c r="A369" s="244" t="s">
        <v>436</v>
      </c>
      <c r="B369" s="244"/>
      <c r="C369" s="244"/>
      <c r="D369" s="244"/>
      <c r="E369" s="244"/>
    </row>
    <row r="370" spans="1:5" ht="12.65" customHeight="1" x14ac:dyDescent="0.35">
      <c r="A370" s="173" t="s">
        <v>437</v>
      </c>
      <c r="B370" s="172" t="s">
        <v>256</v>
      </c>
      <c r="C370" s="302">
        <v>2050002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302">
        <v>186711</v>
      </c>
      <c r="D371" s="175"/>
      <c r="E371" s="175"/>
    </row>
    <row r="372" spans="1:5" ht="12.65" customHeight="1" x14ac:dyDescent="0.35">
      <c r="A372" s="173" t="s">
        <v>439</v>
      </c>
      <c r="B372" s="175"/>
      <c r="C372" s="186"/>
      <c r="D372" s="175">
        <f>SUM(C370:C371)</f>
        <v>2236713</v>
      </c>
      <c r="E372" s="175"/>
    </row>
    <row r="373" spans="1:5" ht="12.65" customHeight="1" x14ac:dyDescent="0.35">
      <c r="A373" s="173" t="s">
        <v>440</v>
      </c>
      <c r="B373" s="175"/>
      <c r="C373" s="186"/>
      <c r="D373" s="175">
        <f>D368+D372</f>
        <v>34204784</v>
      </c>
      <c r="E373" s="175"/>
    </row>
    <row r="374" spans="1:5" ht="12.65" customHeight="1" x14ac:dyDescent="0.35">
      <c r="A374" s="173"/>
      <c r="B374" s="175"/>
      <c r="C374" s="186"/>
      <c r="D374" s="175"/>
      <c r="E374" s="175"/>
    </row>
    <row r="375" spans="1:5" ht="12.65" customHeight="1" x14ac:dyDescent="0.35">
      <c r="A375" s="173"/>
      <c r="B375" s="175"/>
      <c r="C375" s="186"/>
      <c r="D375" s="175"/>
      <c r="E375" s="175"/>
    </row>
    <row r="376" spans="1:5" ht="12.65" customHeight="1" x14ac:dyDescent="0.35">
      <c r="A376" s="173"/>
      <c r="B376" s="175"/>
      <c r="C376" s="186"/>
      <c r="D376" s="175"/>
      <c r="E376" s="175"/>
    </row>
    <row r="377" spans="1:5" ht="12.65" customHeight="1" x14ac:dyDescent="0.35">
      <c r="A377" s="244" t="s">
        <v>441</v>
      </c>
      <c r="B377" s="244"/>
      <c r="C377" s="244"/>
      <c r="D377" s="244"/>
      <c r="E377" s="244"/>
    </row>
    <row r="378" spans="1:5" ht="12.65" customHeight="1" x14ac:dyDescent="0.35">
      <c r="A378" s="173" t="s">
        <v>442</v>
      </c>
      <c r="B378" s="172" t="s">
        <v>256</v>
      </c>
      <c r="C378" s="302">
        <v>14302700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302">
        <v>3935347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302">
        <v>693879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276">
        <v>3385181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276">
        <v>356593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276">
        <v>3221780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276">
        <v>1424011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302">
        <v>2146729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276">
        <v>265112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276">
        <v>323689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277">
        <v>1327882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302">
        <f>1044498</f>
        <v>1044498</v>
      </c>
      <c r="D389" s="175"/>
      <c r="E389" s="175"/>
    </row>
    <row r="390" spans="1:6" ht="12.65" customHeight="1" x14ac:dyDescent="0.35">
      <c r="A390" s="173" t="s">
        <v>452</v>
      </c>
      <c r="B390" s="175"/>
      <c r="C390" s="186"/>
      <c r="D390" s="175">
        <f>SUM(C378:C389)</f>
        <v>32427401</v>
      </c>
      <c r="E390" s="175"/>
    </row>
    <row r="391" spans="1:6" ht="12.65" customHeight="1" x14ac:dyDescent="0.35">
      <c r="A391" s="173" t="s">
        <v>453</v>
      </c>
      <c r="B391" s="175"/>
      <c r="C391" s="186"/>
      <c r="D391" s="175">
        <f>D373-D390</f>
        <v>1777383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279">
        <f>487119+8</f>
        <v>487127</v>
      </c>
      <c r="D392" s="175"/>
      <c r="E392" s="175"/>
      <c r="F392" s="258" t="s">
        <v>1279</v>
      </c>
    </row>
    <row r="393" spans="1:6" ht="12.65" customHeight="1" x14ac:dyDescent="0.35">
      <c r="A393" s="173" t="s">
        <v>455</v>
      </c>
      <c r="B393" s="175"/>
      <c r="C393" s="186"/>
      <c r="D393" s="190">
        <f>D391+C392</f>
        <v>2264510</v>
      </c>
      <c r="E393" s="175"/>
      <c r="F393" s="192"/>
    </row>
    <row r="394" spans="1:6" ht="12.65" customHeight="1" x14ac:dyDescent="0.35">
      <c r="A394" s="173" t="s">
        <v>456</v>
      </c>
      <c r="B394" s="172" t="s">
        <v>256</v>
      </c>
      <c r="C394" s="302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302"/>
      <c r="D395" s="175"/>
      <c r="E395" s="175"/>
    </row>
    <row r="396" spans="1:6" ht="12.65" customHeight="1" x14ac:dyDescent="0.35">
      <c r="A396" s="173" t="s">
        <v>458</v>
      </c>
      <c r="B396" s="175"/>
      <c r="C396" s="186"/>
      <c r="D396" s="175">
        <f>D393+C394-C395</f>
        <v>2264510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47"/>
    </row>
    <row r="412" spans="1:5" ht="12.65" customHeight="1" x14ac:dyDescent="0.35">
      <c r="A412" s="179" t="str">
        <f>C84&amp;"   "&amp;"H-"&amp;FIXED(C83,0,TRUE)&amp;"     FYE "&amp;C82</f>
        <v>Douglas, Grant, Lincoln and Okanogan Counties Public Hospital District No. 6   H-150     FYE 12/31/2019</v>
      </c>
      <c r="B412" s="179"/>
      <c r="C412" s="179"/>
      <c r="D412" s="179"/>
      <c r="E412" s="247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425</v>
      </c>
      <c r="C414" s="189">
        <f>E138</f>
        <v>488</v>
      </c>
      <c r="D414" s="179"/>
    </row>
    <row r="415" spans="1:5" ht="12.65" customHeight="1" x14ac:dyDescent="0.35">
      <c r="A415" s="179" t="s">
        <v>464</v>
      </c>
      <c r="B415" s="179">
        <f>D111</f>
        <v>1270</v>
      </c>
      <c r="C415" s="179">
        <f>E139</f>
        <v>1389</v>
      </c>
      <c r="D415" s="189">
        <f>SUM(C59:H59)+N59</f>
        <v>1270</v>
      </c>
    </row>
    <row r="416" spans="1:5" ht="12.65" customHeight="1" x14ac:dyDescent="0.35">
      <c r="A416" s="179"/>
      <c r="B416" s="179"/>
      <c r="C416" s="189"/>
      <c r="D416" s="179"/>
    </row>
    <row r="417" spans="1:7" ht="12.65" customHeight="1" x14ac:dyDescent="0.35">
      <c r="A417" s="179" t="s">
        <v>465</v>
      </c>
      <c r="B417" s="179">
        <f>C112</f>
        <v>81</v>
      </c>
      <c r="C417" s="189">
        <f>E144</f>
        <v>81</v>
      </c>
      <c r="D417" s="179"/>
    </row>
    <row r="418" spans="1:7" ht="12.65" customHeight="1" x14ac:dyDescent="0.35">
      <c r="A418" s="179" t="s">
        <v>466</v>
      </c>
      <c r="B418" s="179">
        <f>D112</f>
        <v>4957</v>
      </c>
      <c r="C418" s="179">
        <f>E145</f>
        <v>4957</v>
      </c>
      <c r="D418" s="179">
        <f>K59+L59</f>
        <v>4957</v>
      </c>
    </row>
    <row r="419" spans="1:7" ht="12.65" customHeight="1" x14ac:dyDescent="0.35">
      <c r="A419" s="179"/>
      <c r="B419" s="179"/>
      <c r="C419" s="189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1"/>
      <c r="B422" s="201"/>
      <c r="C422" s="181"/>
      <c r="D422" s="179"/>
    </row>
    <row r="423" spans="1:7" ht="12.65" customHeight="1" x14ac:dyDescent="0.35">
      <c r="A423" s="180" t="s">
        <v>469</v>
      </c>
      <c r="B423" s="180">
        <f>C114</f>
        <v>63</v>
      </c>
    </row>
    <row r="424" spans="1:7" ht="12.65" customHeight="1" x14ac:dyDescent="0.35">
      <c r="A424" s="179" t="s">
        <v>1244</v>
      </c>
      <c r="B424" s="179">
        <f>D114</f>
        <v>119</v>
      </c>
      <c r="D424" s="179">
        <f>J59</f>
        <v>119</v>
      </c>
    </row>
    <row r="425" spans="1:7" ht="12.65" customHeight="1" x14ac:dyDescent="0.35">
      <c r="A425" s="201"/>
      <c r="B425" s="201"/>
      <c r="C425" s="201"/>
      <c r="D425" s="201"/>
      <c r="F425" s="201"/>
      <c r="G425" s="201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14302700</v>
      </c>
      <c r="C427" s="179">
        <f t="shared" ref="C427:C434" si="13">CE61</f>
        <v>14302700</v>
      </c>
      <c r="D427" s="179"/>
    </row>
    <row r="428" spans="1:7" ht="12.65" customHeight="1" x14ac:dyDescent="0.35">
      <c r="A428" s="179" t="s">
        <v>3</v>
      </c>
      <c r="B428" s="179">
        <f t="shared" si="12"/>
        <v>3935347</v>
      </c>
      <c r="C428" s="179">
        <f t="shared" si="13"/>
        <v>3935349</v>
      </c>
      <c r="D428" s="179">
        <f>D173</f>
        <v>3935347</v>
      </c>
    </row>
    <row r="429" spans="1:7" ht="12.65" customHeight="1" x14ac:dyDescent="0.35">
      <c r="A429" s="179" t="s">
        <v>236</v>
      </c>
      <c r="B429" s="179">
        <f t="shared" si="12"/>
        <v>693879</v>
      </c>
      <c r="C429" s="179">
        <f t="shared" si="13"/>
        <v>693879</v>
      </c>
      <c r="D429" s="179"/>
    </row>
    <row r="430" spans="1:7" ht="12.65" customHeight="1" x14ac:dyDescent="0.35">
      <c r="A430" s="179" t="s">
        <v>237</v>
      </c>
      <c r="B430" s="179">
        <f t="shared" si="12"/>
        <v>3385181</v>
      </c>
      <c r="C430" s="179">
        <f t="shared" si="13"/>
        <v>3385181</v>
      </c>
      <c r="D430" s="179"/>
    </row>
    <row r="431" spans="1:7" ht="12.65" customHeight="1" x14ac:dyDescent="0.35">
      <c r="A431" s="179" t="s">
        <v>444</v>
      </c>
      <c r="B431" s="179">
        <f t="shared" si="12"/>
        <v>356593</v>
      </c>
      <c r="C431" s="179">
        <f t="shared" si="13"/>
        <v>356593</v>
      </c>
      <c r="D431" s="179"/>
    </row>
    <row r="432" spans="1:7" ht="12.65" customHeight="1" x14ac:dyDescent="0.35">
      <c r="A432" s="179" t="s">
        <v>445</v>
      </c>
      <c r="B432" s="179">
        <f t="shared" si="12"/>
        <v>3221780</v>
      </c>
      <c r="C432" s="179">
        <f t="shared" si="13"/>
        <v>3221780</v>
      </c>
      <c r="D432" s="179"/>
    </row>
    <row r="433" spans="1:7" ht="12.65" customHeight="1" x14ac:dyDescent="0.35">
      <c r="A433" s="179" t="s">
        <v>6</v>
      </c>
      <c r="B433" s="179">
        <f t="shared" si="12"/>
        <v>1424011</v>
      </c>
      <c r="C433" s="179">
        <f t="shared" si="13"/>
        <v>1424011</v>
      </c>
      <c r="D433" s="179">
        <f>C217</f>
        <v>1424011</v>
      </c>
    </row>
    <row r="434" spans="1:7" ht="12.65" customHeight="1" x14ac:dyDescent="0.35">
      <c r="A434" s="179" t="s">
        <v>474</v>
      </c>
      <c r="B434" s="179">
        <f t="shared" si="12"/>
        <v>2146729</v>
      </c>
      <c r="C434" s="179">
        <f t="shared" si="13"/>
        <v>2146729</v>
      </c>
      <c r="D434" s="179">
        <f>D177</f>
        <v>2146729</v>
      </c>
    </row>
    <row r="435" spans="1:7" ht="12.65" customHeight="1" x14ac:dyDescent="0.35">
      <c r="A435" s="179" t="s">
        <v>447</v>
      </c>
      <c r="B435" s="179">
        <f t="shared" si="12"/>
        <v>265112</v>
      </c>
      <c r="C435" s="179"/>
      <c r="D435" s="179">
        <f>D181</f>
        <v>265112</v>
      </c>
    </row>
    <row r="436" spans="1:7" ht="12.65" customHeight="1" x14ac:dyDescent="0.35">
      <c r="A436" s="179" t="s">
        <v>475</v>
      </c>
      <c r="B436" s="179">
        <f t="shared" si="12"/>
        <v>323689</v>
      </c>
      <c r="C436" s="179"/>
      <c r="D436" s="179">
        <f>D186</f>
        <v>323689</v>
      </c>
    </row>
    <row r="437" spans="1:7" ht="12.65" customHeight="1" x14ac:dyDescent="0.35">
      <c r="A437" s="189" t="s">
        <v>449</v>
      </c>
      <c r="B437" s="189">
        <f t="shared" si="12"/>
        <v>1327882</v>
      </c>
      <c r="C437" s="189"/>
      <c r="D437" s="189">
        <f>D190</f>
        <v>1327882</v>
      </c>
    </row>
    <row r="438" spans="1:7" ht="12.65" customHeight="1" x14ac:dyDescent="0.35">
      <c r="A438" s="189" t="s">
        <v>476</v>
      </c>
      <c r="B438" s="189">
        <f>C386+C387+C388</f>
        <v>1916683</v>
      </c>
      <c r="C438" s="189">
        <f>CD69</f>
        <v>1916681</v>
      </c>
      <c r="D438" s="189">
        <f>D181+D186+D190</f>
        <v>1916683</v>
      </c>
    </row>
    <row r="439" spans="1:7" ht="12.65" customHeight="1" x14ac:dyDescent="0.35">
      <c r="A439" s="179" t="s">
        <v>451</v>
      </c>
      <c r="B439" s="189">
        <f>C389</f>
        <v>1044498</v>
      </c>
      <c r="C439" s="189">
        <f>SUM(C69:CC69)</f>
        <v>1044499</v>
      </c>
      <c r="D439" s="179"/>
    </row>
    <row r="440" spans="1:7" ht="12.65" customHeight="1" x14ac:dyDescent="0.35">
      <c r="A440" s="179" t="s">
        <v>477</v>
      </c>
      <c r="B440" s="189">
        <f>B438+B439</f>
        <v>2961181</v>
      </c>
      <c r="C440" s="189">
        <f>CE69</f>
        <v>2961180</v>
      </c>
      <c r="D440" s="179"/>
    </row>
    <row r="441" spans="1:7" ht="12.65" customHeight="1" x14ac:dyDescent="0.35">
      <c r="A441" s="179" t="s">
        <v>478</v>
      </c>
      <c r="B441" s="179">
        <f>D390</f>
        <v>32427401</v>
      </c>
      <c r="C441" s="179">
        <f>SUM(C427:C437)+C440</f>
        <v>32427402</v>
      </c>
      <c r="D441" s="179"/>
    </row>
    <row r="442" spans="1:7" ht="12.65" customHeight="1" x14ac:dyDescent="0.35">
      <c r="A442" s="201"/>
      <c r="B442" s="201"/>
      <c r="C442" s="201"/>
      <c r="D442" s="201"/>
      <c r="F442" s="201"/>
      <c r="G442" s="201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871393</v>
      </c>
      <c r="C444" s="179">
        <f>C363</f>
        <v>871393</v>
      </c>
      <c r="D444" s="179"/>
    </row>
    <row r="445" spans="1:7" ht="12.65" customHeight="1" x14ac:dyDescent="0.35">
      <c r="A445" s="179" t="s">
        <v>343</v>
      </c>
      <c r="B445" s="179">
        <f>D229</f>
        <v>19862410</v>
      </c>
      <c r="C445" s="179">
        <f>C364</f>
        <v>19862410</v>
      </c>
      <c r="D445" s="179"/>
    </row>
    <row r="446" spans="1:7" ht="12.65" customHeight="1" x14ac:dyDescent="0.35">
      <c r="A446" s="179" t="s">
        <v>351</v>
      </c>
      <c r="B446" s="179">
        <f>D236</f>
        <v>334430</v>
      </c>
      <c r="C446" s="179">
        <f>C365</f>
        <v>334430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21068233</v>
      </c>
      <c r="C448" s="179">
        <f>D367</f>
        <v>21068233</v>
      </c>
      <c r="D448" s="179"/>
    </row>
    <row r="449" spans="1:7" ht="12.65" customHeight="1" x14ac:dyDescent="0.35">
      <c r="A449" s="201"/>
      <c r="B449" s="201"/>
      <c r="C449" s="201"/>
      <c r="D449" s="201"/>
      <c r="F449" s="201"/>
      <c r="G449" s="201"/>
    </row>
    <row r="450" spans="1:7" ht="12.65" customHeight="1" x14ac:dyDescent="0.35">
      <c r="A450" s="180" t="s">
        <v>481</v>
      </c>
      <c r="B450" s="181" t="s">
        <v>482</v>
      </c>
      <c r="C450" s="201"/>
      <c r="D450" s="201"/>
      <c r="F450" s="201"/>
      <c r="G450" s="201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4" t="s">
        <v>484</v>
      </c>
      <c r="B453" s="180">
        <f>C231</f>
        <v>696</v>
      </c>
    </row>
    <row r="454" spans="1:7" ht="12.65" customHeight="1" x14ac:dyDescent="0.35">
      <c r="A454" s="179" t="s">
        <v>168</v>
      </c>
      <c r="B454" s="179">
        <f>C233</f>
        <v>63852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270578</v>
      </c>
      <c r="C455" s="179"/>
      <c r="D455" s="179"/>
    </row>
    <row r="456" spans="1:7" ht="12.65" customHeight="1" x14ac:dyDescent="0.35">
      <c r="A456" s="201"/>
      <c r="B456" s="201"/>
      <c r="C456" s="201"/>
      <c r="D456" s="201"/>
      <c r="F456" s="201"/>
      <c r="G456" s="201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89">
        <f>C370</f>
        <v>2050002</v>
      </c>
      <c r="C458" s="189">
        <f>CE70</f>
        <v>0</v>
      </c>
      <c r="D458" s="189"/>
    </row>
    <row r="459" spans="1:7" ht="12.65" customHeight="1" x14ac:dyDescent="0.35">
      <c r="A459" s="179" t="s">
        <v>244</v>
      </c>
      <c r="B459" s="189">
        <f>C371</f>
        <v>186711</v>
      </c>
      <c r="C459" s="189">
        <f>CE72</f>
        <v>0</v>
      </c>
      <c r="D459" s="189"/>
    </row>
    <row r="460" spans="1:7" ht="12.65" customHeight="1" x14ac:dyDescent="0.35">
      <c r="A460" s="201"/>
      <c r="B460" s="201"/>
      <c r="C460" s="201"/>
      <c r="D460" s="201"/>
      <c r="F460" s="201"/>
      <c r="G460" s="201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89">
        <f>C359</f>
        <v>18032106</v>
      </c>
      <c r="C463" s="189">
        <f>CE73</f>
        <v>18032106</v>
      </c>
      <c r="D463" s="189">
        <f>E141+E147+E153</f>
        <v>18032107</v>
      </c>
    </row>
    <row r="464" spans="1:7" ht="12.65" customHeight="1" x14ac:dyDescent="0.35">
      <c r="A464" s="179" t="s">
        <v>246</v>
      </c>
      <c r="B464" s="189">
        <f>C360</f>
        <v>35004198</v>
      </c>
      <c r="C464" s="189">
        <f>CE74</f>
        <v>35004197</v>
      </c>
      <c r="D464" s="189">
        <f>E142+E148+E154</f>
        <v>35004198</v>
      </c>
    </row>
    <row r="465" spans="1:7" ht="12.65" customHeight="1" x14ac:dyDescent="0.35">
      <c r="A465" s="179" t="s">
        <v>247</v>
      </c>
      <c r="B465" s="189">
        <f>D361</f>
        <v>53036304</v>
      </c>
      <c r="C465" s="189">
        <f>CE75</f>
        <v>53036303</v>
      </c>
      <c r="D465" s="189">
        <f>D463+D464</f>
        <v>53036305</v>
      </c>
    </row>
    <row r="466" spans="1:7" ht="12.65" customHeight="1" x14ac:dyDescent="0.35">
      <c r="A466" s="201"/>
      <c r="B466" s="201"/>
      <c r="C466" s="201"/>
      <c r="D466" s="201"/>
      <c r="F466" s="201"/>
      <c r="G466" s="201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222805</v>
      </c>
      <c r="C468" s="179">
        <f>E195</f>
        <v>222805</v>
      </c>
      <c r="D468" s="179"/>
    </row>
    <row r="469" spans="1:7" ht="12.65" customHeight="1" x14ac:dyDescent="0.35">
      <c r="A469" s="179" t="s">
        <v>333</v>
      </c>
      <c r="B469" s="179">
        <f t="shared" si="14"/>
        <v>2700469</v>
      </c>
      <c r="C469" s="179">
        <f>E196</f>
        <v>2700469</v>
      </c>
      <c r="D469" s="179"/>
    </row>
    <row r="470" spans="1:7" ht="12.65" customHeight="1" x14ac:dyDescent="0.35">
      <c r="A470" s="179" t="s">
        <v>334</v>
      </c>
      <c r="B470" s="179">
        <f t="shared" si="14"/>
        <v>21919998</v>
      </c>
      <c r="C470" s="179">
        <f>E197</f>
        <v>21919998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714858</v>
      </c>
      <c r="D471" s="179"/>
    </row>
    <row r="472" spans="1:7" ht="12.65" customHeight="1" x14ac:dyDescent="0.35">
      <c r="A472" s="179" t="s">
        <v>377</v>
      </c>
      <c r="B472" s="179">
        <f t="shared" si="14"/>
        <v>714858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9061742</v>
      </c>
      <c r="C473" s="179">
        <f>SUM(E200:E201)</f>
        <v>9061742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34619872</v>
      </c>
      <c r="C476" s="179">
        <f>E204</f>
        <v>34619872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20659185</v>
      </c>
      <c r="C478" s="179">
        <f>E217</f>
        <v>20659185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25334680</v>
      </c>
    </row>
    <row r="482" spans="1:12" ht="12.65" customHeight="1" x14ac:dyDescent="0.35">
      <c r="A482" s="180" t="s">
        <v>499</v>
      </c>
      <c r="C482" s="180">
        <f>D339</f>
        <v>22791352</v>
      </c>
    </row>
    <row r="485" spans="1:12" ht="12.65" customHeight="1" x14ac:dyDescent="0.35">
      <c r="A485" s="194" t="s">
        <v>500</v>
      </c>
    </row>
    <row r="486" spans="1:12" ht="12.65" customHeight="1" x14ac:dyDescent="0.35">
      <c r="A486" s="194" t="s">
        <v>501</v>
      </c>
    </row>
    <row r="487" spans="1:12" ht="12.65" customHeight="1" x14ac:dyDescent="0.35">
      <c r="A487" s="194" t="s">
        <v>502</v>
      </c>
    </row>
    <row r="488" spans="1:12" ht="12.65" customHeight="1" x14ac:dyDescent="0.35">
      <c r="A488" s="194"/>
    </row>
    <row r="489" spans="1:12" ht="12.65" customHeight="1" x14ac:dyDescent="0.35">
      <c r="A489" s="193" t="s">
        <v>503</v>
      </c>
    </row>
    <row r="490" spans="1:12" ht="12.65" customHeight="1" x14ac:dyDescent="0.35">
      <c r="A490" s="194" t="s">
        <v>504</v>
      </c>
    </row>
    <row r="491" spans="1:12" ht="12.65" customHeight="1" x14ac:dyDescent="0.35">
      <c r="A491" s="194"/>
    </row>
    <row r="493" spans="1:12" ht="12.65" customHeight="1" x14ac:dyDescent="0.35">
      <c r="A493" s="180">
        <f>C83</f>
        <v>150</v>
      </c>
      <c r="B493" s="248" t="s">
        <v>1266</v>
      </c>
      <c r="C493" s="248" t="str">
        <f>RIGHT(C82,4)</f>
        <v>2019</v>
      </c>
      <c r="D493" s="248" t="s">
        <v>1266</v>
      </c>
      <c r="E493" s="248" t="str">
        <f>RIGHT(C82,4)</f>
        <v>2019</v>
      </c>
      <c r="F493" s="248" t="s">
        <v>1266</v>
      </c>
      <c r="G493" s="248" t="str">
        <f>RIGHT(C82,4)</f>
        <v>2019</v>
      </c>
      <c r="H493" s="248"/>
      <c r="K493" s="248"/>
      <c r="L493" s="248"/>
    </row>
    <row r="494" spans="1:12" ht="12.65" customHeight="1" x14ac:dyDescent="0.35">
      <c r="A494" s="193"/>
      <c r="B494" s="181" t="s">
        <v>505</v>
      </c>
      <c r="C494" s="181" t="s">
        <v>505</v>
      </c>
      <c r="D494" s="249" t="s">
        <v>506</v>
      </c>
      <c r="E494" s="249" t="s">
        <v>506</v>
      </c>
      <c r="F494" s="248" t="s">
        <v>507</v>
      </c>
      <c r="G494" s="248" t="s">
        <v>507</v>
      </c>
      <c r="H494" s="248" t="s">
        <v>508</v>
      </c>
      <c r="K494" s="248"/>
      <c r="L494" s="248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48" t="s">
        <v>510</v>
      </c>
      <c r="G495" s="248" t="s">
        <v>510</v>
      </c>
      <c r="H495" s="248" t="s">
        <v>511</v>
      </c>
      <c r="K495" s="248"/>
      <c r="L495" s="248"/>
    </row>
    <row r="496" spans="1:12" ht="12.65" customHeight="1" x14ac:dyDescent="0.35">
      <c r="A496" s="180" t="s">
        <v>512</v>
      </c>
      <c r="B496" s="227">
        <v>0</v>
      </c>
      <c r="C496" s="227">
        <f>C71</f>
        <v>0</v>
      </c>
      <c r="D496" s="227">
        <v>0</v>
      </c>
      <c r="E496" s="180">
        <f>C59</f>
        <v>0</v>
      </c>
      <c r="F496" s="250" t="str">
        <f t="shared" ref="F496:G511" si="15">IF(B496=0,"",IF(D496=0,"",B496/D496))</f>
        <v/>
      </c>
      <c r="G496" s="251" t="str">
        <f t="shared" si="15"/>
        <v/>
      </c>
      <c r="H496" s="252" t="str">
        <f>IF(B496=0,"",IF(C496=0,"",IF(D496=0,"",IF(E496=0,"",IF(G496/F496-1&lt;-0.25,G496/F496-1,IF(G496/F496-1&gt;0.25,G496/F496-1,""))))))</f>
        <v/>
      </c>
      <c r="I496" s="254"/>
      <c r="K496" s="248"/>
      <c r="L496" s="248"/>
    </row>
    <row r="497" spans="1:12" ht="12.65" customHeight="1" x14ac:dyDescent="0.35">
      <c r="A497" s="180" t="s">
        <v>513</v>
      </c>
      <c r="B497" s="227">
        <v>0</v>
      </c>
      <c r="C497" s="227">
        <f>D71</f>
        <v>0</v>
      </c>
      <c r="D497" s="227">
        <v>0</v>
      </c>
      <c r="E497" s="180">
        <f>D59</f>
        <v>0</v>
      </c>
      <c r="F497" s="250" t="str">
        <f t="shared" si="15"/>
        <v/>
      </c>
      <c r="G497" s="250" t="str">
        <f t="shared" si="15"/>
        <v/>
      </c>
      <c r="H497" s="252" t="str">
        <f t="shared" ref="H497:H550" si="16">IF(B497=0,"",IF(C497=0,"",IF(D497=0,"",IF(E497=0,"",IF(G497/F497-1&lt;-0.25,G497/F497-1,IF(G497/F497-1&gt;0.25,G497/F497-1,""))))))</f>
        <v/>
      </c>
      <c r="I497" s="254"/>
      <c r="K497" s="248"/>
      <c r="L497" s="248"/>
    </row>
    <row r="498" spans="1:12" ht="12.65" customHeight="1" x14ac:dyDescent="0.35">
      <c r="A498" s="180" t="s">
        <v>514</v>
      </c>
      <c r="B498" s="227">
        <v>2229995</v>
      </c>
      <c r="C498" s="227">
        <f>E71</f>
        <v>753536</v>
      </c>
      <c r="D498" s="227">
        <v>2138</v>
      </c>
      <c r="E498" s="180">
        <f>E59</f>
        <v>1270</v>
      </c>
      <c r="F498" s="250">
        <f t="shared" si="15"/>
        <v>1043.0285313376987</v>
      </c>
      <c r="G498" s="250">
        <f t="shared" si="15"/>
        <v>593.33543307086609</v>
      </c>
      <c r="H498" s="252">
        <f t="shared" si="16"/>
        <v>-0.43114170394753726</v>
      </c>
      <c r="I498" s="254"/>
      <c r="K498" s="248"/>
      <c r="L498" s="248"/>
    </row>
    <row r="499" spans="1:12" ht="12.65" customHeight="1" x14ac:dyDescent="0.35">
      <c r="A499" s="180" t="s">
        <v>515</v>
      </c>
      <c r="B499" s="227">
        <v>0</v>
      </c>
      <c r="C499" s="227">
        <f>F71</f>
        <v>0</v>
      </c>
      <c r="D499" s="227">
        <v>0</v>
      </c>
      <c r="E499" s="180">
        <f>F59</f>
        <v>0</v>
      </c>
      <c r="F499" s="250" t="str">
        <f t="shared" si="15"/>
        <v/>
      </c>
      <c r="G499" s="250" t="str">
        <f t="shared" si="15"/>
        <v/>
      </c>
      <c r="H499" s="252" t="str">
        <f t="shared" si="16"/>
        <v/>
      </c>
      <c r="I499" s="254"/>
      <c r="K499" s="248"/>
      <c r="L499" s="248"/>
    </row>
    <row r="500" spans="1:12" ht="12.65" customHeight="1" x14ac:dyDescent="0.35">
      <c r="A500" s="180" t="s">
        <v>516</v>
      </c>
      <c r="B500" s="227">
        <v>0</v>
      </c>
      <c r="C500" s="227">
        <f>G71</f>
        <v>0</v>
      </c>
      <c r="D500" s="227">
        <v>0</v>
      </c>
      <c r="E500" s="180">
        <f>G59</f>
        <v>0</v>
      </c>
      <c r="F500" s="250" t="str">
        <f t="shared" si="15"/>
        <v/>
      </c>
      <c r="G500" s="250" t="str">
        <f t="shared" si="15"/>
        <v/>
      </c>
      <c r="H500" s="252" t="str">
        <f t="shared" si="16"/>
        <v/>
      </c>
      <c r="I500" s="254"/>
      <c r="K500" s="248"/>
      <c r="L500" s="248"/>
    </row>
    <row r="501" spans="1:12" ht="12.65" customHeight="1" x14ac:dyDescent="0.35">
      <c r="A501" s="180" t="s">
        <v>517</v>
      </c>
      <c r="B501" s="227">
        <v>0</v>
      </c>
      <c r="C501" s="227">
        <f>H71</f>
        <v>0</v>
      </c>
      <c r="D501" s="227">
        <v>0</v>
      </c>
      <c r="E501" s="180">
        <f>H59</f>
        <v>0</v>
      </c>
      <c r="F501" s="250" t="str">
        <f t="shared" si="15"/>
        <v/>
      </c>
      <c r="G501" s="250" t="str">
        <f t="shared" si="15"/>
        <v/>
      </c>
      <c r="H501" s="252" t="str">
        <f t="shared" si="16"/>
        <v/>
      </c>
      <c r="I501" s="254"/>
      <c r="K501" s="248"/>
      <c r="L501" s="248"/>
    </row>
    <row r="502" spans="1:12" ht="12.65" customHeight="1" x14ac:dyDescent="0.35">
      <c r="A502" s="180" t="s">
        <v>518</v>
      </c>
      <c r="B502" s="227">
        <v>0</v>
      </c>
      <c r="C502" s="227">
        <f>I71</f>
        <v>0</v>
      </c>
      <c r="D502" s="227">
        <v>0</v>
      </c>
      <c r="E502" s="180">
        <f>I59</f>
        <v>0</v>
      </c>
      <c r="F502" s="250" t="str">
        <f t="shared" si="15"/>
        <v/>
      </c>
      <c r="G502" s="250" t="str">
        <f t="shared" si="15"/>
        <v/>
      </c>
      <c r="H502" s="252" t="str">
        <f t="shared" si="16"/>
        <v/>
      </c>
      <c r="I502" s="254"/>
      <c r="K502" s="248"/>
      <c r="L502" s="248"/>
    </row>
    <row r="503" spans="1:12" ht="12.65" customHeight="1" x14ac:dyDescent="0.35">
      <c r="A503" s="180" t="s">
        <v>519</v>
      </c>
      <c r="B503" s="227">
        <v>0</v>
      </c>
      <c r="C503" s="227">
        <f>J71</f>
        <v>65545</v>
      </c>
      <c r="D503" s="227">
        <v>631</v>
      </c>
      <c r="E503" s="180">
        <f>J59</f>
        <v>119</v>
      </c>
      <c r="F503" s="250" t="str">
        <f t="shared" si="15"/>
        <v/>
      </c>
      <c r="G503" s="250">
        <f t="shared" si="15"/>
        <v>550.79831932773106</v>
      </c>
      <c r="H503" s="252" t="str">
        <f t="shared" si="16"/>
        <v/>
      </c>
      <c r="I503" s="254"/>
      <c r="K503" s="248"/>
      <c r="L503" s="248"/>
    </row>
    <row r="504" spans="1:12" ht="12.65" customHeight="1" x14ac:dyDescent="0.35">
      <c r="A504" s="180" t="s">
        <v>520</v>
      </c>
      <c r="B504" s="227">
        <v>0</v>
      </c>
      <c r="C504" s="227">
        <f>K71</f>
        <v>0</v>
      </c>
      <c r="D504" s="227">
        <v>0</v>
      </c>
      <c r="E504" s="180">
        <f>K59</f>
        <v>0</v>
      </c>
      <c r="F504" s="250" t="str">
        <f t="shared" si="15"/>
        <v/>
      </c>
      <c r="G504" s="250" t="str">
        <f t="shared" si="15"/>
        <v/>
      </c>
      <c r="H504" s="252" t="str">
        <f t="shared" si="16"/>
        <v/>
      </c>
      <c r="I504" s="254"/>
      <c r="K504" s="248"/>
      <c r="L504" s="248"/>
    </row>
    <row r="505" spans="1:12" ht="12.65" customHeight="1" x14ac:dyDescent="0.35">
      <c r="A505" s="180" t="s">
        <v>521</v>
      </c>
      <c r="B505" s="227">
        <v>2158031</v>
      </c>
      <c r="C505" s="227">
        <f>L71</f>
        <v>2941138</v>
      </c>
      <c r="D505" s="227">
        <v>2069</v>
      </c>
      <c r="E505" s="180">
        <f>L59</f>
        <v>4957</v>
      </c>
      <c r="F505" s="250">
        <f t="shared" si="15"/>
        <v>1043.0309328177864</v>
      </c>
      <c r="G505" s="250">
        <f t="shared" si="15"/>
        <v>593.33024006455514</v>
      </c>
      <c r="H505" s="252">
        <f t="shared" si="16"/>
        <v>-0.43114799245536117</v>
      </c>
      <c r="I505" s="254"/>
      <c r="K505" s="248"/>
      <c r="L505" s="248"/>
    </row>
    <row r="506" spans="1:12" ht="12.65" customHeight="1" x14ac:dyDescent="0.35">
      <c r="A506" s="180" t="s">
        <v>522</v>
      </c>
      <c r="B506" s="227">
        <v>0</v>
      </c>
      <c r="C506" s="227">
        <f>M71</f>
        <v>0</v>
      </c>
      <c r="D506" s="227">
        <v>0</v>
      </c>
      <c r="E506" s="180">
        <f>M59</f>
        <v>0</v>
      </c>
      <c r="F506" s="250" t="str">
        <f t="shared" si="15"/>
        <v/>
      </c>
      <c r="G506" s="250" t="str">
        <f t="shared" si="15"/>
        <v/>
      </c>
      <c r="H506" s="252" t="str">
        <f t="shared" si="16"/>
        <v/>
      </c>
      <c r="I506" s="254"/>
      <c r="K506" s="248"/>
      <c r="L506" s="248"/>
    </row>
    <row r="507" spans="1:12" ht="12.65" customHeight="1" x14ac:dyDescent="0.35">
      <c r="A507" s="180" t="s">
        <v>523</v>
      </c>
      <c r="B507" s="227">
        <v>0</v>
      </c>
      <c r="C507" s="227">
        <f>N71</f>
        <v>0</v>
      </c>
      <c r="D507" s="227">
        <v>0</v>
      </c>
      <c r="E507" s="180">
        <f>N59</f>
        <v>0</v>
      </c>
      <c r="F507" s="250" t="str">
        <f t="shared" si="15"/>
        <v/>
      </c>
      <c r="G507" s="250" t="str">
        <f t="shared" si="15"/>
        <v/>
      </c>
      <c r="H507" s="252" t="str">
        <f t="shared" si="16"/>
        <v/>
      </c>
      <c r="I507" s="254"/>
      <c r="K507" s="248"/>
      <c r="L507" s="248"/>
    </row>
    <row r="508" spans="1:12" ht="12.65" customHeight="1" x14ac:dyDescent="0.35">
      <c r="A508" s="180" t="s">
        <v>524</v>
      </c>
      <c r="B508" s="227">
        <v>2373470</v>
      </c>
      <c r="C508" s="227">
        <f>O71</f>
        <v>262875</v>
      </c>
      <c r="D508" s="227">
        <v>631</v>
      </c>
      <c r="E508" s="180">
        <f>O59</f>
        <v>63</v>
      </c>
      <c r="F508" s="250">
        <f t="shared" si="15"/>
        <v>3761.4421553090333</v>
      </c>
      <c r="G508" s="250">
        <f t="shared" si="15"/>
        <v>4172.6190476190477</v>
      </c>
      <c r="H508" s="252" t="str">
        <f t="shared" si="16"/>
        <v/>
      </c>
      <c r="I508" s="254"/>
      <c r="K508" s="248"/>
      <c r="L508" s="248"/>
    </row>
    <row r="509" spans="1:12" ht="12.65" customHeight="1" x14ac:dyDescent="0.35">
      <c r="A509" s="180" t="s">
        <v>525</v>
      </c>
      <c r="B509" s="227">
        <v>3246808</v>
      </c>
      <c r="C509" s="227">
        <f>P71</f>
        <v>1193068</v>
      </c>
      <c r="D509" s="227">
        <v>93052</v>
      </c>
      <c r="E509" s="180">
        <f>P59</f>
        <v>15670</v>
      </c>
      <c r="F509" s="250">
        <f t="shared" si="15"/>
        <v>34.892404247087647</v>
      </c>
      <c r="G509" s="250">
        <f t="shared" si="15"/>
        <v>76.137077217613268</v>
      </c>
      <c r="H509" s="252">
        <f t="shared" si="16"/>
        <v>1.1820530531073441</v>
      </c>
      <c r="I509" s="254"/>
      <c r="K509" s="248"/>
      <c r="L509" s="248"/>
    </row>
    <row r="510" spans="1:12" ht="12.65" customHeight="1" x14ac:dyDescent="0.35">
      <c r="A510" s="180" t="s">
        <v>526</v>
      </c>
      <c r="B510" s="227">
        <v>0</v>
      </c>
      <c r="C510" s="227">
        <f>Q71</f>
        <v>5271</v>
      </c>
      <c r="D510" s="227">
        <v>0</v>
      </c>
      <c r="E510" s="180">
        <f>Q59</f>
        <v>5412</v>
      </c>
      <c r="F510" s="250" t="str">
        <f t="shared" si="15"/>
        <v/>
      </c>
      <c r="G510" s="250">
        <f t="shared" si="15"/>
        <v>0.97394678492239473</v>
      </c>
      <c r="H510" s="252" t="str">
        <f t="shared" si="16"/>
        <v/>
      </c>
      <c r="I510" s="254"/>
      <c r="K510" s="248"/>
      <c r="L510" s="248"/>
    </row>
    <row r="511" spans="1:12" ht="12.65" customHeight="1" x14ac:dyDescent="0.35">
      <c r="A511" s="180" t="s">
        <v>527</v>
      </c>
      <c r="B511" s="227">
        <v>910153</v>
      </c>
      <c r="C511" s="227">
        <f>R71</f>
        <v>822512</v>
      </c>
      <c r="D511" s="227">
        <v>0</v>
      </c>
      <c r="E511" s="180">
        <f>R59</f>
        <v>25808</v>
      </c>
      <c r="F511" s="250" t="str">
        <f t="shared" si="15"/>
        <v/>
      </c>
      <c r="G511" s="250">
        <f t="shared" si="15"/>
        <v>31.870427774333539</v>
      </c>
      <c r="H511" s="252" t="str">
        <f t="shared" si="16"/>
        <v/>
      </c>
      <c r="I511" s="254"/>
      <c r="K511" s="248"/>
      <c r="L511" s="248"/>
    </row>
    <row r="512" spans="1:12" ht="12.65" customHeight="1" x14ac:dyDescent="0.35">
      <c r="A512" s="180" t="s">
        <v>528</v>
      </c>
      <c r="B512" s="227">
        <v>1023144</v>
      </c>
      <c r="C512" s="227">
        <f>S71</f>
        <v>111154</v>
      </c>
      <c r="D512" s="181" t="s">
        <v>529</v>
      </c>
      <c r="E512" s="181" t="s">
        <v>529</v>
      </c>
      <c r="F512" s="250" t="str">
        <f t="shared" ref="F512:G527" si="17">IF(B512=0,"",IF(D512=0,"",B512/D512))</f>
        <v/>
      </c>
      <c r="G512" s="250" t="str">
        <f t="shared" si="17"/>
        <v/>
      </c>
      <c r="H512" s="252" t="str">
        <f t="shared" si="16"/>
        <v/>
      </c>
      <c r="I512" s="254"/>
      <c r="K512" s="248"/>
      <c r="L512" s="248"/>
    </row>
    <row r="513" spans="1:12" ht="12.65" customHeight="1" x14ac:dyDescent="0.35">
      <c r="A513" s="180" t="s">
        <v>1246</v>
      </c>
      <c r="B513" s="227">
        <v>0</v>
      </c>
      <c r="C513" s="227">
        <f>T71</f>
        <v>555658</v>
      </c>
      <c r="D513" s="181" t="s">
        <v>529</v>
      </c>
      <c r="E513" s="181" t="s">
        <v>529</v>
      </c>
      <c r="F513" s="250" t="str">
        <f t="shared" si="17"/>
        <v/>
      </c>
      <c r="G513" s="250" t="str">
        <f t="shared" si="17"/>
        <v/>
      </c>
      <c r="H513" s="252" t="str">
        <f t="shared" si="16"/>
        <v/>
      </c>
      <c r="I513" s="254"/>
      <c r="K513" s="248"/>
      <c r="L513" s="248"/>
    </row>
    <row r="514" spans="1:12" ht="12.65" customHeight="1" x14ac:dyDescent="0.35">
      <c r="A514" s="180" t="s">
        <v>530</v>
      </c>
      <c r="B514" s="227">
        <v>2373894</v>
      </c>
      <c r="C514" s="227">
        <f>U71</f>
        <v>1691938</v>
      </c>
      <c r="D514" s="227">
        <v>105247</v>
      </c>
      <c r="E514" s="180">
        <f>U59</f>
        <v>151540</v>
      </c>
      <c r="F514" s="250">
        <f t="shared" si="17"/>
        <v>22.555455262382775</v>
      </c>
      <c r="G514" s="250">
        <f t="shared" si="17"/>
        <v>11.164959746601557</v>
      </c>
      <c r="H514" s="252">
        <f t="shared" si="16"/>
        <v>-0.50499958361638131</v>
      </c>
      <c r="I514" s="254"/>
      <c r="K514" s="248"/>
      <c r="L514" s="248"/>
    </row>
    <row r="515" spans="1:12" ht="12.65" customHeight="1" x14ac:dyDescent="0.35">
      <c r="A515" s="180" t="s">
        <v>531</v>
      </c>
      <c r="B515" s="227">
        <v>0</v>
      </c>
      <c r="C515" s="227">
        <f>V71</f>
        <v>24738</v>
      </c>
      <c r="D515" s="227">
        <v>0</v>
      </c>
      <c r="E515" s="180">
        <f>V59</f>
        <v>21</v>
      </c>
      <c r="F515" s="250" t="str">
        <f t="shared" si="17"/>
        <v/>
      </c>
      <c r="G515" s="250">
        <f t="shared" si="17"/>
        <v>1178</v>
      </c>
      <c r="H515" s="252" t="str">
        <f t="shared" si="16"/>
        <v/>
      </c>
      <c r="I515" s="254"/>
      <c r="K515" s="248"/>
      <c r="L515" s="248"/>
    </row>
    <row r="516" spans="1:12" ht="12.65" customHeight="1" x14ac:dyDescent="0.35">
      <c r="A516" s="180" t="s">
        <v>532</v>
      </c>
      <c r="B516" s="227">
        <v>0</v>
      </c>
      <c r="C516" s="227">
        <f>W71</f>
        <v>329005</v>
      </c>
      <c r="D516" s="227">
        <v>0</v>
      </c>
      <c r="E516" s="180">
        <f>W59</f>
        <v>425</v>
      </c>
      <c r="F516" s="250" t="str">
        <f t="shared" si="17"/>
        <v/>
      </c>
      <c r="G516" s="250">
        <f t="shared" si="17"/>
        <v>774.12941176470588</v>
      </c>
      <c r="H516" s="252" t="str">
        <f t="shared" si="16"/>
        <v/>
      </c>
      <c r="I516" s="254"/>
      <c r="K516" s="248"/>
      <c r="L516" s="248"/>
    </row>
    <row r="517" spans="1:12" ht="12.65" customHeight="1" x14ac:dyDescent="0.35">
      <c r="A517" s="180" t="s">
        <v>533</v>
      </c>
      <c r="B517" s="227">
        <v>2135037</v>
      </c>
      <c r="C517" s="227">
        <f>X71</f>
        <v>454125</v>
      </c>
      <c r="D517" s="227">
        <v>28017</v>
      </c>
      <c r="E517" s="180">
        <f>X59</f>
        <v>1670</v>
      </c>
      <c r="F517" s="250">
        <f t="shared" si="17"/>
        <v>76.205054074312031</v>
      </c>
      <c r="G517" s="250">
        <f t="shared" si="17"/>
        <v>271.93113772455092</v>
      </c>
      <c r="H517" s="252">
        <f t="shared" si="16"/>
        <v>2.5684134212328602</v>
      </c>
      <c r="I517" s="254"/>
      <c r="K517" s="248"/>
      <c r="L517" s="248"/>
    </row>
    <row r="518" spans="1:12" ht="12.65" customHeight="1" x14ac:dyDescent="0.35">
      <c r="A518" s="180" t="s">
        <v>534</v>
      </c>
      <c r="B518" s="227">
        <v>1191784</v>
      </c>
      <c r="C518" s="227">
        <f>Y71</f>
        <v>931043</v>
      </c>
      <c r="D518" s="227">
        <v>15640</v>
      </c>
      <c r="E518" s="180">
        <f>Y59</f>
        <v>3713</v>
      </c>
      <c r="F518" s="250">
        <f t="shared" si="17"/>
        <v>76.201023017902813</v>
      </c>
      <c r="G518" s="250">
        <f t="shared" si="17"/>
        <v>250.75222192297335</v>
      </c>
      <c r="H518" s="252">
        <f t="shared" si="16"/>
        <v>2.2906673951616261</v>
      </c>
      <c r="I518" s="254"/>
      <c r="K518" s="248"/>
      <c r="L518" s="248"/>
    </row>
    <row r="519" spans="1:12" ht="12.65" customHeight="1" x14ac:dyDescent="0.35">
      <c r="A519" s="180" t="s">
        <v>535</v>
      </c>
      <c r="B519" s="227">
        <v>0</v>
      </c>
      <c r="C519" s="227">
        <f>Z71</f>
        <v>0</v>
      </c>
      <c r="D519" s="227">
        <v>0</v>
      </c>
      <c r="E519" s="180">
        <f>Z59</f>
        <v>0</v>
      </c>
      <c r="F519" s="250" t="str">
        <f t="shared" si="17"/>
        <v/>
      </c>
      <c r="G519" s="250" t="str">
        <f t="shared" si="17"/>
        <v/>
      </c>
      <c r="H519" s="252" t="str">
        <f t="shared" si="16"/>
        <v/>
      </c>
      <c r="I519" s="254"/>
      <c r="K519" s="248"/>
      <c r="L519" s="248"/>
    </row>
    <row r="520" spans="1:12" ht="12.65" customHeight="1" x14ac:dyDescent="0.35">
      <c r="A520" s="180" t="s">
        <v>536</v>
      </c>
      <c r="B520" s="227">
        <v>0</v>
      </c>
      <c r="C520" s="227">
        <f>AA71</f>
        <v>0</v>
      </c>
      <c r="D520" s="227">
        <v>0</v>
      </c>
      <c r="E520" s="180">
        <f>AA59</f>
        <v>0</v>
      </c>
      <c r="F520" s="250" t="str">
        <f t="shared" si="17"/>
        <v/>
      </c>
      <c r="G520" s="250" t="str">
        <f t="shared" si="17"/>
        <v/>
      </c>
      <c r="H520" s="252" t="str">
        <f t="shared" si="16"/>
        <v/>
      </c>
      <c r="I520" s="254"/>
      <c r="K520" s="248"/>
      <c r="L520" s="248"/>
    </row>
    <row r="521" spans="1:12" ht="12.65" customHeight="1" x14ac:dyDescent="0.35">
      <c r="A521" s="180" t="s">
        <v>537</v>
      </c>
      <c r="B521" s="227">
        <v>1126646</v>
      </c>
      <c r="C521" s="227">
        <f>AB71</f>
        <v>1755713</v>
      </c>
      <c r="D521" s="181" t="s">
        <v>529</v>
      </c>
      <c r="E521" s="181" t="s">
        <v>529</v>
      </c>
      <c r="F521" s="250" t="str">
        <f t="shared" si="17"/>
        <v/>
      </c>
      <c r="G521" s="250" t="str">
        <f t="shared" si="17"/>
        <v/>
      </c>
      <c r="H521" s="252" t="str">
        <f t="shared" si="16"/>
        <v/>
      </c>
      <c r="I521" s="254"/>
      <c r="K521" s="248"/>
      <c r="L521" s="248"/>
    </row>
    <row r="522" spans="1:12" ht="12.65" customHeight="1" x14ac:dyDescent="0.35">
      <c r="A522" s="180" t="s">
        <v>538</v>
      </c>
      <c r="B522" s="227">
        <v>775633</v>
      </c>
      <c r="C522" s="227">
        <f>AC71</f>
        <v>0</v>
      </c>
      <c r="D522" s="227">
        <v>0</v>
      </c>
      <c r="E522" s="180">
        <f>AC59</f>
        <v>0</v>
      </c>
      <c r="F522" s="250" t="str">
        <f t="shared" si="17"/>
        <v/>
      </c>
      <c r="G522" s="250" t="str">
        <f t="shared" si="17"/>
        <v/>
      </c>
      <c r="H522" s="252" t="str">
        <f t="shared" si="16"/>
        <v/>
      </c>
      <c r="I522" s="254"/>
      <c r="K522" s="248"/>
      <c r="L522" s="248"/>
    </row>
    <row r="523" spans="1:12" ht="12.65" customHeight="1" x14ac:dyDescent="0.35">
      <c r="A523" s="180" t="s">
        <v>539</v>
      </c>
      <c r="B523" s="227">
        <v>0</v>
      </c>
      <c r="C523" s="227">
        <f>AD71</f>
        <v>0</v>
      </c>
      <c r="D523" s="227">
        <v>0</v>
      </c>
      <c r="E523" s="180">
        <f>AD59</f>
        <v>0</v>
      </c>
      <c r="F523" s="250" t="str">
        <f t="shared" si="17"/>
        <v/>
      </c>
      <c r="G523" s="250" t="str">
        <f t="shared" si="17"/>
        <v/>
      </c>
      <c r="H523" s="252" t="str">
        <f t="shared" si="16"/>
        <v/>
      </c>
      <c r="I523" s="254"/>
      <c r="K523" s="248"/>
      <c r="L523" s="248"/>
    </row>
    <row r="524" spans="1:12" ht="12.65" customHeight="1" x14ac:dyDescent="0.35">
      <c r="A524" s="180" t="s">
        <v>540</v>
      </c>
      <c r="B524" s="227">
        <v>1553955</v>
      </c>
      <c r="C524" s="227">
        <f>AE71</f>
        <v>535636</v>
      </c>
      <c r="D524" s="227">
        <v>11882</v>
      </c>
      <c r="E524" s="180">
        <f>AE59</f>
        <v>4286</v>
      </c>
      <c r="F524" s="250">
        <f t="shared" si="17"/>
        <v>130.78227571115974</v>
      </c>
      <c r="G524" s="250">
        <f t="shared" si="17"/>
        <v>124.97340177321512</v>
      </c>
      <c r="H524" s="252" t="str">
        <f t="shared" si="16"/>
        <v/>
      </c>
      <c r="I524" s="254"/>
      <c r="K524" s="248"/>
      <c r="L524" s="248"/>
    </row>
    <row r="525" spans="1:12" ht="12.65" customHeight="1" x14ac:dyDescent="0.35">
      <c r="A525" s="180" t="s">
        <v>541</v>
      </c>
      <c r="B525" s="227">
        <v>0</v>
      </c>
      <c r="C525" s="227">
        <f>AF71</f>
        <v>0</v>
      </c>
      <c r="D525" s="227">
        <v>0</v>
      </c>
      <c r="E525" s="180">
        <f>AF59</f>
        <v>0</v>
      </c>
      <c r="F525" s="250" t="str">
        <f t="shared" si="17"/>
        <v/>
      </c>
      <c r="G525" s="250" t="str">
        <f t="shared" si="17"/>
        <v/>
      </c>
      <c r="H525" s="252" t="str">
        <f t="shared" si="16"/>
        <v/>
      </c>
      <c r="I525" s="254"/>
      <c r="K525" s="248"/>
      <c r="L525" s="248"/>
    </row>
    <row r="526" spans="1:12" ht="12.65" customHeight="1" x14ac:dyDescent="0.35">
      <c r="A526" s="180" t="s">
        <v>542</v>
      </c>
      <c r="B526" s="227">
        <v>4143821</v>
      </c>
      <c r="C526" s="227">
        <f>AG71</f>
        <v>2642294</v>
      </c>
      <c r="D526" s="227">
        <v>10165</v>
      </c>
      <c r="E526" s="180">
        <f>AG59</f>
        <v>4206</v>
      </c>
      <c r="F526" s="250">
        <f t="shared" si="17"/>
        <v>407.65577963600589</v>
      </c>
      <c r="G526" s="250">
        <f t="shared" si="17"/>
        <v>628.22016167379934</v>
      </c>
      <c r="H526" s="252">
        <f t="shared" si="16"/>
        <v>0.5410554518195092</v>
      </c>
      <c r="I526" s="254"/>
      <c r="K526" s="248"/>
      <c r="L526" s="248"/>
    </row>
    <row r="527" spans="1:12" ht="12.65" customHeight="1" x14ac:dyDescent="0.4">
      <c r="A527" s="180" t="s">
        <v>543</v>
      </c>
      <c r="B527" s="227">
        <v>1114619</v>
      </c>
      <c r="C527" s="227">
        <f>AH71</f>
        <v>0</v>
      </c>
      <c r="D527" s="227">
        <v>2345</v>
      </c>
      <c r="E527" s="180">
        <f>AH59</f>
        <v>0</v>
      </c>
      <c r="F527" s="250">
        <f t="shared" si="17"/>
        <v>475.31727078891259</v>
      </c>
      <c r="G527" s="250" t="str">
        <f t="shared" si="17"/>
        <v/>
      </c>
      <c r="H527" s="252" t="str">
        <f t="shared" si="16"/>
        <v/>
      </c>
      <c r="I527" s="270" t="s">
        <v>1267</v>
      </c>
      <c r="K527" s="248"/>
      <c r="L527" s="248"/>
    </row>
    <row r="528" spans="1:12" ht="12.65" customHeight="1" x14ac:dyDescent="0.4">
      <c r="A528" s="180" t="s">
        <v>544</v>
      </c>
      <c r="B528" s="227">
        <v>261159</v>
      </c>
      <c r="C528" s="227">
        <f>AI71</f>
        <v>0</v>
      </c>
      <c r="D528" s="227">
        <v>1390</v>
      </c>
      <c r="E528" s="180">
        <f>AI59</f>
        <v>0</v>
      </c>
      <c r="F528" s="250">
        <f t="shared" ref="F528:G540" si="18">IF(B528=0,"",IF(D528=0,"",B528/D528))</f>
        <v>187.88417266187051</v>
      </c>
      <c r="G528" s="250" t="str">
        <f t="shared" si="18"/>
        <v/>
      </c>
      <c r="H528" s="252" t="str">
        <f t="shared" si="16"/>
        <v/>
      </c>
      <c r="I528" s="270" t="s">
        <v>1268</v>
      </c>
      <c r="K528" s="248"/>
      <c r="L528" s="248"/>
    </row>
    <row r="529" spans="1:12" ht="12.65" customHeight="1" x14ac:dyDescent="0.35">
      <c r="A529" s="180" t="s">
        <v>545</v>
      </c>
      <c r="B529" s="227">
        <v>6987051</v>
      </c>
      <c r="C529" s="227">
        <f>AJ71</f>
        <v>5100946</v>
      </c>
      <c r="D529" s="227">
        <v>23251</v>
      </c>
      <c r="E529" s="180">
        <f>AJ59</f>
        <v>20721</v>
      </c>
      <c r="F529" s="250">
        <f t="shared" si="18"/>
        <v>300.50539761730676</v>
      </c>
      <c r="G529" s="250">
        <f t="shared" si="18"/>
        <v>246.17277158438299</v>
      </c>
      <c r="H529" s="252" t="str">
        <f t="shared" si="16"/>
        <v/>
      </c>
      <c r="I529" s="254"/>
      <c r="K529" s="248"/>
      <c r="L529" s="248"/>
    </row>
    <row r="530" spans="1:12" ht="12.65" customHeight="1" x14ac:dyDescent="0.35">
      <c r="A530" s="180" t="s">
        <v>546</v>
      </c>
      <c r="B530" s="227">
        <v>255290</v>
      </c>
      <c r="C530" s="227">
        <f>AK71</f>
        <v>0</v>
      </c>
      <c r="D530" s="227">
        <v>2467</v>
      </c>
      <c r="E530" s="180">
        <f>AK59</f>
        <v>0</v>
      </c>
      <c r="F530" s="250">
        <f t="shared" si="18"/>
        <v>103.48196189704095</v>
      </c>
      <c r="G530" s="250" t="str">
        <f t="shared" si="18"/>
        <v/>
      </c>
      <c r="H530" s="252" t="str">
        <f t="shared" si="16"/>
        <v/>
      </c>
      <c r="I530" s="254"/>
      <c r="K530" s="248"/>
      <c r="L530" s="248"/>
    </row>
    <row r="531" spans="1:12" ht="12.65" customHeight="1" x14ac:dyDescent="0.35">
      <c r="A531" s="180" t="s">
        <v>547</v>
      </c>
      <c r="B531" s="227">
        <v>243205</v>
      </c>
      <c r="C531" s="227">
        <f>AL71</f>
        <v>0</v>
      </c>
      <c r="D531" s="227">
        <v>2545</v>
      </c>
      <c r="E531" s="180">
        <f>AL59</f>
        <v>0</v>
      </c>
      <c r="F531" s="250">
        <f t="shared" si="18"/>
        <v>95.561886051080549</v>
      </c>
      <c r="G531" s="250" t="str">
        <f t="shared" si="18"/>
        <v/>
      </c>
      <c r="H531" s="252" t="str">
        <f t="shared" si="16"/>
        <v/>
      </c>
      <c r="I531" s="254"/>
      <c r="K531" s="248"/>
      <c r="L531" s="248"/>
    </row>
    <row r="532" spans="1:12" ht="12.65" customHeight="1" x14ac:dyDescent="0.35">
      <c r="A532" s="180" t="s">
        <v>548</v>
      </c>
      <c r="B532" s="227">
        <v>0</v>
      </c>
      <c r="C532" s="227">
        <f>AM71</f>
        <v>0</v>
      </c>
      <c r="D532" s="227">
        <v>0</v>
      </c>
      <c r="E532" s="180">
        <f>AM59</f>
        <v>0</v>
      </c>
      <c r="F532" s="250" t="str">
        <f t="shared" si="18"/>
        <v/>
      </c>
      <c r="G532" s="250" t="str">
        <f t="shared" si="18"/>
        <v/>
      </c>
      <c r="H532" s="252" t="str">
        <f t="shared" si="16"/>
        <v/>
      </c>
      <c r="I532" s="254"/>
      <c r="K532" s="248"/>
      <c r="L532" s="248"/>
    </row>
    <row r="533" spans="1:12" ht="12.65" customHeight="1" x14ac:dyDescent="0.35">
      <c r="A533" s="180" t="s">
        <v>1247</v>
      </c>
      <c r="B533" s="227">
        <v>0</v>
      </c>
      <c r="C533" s="227">
        <f>AN71</f>
        <v>0</v>
      </c>
      <c r="D533" s="227">
        <v>0</v>
      </c>
      <c r="E533" s="180">
        <f>AN59</f>
        <v>0</v>
      </c>
      <c r="F533" s="250" t="str">
        <f t="shared" si="18"/>
        <v/>
      </c>
      <c r="G533" s="250" t="str">
        <f t="shared" si="18"/>
        <v/>
      </c>
      <c r="H533" s="252" t="str">
        <f t="shared" si="16"/>
        <v/>
      </c>
      <c r="I533" s="254"/>
      <c r="K533" s="248"/>
      <c r="L533" s="248"/>
    </row>
    <row r="534" spans="1:12" ht="12.65" customHeight="1" x14ac:dyDescent="0.35">
      <c r="A534" s="180" t="s">
        <v>549</v>
      </c>
      <c r="B534" s="227">
        <v>433906</v>
      </c>
      <c r="C534" s="227">
        <f>AO71</f>
        <v>164352</v>
      </c>
      <c r="D534" s="227">
        <v>9984</v>
      </c>
      <c r="E534" s="180">
        <f>AO59</f>
        <v>6654</v>
      </c>
      <c r="F534" s="250">
        <f t="shared" si="18"/>
        <v>43.460136217948715</v>
      </c>
      <c r="G534" s="250">
        <f t="shared" si="18"/>
        <v>24.699729486023443</v>
      </c>
      <c r="H534" s="252">
        <f t="shared" si="16"/>
        <v>-0.43166930351629595</v>
      </c>
      <c r="I534" s="254"/>
      <c r="K534" s="248"/>
      <c r="L534" s="248"/>
    </row>
    <row r="535" spans="1:12" ht="12.65" customHeight="1" x14ac:dyDescent="0.35">
      <c r="A535" s="180" t="s">
        <v>550</v>
      </c>
      <c r="B535" s="227">
        <v>0</v>
      </c>
      <c r="C535" s="227">
        <f>AP71</f>
        <v>72198</v>
      </c>
      <c r="D535" s="227">
        <v>0</v>
      </c>
      <c r="E535" s="180">
        <f>AP59</f>
        <v>0</v>
      </c>
      <c r="F535" s="250" t="str">
        <f t="shared" si="18"/>
        <v/>
      </c>
      <c r="G535" s="250" t="str">
        <f t="shared" si="18"/>
        <v/>
      </c>
      <c r="H535" s="252" t="str">
        <f t="shared" si="16"/>
        <v/>
      </c>
      <c r="I535" s="254"/>
      <c r="K535" s="248"/>
      <c r="L535" s="248"/>
    </row>
    <row r="536" spans="1:12" ht="12.65" customHeight="1" x14ac:dyDescent="0.35">
      <c r="A536" s="180" t="s">
        <v>551</v>
      </c>
      <c r="B536" s="227">
        <v>0</v>
      </c>
      <c r="C536" s="227">
        <f>AQ71</f>
        <v>0</v>
      </c>
      <c r="D536" s="227">
        <v>0</v>
      </c>
      <c r="E536" s="180">
        <f>AQ59</f>
        <v>0</v>
      </c>
      <c r="F536" s="250" t="str">
        <f t="shared" si="18"/>
        <v/>
      </c>
      <c r="G536" s="250" t="str">
        <f t="shared" si="18"/>
        <v/>
      </c>
      <c r="H536" s="252" t="str">
        <f t="shared" si="16"/>
        <v/>
      </c>
      <c r="I536" s="254"/>
      <c r="K536" s="248"/>
      <c r="L536" s="248"/>
    </row>
    <row r="537" spans="1:12" ht="12.65" customHeight="1" x14ac:dyDescent="0.35">
      <c r="A537" s="180" t="s">
        <v>552</v>
      </c>
      <c r="B537" s="227">
        <v>0</v>
      </c>
      <c r="C537" s="227">
        <f>AR71</f>
        <v>0</v>
      </c>
      <c r="D537" s="227">
        <v>0</v>
      </c>
      <c r="E537" s="180">
        <f>AR59</f>
        <v>0</v>
      </c>
      <c r="F537" s="250" t="str">
        <f t="shared" si="18"/>
        <v/>
      </c>
      <c r="G537" s="250" t="str">
        <f t="shared" si="18"/>
        <v/>
      </c>
      <c r="H537" s="252" t="str">
        <f t="shared" si="16"/>
        <v/>
      </c>
      <c r="I537" s="254"/>
      <c r="K537" s="248"/>
      <c r="L537" s="248"/>
    </row>
    <row r="538" spans="1:12" ht="12.65" customHeight="1" x14ac:dyDescent="0.35">
      <c r="A538" s="180" t="s">
        <v>553</v>
      </c>
      <c r="B538" s="227">
        <v>0</v>
      </c>
      <c r="C538" s="227">
        <f>AS71</f>
        <v>0</v>
      </c>
      <c r="D538" s="227">
        <v>0</v>
      </c>
      <c r="E538" s="180">
        <f>AS59</f>
        <v>0</v>
      </c>
      <c r="F538" s="250" t="str">
        <f t="shared" si="18"/>
        <v/>
      </c>
      <c r="G538" s="250" t="str">
        <f t="shared" si="18"/>
        <v/>
      </c>
      <c r="H538" s="252" t="str">
        <f t="shared" si="16"/>
        <v/>
      </c>
      <c r="I538" s="254"/>
      <c r="K538" s="248"/>
      <c r="L538" s="248"/>
    </row>
    <row r="539" spans="1:12" ht="12.65" customHeight="1" x14ac:dyDescent="0.35">
      <c r="A539" s="180" t="s">
        <v>554</v>
      </c>
      <c r="B539" s="227">
        <v>0</v>
      </c>
      <c r="C539" s="227">
        <f>AT71</f>
        <v>0</v>
      </c>
      <c r="D539" s="227">
        <v>0</v>
      </c>
      <c r="E539" s="180">
        <f>AT59</f>
        <v>0</v>
      </c>
      <c r="F539" s="250" t="str">
        <f t="shared" si="18"/>
        <v/>
      </c>
      <c r="G539" s="250" t="str">
        <f t="shared" si="18"/>
        <v/>
      </c>
      <c r="H539" s="252" t="str">
        <f t="shared" si="16"/>
        <v/>
      </c>
      <c r="I539" s="254"/>
      <c r="K539" s="248"/>
      <c r="L539" s="248"/>
    </row>
    <row r="540" spans="1:12" ht="12.65" customHeight="1" x14ac:dyDescent="0.35">
      <c r="A540" s="180" t="s">
        <v>555</v>
      </c>
      <c r="B540" s="227">
        <v>0</v>
      </c>
      <c r="C540" s="227">
        <f>AU71</f>
        <v>0</v>
      </c>
      <c r="D540" s="227">
        <v>0</v>
      </c>
      <c r="E540" s="180">
        <f>AU59</f>
        <v>0</v>
      </c>
      <c r="F540" s="250" t="str">
        <f t="shared" si="18"/>
        <v/>
      </c>
      <c r="G540" s="250" t="str">
        <f t="shared" si="18"/>
        <v/>
      </c>
      <c r="H540" s="252" t="str">
        <f t="shared" si="16"/>
        <v/>
      </c>
      <c r="I540" s="254"/>
      <c r="K540" s="248"/>
      <c r="L540" s="248"/>
    </row>
    <row r="541" spans="1:12" ht="12.65" customHeight="1" x14ac:dyDescent="0.35">
      <c r="A541" s="180" t="s">
        <v>556</v>
      </c>
      <c r="B541" s="227">
        <v>0</v>
      </c>
      <c r="C541" s="227">
        <f>AV71</f>
        <v>0</v>
      </c>
      <c r="D541" s="181" t="s">
        <v>529</v>
      </c>
      <c r="E541" s="181" t="s">
        <v>529</v>
      </c>
      <c r="F541" s="250"/>
      <c r="G541" s="250"/>
      <c r="H541" s="252"/>
      <c r="I541" s="254"/>
      <c r="K541" s="248"/>
      <c r="L541" s="248"/>
    </row>
    <row r="542" spans="1:12" ht="12.65" customHeight="1" x14ac:dyDescent="0.35">
      <c r="A542" s="180" t="s">
        <v>1248</v>
      </c>
      <c r="B542" s="227">
        <v>0</v>
      </c>
      <c r="C542" s="227">
        <f>AW71</f>
        <v>0</v>
      </c>
      <c r="D542" s="181" t="s">
        <v>529</v>
      </c>
      <c r="E542" s="181" t="s">
        <v>529</v>
      </c>
      <c r="F542" s="250"/>
      <c r="G542" s="250"/>
      <c r="H542" s="252"/>
      <c r="I542" s="254"/>
      <c r="K542" s="248"/>
      <c r="L542" s="248"/>
    </row>
    <row r="543" spans="1:12" ht="12.65" customHeight="1" x14ac:dyDescent="0.35">
      <c r="A543" s="180" t="s">
        <v>557</v>
      </c>
      <c r="B543" s="227">
        <v>0</v>
      </c>
      <c r="C543" s="227">
        <f>AX71</f>
        <v>0</v>
      </c>
      <c r="D543" s="181" t="s">
        <v>529</v>
      </c>
      <c r="E543" s="181" t="s">
        <v>529</v>
      </c>
      <c r="F543" s="250"/>
      <c r="G543" s="250"/>
      <c r="H543" s="252"/>
      <c r="I543" s="254"/>
      <c r="K543" s="248"/>
      <c r="L543" s="248"/>
    </row>
    <row r="544" spans="1:12" ht="12.65" customHeight="1" x14ac:dyDescent="0.35">
      <c r="A544" s="180" t="s">
        <v>558</v>
      </c>
      <c r="B544" s="227">
        <v>839096</v>
      </c>
      <c r="C544" s="227">
        <f>AY71</f>
        <v>727669</v>
      </c>
      <c r="D544" s="227">
        <v>20352</v>
      </c>
      <c r="E544" s="180">
        <f>AY59</f>
        <v>17856</v>
      </c>
      <c r="F544" s="250">
        <f t="shared" ref="F544:G550" si="19">IF(B544=0,"",IF(D544=0,"",B544/D544))</f>
        <v>41.229166666666664</v>
      </c>
      <c r="G544" s="250">
        <f t="shared" si="19"/>
        <v>40.75207213261649</v>
      </c>
      <c r="H544" s="252" t="str">
        <f t="shared" si="16"/>
        <v/>
      </c>
      <c r="I544" s="254"/>
      <c r="K544" s="248"/>
      <c r="L544" s="248"/>
    </row>
    <row r="545" spans="1:13" ht="12.65" customHeight="1" x14ac:dyDescent="0.35">
      <c r="A545" s="180" t="s">
        <v>559</v>
      </c>
      <c r="B545" s="227">
        <v>0</v>
      </c>
      <c r="C545" s="227">
        <f>AZ71</f>
        <v>74596</v>
      </c>
      <c r="D545" s="227">
        <v>0</v>
      </c>
      <c r="E545" s="180">
        <f>AZ59</f>
        <v>0</v>
      </c>
      <c r="F545" s="250" t="str">
        <f t="shared" si="19"/>
        <v/>
      </c>
      <c r="G545" s="250" t="str">
        <f t="shared" si="19"/>
        <v/>
      </c>
      <c r="H545" s="252" t="str">
        <f t="shared" si="16"/>
        <v/>
      </c>
      <c r="I545" s="254"/>
      <c r="K545" s="248"/>
      <c r="L545" s="248"/>
    </row>
    <row r="546" spans="1:13" ht="12.65" customHeight="1" x14ac:dyDescent="0.35">
      <c r="A546" s="180" t="s">
        <v>560</v>
      </c>
      <c r="B546" s="227">
        <v>156287</v>
      </c>
      <c r="C546" s="227">
        <f>BA71</f>
        <v>115201</v>
      </c>
      <c r="D546" s="227">
        <v>0</v>
      </c>
      <c r="E546" s="180">
        <f>BA59</f>
        <v>0</v>
      </c>
      <c r="F546" s="250" t="str">
        <f t="shared" si="19"/>
        <v/>
      </c>
      <c r="G546" s="250" t="str">
        <f t="shared" si="19"/>
        <v/>
      </c>
      <c r="H546" s="252" t="str">
        <f t="shared" si="16"/>
        <v/>
      </c>
      <c r="I546" s="254"/>
      <c r="K546" s="248"/>
      <c r="L546" s="248"/>
    </row>
    <row r="547" spans="1:13" ht="12.65" customHeight="1" x14ac:dyDescent="0.35">
      <c r="A547" s="180" t="s">
        <v>561</v>
      </c>
      <c r="B547" s="227">
        <v>456589</v>
      </c>
      <c r="C547" s="227">
        <f>BB71</f>
        <v>0</v>
      </c>
      <c r="D547" s="181" t="s">
        <v>529</v>
      </c>
      <c r="E547" s="181" t="s">
        <v>529</v>
      </c>
      <c r="F547" s="250"/>
      <c r="G547" s="250"/>
      <c r="H547" s="252"/>
      <c r="I547" s="254"/>
      <c r="K547" s="248"/>
      <c r="L547" s="248"/>
    </row>
    <row r="548" spans="1:13" ht="12.65" customHeight="1" x14ac:dyDescent="0.35">
      <c r="A548" s="180" t="s">
        <v>562</v>
      </c>
      <c r="B548" s="227">
        <v>0</v>
      </c>
      <c r="C548" s="227">
        <f>BC71</f>
        <v>0</v>
      </c>
      <c r="D548" s="181" t="s">
        <v>529</v>
      </c>
      <c r="E548" s="181" t="s">
        <v>529</v>
      </c>
      <c r="F548" s="250"/>
      <c r="G548" s="250"/>
      <c r="H548" s="252"/>
      <c r="I548" s="254"/>
      <c r="K548" s="248"/>
      <c r="L548" s="248"/>
    </row>
    <row r="549" spans="1:13" ht="12.65" customHeight="1" x14ac:dyDescent="0.35">
      <c r="A549" s="180" t="s">
        <v>563</v>
      </c>
      <c r="B549" s="227">
        <v>438048</v>
      </c>
      <c r="C549" s="227">
        <f>BD71</f>
        <v>171114</v>
      </c>
      <c r="D549" s="181" t="s">
        <v>529</v>
      </c>
      <c r="E549" s="181" t="s">
        <v>529</v>
      </c>
      <c r="F549" s="250"/>
      <c r="G549" s="250"/>
      <c r="H549" s="252"/>
      <c r="I549" s="254"/>
      <c r="K549" s="248"/>
      <c r="L549" s="248"/>
    </row>
    <row r="550" spans="1:13" ht="12.65" customHeight="1" x14ac:dyDescent="0.35">
      <c r="A550" s="180" t="s">
        <v>564</v>
      </c>
      <c r="B550" s="227">
        <v>1092623</v>
      </c>
      <c r="C550" s="227">
        <f>BE71</f>
        <v>685162</v>
      </c>
      <c r="D550" s="227">
        <v>100724</v>
      </c>
      <c r="E550" s="180">
        <f>BE59</f>
        <v>92088</v>
      </c>
      <c r="F550" s="250">
        <f t="shared" si="19"/>
        <v>10.847692704817124</v>
      </c>
      <c r="G550" s="250">
        <f t="shared" si="19"/>
        <v>7.4402962383806797</v>
      </c>
      <c r="H550" s="252">
        <f t="shared" si="16"/>
        <v>-0.31411255454566156</v>
      </c>
      <c r="I550" s="254"/>
      <c r="K550" s="248"/>
      <c r="L550" s="248"/>
    </row>
    <row r="551" spans="1:13" ht="12.65" customHeight="1" x14ac:dyDescent="0.35">
      <c r="A551" s="180" t="s">
        <v>565</v>
      </c>
      <c r="B551" s="227">
        <v>545871</v>
      </c>
      <c r="C551" s="227">
        <f>BF71</f>
        <v>518672</v>
      </c>
      <c r="D551" s="181" t="s">
        <v>529</v>
      </c>
      <c r="E551" s="181" t="s">
        <v>529</v>
      </c>
      <c r="F551" s="250"/>
      <c r="G551" s="250"/>
      <c r="H551" s="252"/>
      <c r="I551" s="254"/>
      <c r="J551" s="194"/>
      <c r="M551" s="252"/>
    </row>
    <row r="552" spans="1:13" ht="12.65" customHeight="1" x14ac:dyDescent="0.35">
      <c r="A552" s="180" t="s">
        <v>566</v>
      </c>
      <c r="B552" s="227">
        <v>0</v>
      </c>
      <c r="C552" s="227">
        <f>BG71</f>
        <v>0</v>
      </c>
      <c r="D552" s="181" t="s">
        <v>529</v>
      </c>
      <c r="E552" s="181" t="s">
        <v>529</v>
      </c>
      <c r="F552" s="250"/>
      <c r="G552" s="250"/>
      <c r="H552" s="252"/>
      <c r="J552" s="194"/>
      <c r="M552" s="252"/>
    </row>
    <row r="553" spans="1:13" ht="12.65" customHeight="1" x14ac:dyDescent="0.35">
      <c r="A553" s="180" t="s">
        <v>567</v>
      </c>
      <c r="B553" s="227">
        <v>1667940</v>
      </c>
      <c r="C553" s="227">
        <f>BH71</f>
        <v>1468216</v>
      </c>
      <c r="D553" s="181" t="s">
        <v>529</v>
      </c>
      <c r="E553" s="181" t="s">
        <v>529</v>
      </c>
      <c r="F553" s="250"/>
      <c r="G553" s="250"/>
      <c r="H553" s="252"/>
      <c r="J553" s="194"/>
      <c r="M553" s="252"/>
    </row>
    <row r="554" spans="1:13" ht="12.65" customHeight="1" x14ac:dyDescent="0.35">
      <c r="A554" s="180" t="s">
        <v>568</v>
      </c>
      <c r="B554" s="227">
        <v>0</v>
      </c>
      <c r="C554" s="227">
        <f>BI71</f>
        <v>0</v>
      </c>
      <c r="D554" s="181" t="s">
        <v>529</v>
      </c>
      <c r="E554" s="181" t="s">
        <v>529</v>
      </c>
      <c r="F554" s="250"/>
      <c r="G554" s="250"/>
      <c r="H554" s="252"/>
      <c r="J554" s="194"/>
      <c r="M554" s="252"/>
    </row>
    <row r="555" spans="1:13" ht="12.65" customHeight="1" x14ac:dyDescent="0.35">
      <c r="A555" s="180" t="s">
        <v>569</v>
      </c>
      <c r="B555" s="227">
        <v>844004</v>
      </c>
      <c r="C555" s="227">
        <f>BJ71</f>
        <v>332760</v>
      </c>
      <c r="D555" s="181" t="s">
        <v>529</v>
      </c>
      <c r="E555" s="181" t="s">
        <v>529</v>
      </c>
      <c r="F555" s="250"/>
      <c r="G555" s="250"/>
      <c r="H555" s="252"/>
      <c r="J555" s="194"/>
      <c r="M555" s="252"/>
    </row>
    <row r="556" spans="1:13" ht="12.65" customHeight="1" x14ac:dyDescent="0.35">
      <c r="A556" s="180" t="s">
        <v>570</v>
      </c>
      <c r="B556" s="227">
        <v>1774075</v>
      </c>
      <c r="C556" s="227">
        <f>BK71</f>
        <v>930792</v>
      </c>
      <c r="D556" s="181" t="s">
        <v>529</v>
      </c>
      <c r="E556" s="181" t="s">
        <v>529</v>
      </c>
      <c r="F556" s="250"/>
      <c r="G556" s="250"/>
      <c r="H556" s="252"/>
      <c r="J556" s="194"/>
      <c r="M556" s="252"/>
    </row>
    <row r="557" spans="1:13" ht="12.65" customHeight="1" x14ac:dyDescent="0.35">
      <c r="A557" s="180" t="s">
        <v>571</v>
      </c>
      <c r="B557" s="227">
        <v>0</v>
      </c>
      <c r="C557" s="227">
        <f>BL71</f>
        <v>989839</v>
      </c>
      <c r="D557" s="181" t="s">
        <v>529</v>
      </c>
      <c r="E557" s="181" t="s">
        <v>529</v>
      </c>
      <c r="F557" s="250"/>
      <c r="G557" s="250"/>
      <c r="H557" s="252"/>
      <c r="J557" s="194"/>
      <c r="M557" s="252"/>
    </row>
    <row r="558" spans="1:13" ht="12.65" customHeight="1" x14ac:dyDescent="0.35">
      <c r="A558" s="180" t="s">
        <v>572</v>
      </c>
      <c r="B558" s="227">
        <v>0</v>
      </c>
      <c r="C558" s="227">
        <f>BM71</f>
        <v>0</v>
      </c>
      <c r="D558" s="181" t="s">
        <v>529</v>
      </c>
      <c r="E558" s="181" t="s">
        <v>529</v>
      </c>
      <c r="F558" s="250"/>
      <c r="G558" s="250"/>
      <c r="H558" s="252"/>
      <c r="J558" s="194"/>
      <c r="M558" s="252"/>
    </row>
    <row r="559" spans="1:13" ht="12.65" customHeight="1" x14ac:dyDescent="0.35">
      <c r="A559" s="180" t="s">
        <v>573</v>
      </c>
      <c r="B559" s="227">
        <v>2395602</v>
      </c>
      <c r="C559" s="227">
        <f>BN71</f>
        <v>2908214</v>
      </c>
      <c r="D559" s="181" t="s">
        <v>529</v>
      </c>
      <c r="E559" s="181" t="s">
        <v>529</v>
      </c>
      <c r="F559" s="250"/>
      <c r="G559" s="250"/>
      <c r="H559" s="252"/>
      <c r="J559" s="194"/>
      <c r="M559" s="252"/>
    </row>
    <row r="560" spans="1:13" ht="12.65" customHeight="1" x14ac:dyDescent="0.35">
      <c r="A560" s="180" t="s">
        <v>574</v>
      </c>
      <c r="B560" s="227">
        <v>0</v>
      </c>
      <c r="C560" s="227">
        <f>BO71</f>
        <v>0</v>
      </c>
      <c r="D560" s="181" t="s">
        <v>529</v>
      </c>
      <c r="E560" s="181" t="s">
        <v>529</v>
      </c>
      <c r="F560" s="250"/>
      <c r="G560" s="250"/>
      <c r="H560" s="252"/>
      <c r="J560" s="194"/>
      <c r="M560" s="252"/>
    </row>
    <row r="561" spans="1:13" ht="12.65" customHeight="1" x14ac:dyDescent="0.35">
      <c r="A561" s="180" t="s">
        <v>575</v>
      </c>
      <c r="B561" s="227">
        <v>549288</v>
      </c>
      <c r="C561" s="227">
        <f>BP71</f>
        <v>0</v>
      </c>
      <c r="D561" s="181" t="s">
        <v>529</v>
      </c>
      <c r="E561" s="181" t="s">
        <v>529</v>
      </c>
      <c r="F561" s="250"/>
      <c r="G561" s="250"/>
      <c r="H561" s="252"/>
      <c r="J561" s="194"/>
      <c r="M561" s="252"/>
    </row>
    <row r="562" spans="1:13" ht="12.65" customHeight="1" x14ac:dyDescent="0.35">
      <c r="A562" s="180" t="s">
        <v>576</v>
      </c>
      <c r="B562" s="227">
        <v>0</v>
      </c>
      <c r="C562" s="227">
        <f>BQ71</f>
        <v>0</v>
      </c>
      <c r="D562" s="181" t="s">
        <v>529</v>
      </c>
      <c r="E562" s="181" t="s">
        <v>529</v>
      </c>
      <c r="F562" s="250"/>
      <c r="G562" s="250"/>
      <c r="H562" s="252"/>
      <c r="J562" s="194"/>
      <c r="M562" s="252"/>
    </row>
    <row r="563" spans="1:13" ht="12.65" customHeight="1" x14ac:dyDescent="0.35">
      <c r="A563" s="180" t="s">
        <v>577</v>
      </c>
      <c r="B563" s="227">
        <v>664828</v>
      </c>
      <c r="C563" s="227">
        <f>BR71</f>
        <v>360256</v>
      </c>
      <c r="D563" s="181" t="s">
        <v>529</v>
      </c>
      <c r="E563" s="181" t="s">
        <v>529</v>
      </c>
      <c r="F563" s="250"/>
      <c r="G563" s="250"/>
      <c r="H563" s="252"/>
      <c r="J563" s="194"/>
      <c r="M563" s="252"/>
    </row>
    <row r="564" spans="1:13" ht="12.65" customHeight="1" x14ac:dyDescent="0.35">
      <c r="A564" s="180" t="s">
        <v>1249</v>
      </c>
      <c r="B564" s="227">
        <v>0</v>
      </c>
      <c r="C564" s="227">
        <f>BS71</f>
        <v>0</v>
      </c>
      <c r="D564" s="181" t="s">
        <v>529</v>
      </c>
      <c r="E564" s="181" t="s">
        <v>529</v>
      </c>
      <c r="F564" s="250"/>
      <c r="G564" s="250"/>
      <c r="H564" s="252"/>
      <c r="J564" s="194"/>
      <c r="M564" s="252"/>
    </row>
    <row r="565" spans="1:13" ht="12.65" customHeight="1" x14ac:dyDescent="0.35">
      <c r="A565" s="180" t="s">
        <v>578</v>
      </c>
      <c r="B565" s="227">
        <v>0</v>
      </c>
      <c r="C565" s="227">
        <f>BT71</f>
        <v>0</v>
      </c>
      <c r="D565" s="181" t="s">
        <v>529</v>
      </c>
      <c r="E565" s="181" t="s">
        <v>529</v>
      </c>
      <c r="F565" s="250"/>
      <c r="G565" s="250"/>
      <c r="H565" s="252"/>
      <c r="J565" s="194"/>
      <c r="M565" s="252"/>
    </row>
    <row r="566" spans="1:13" ht="12.65" customHeight="1" x14ac:dyDescent="0.35">
      <c r="A566" s="180" t="s">
        <v>579</v>
      </c>
      <c r="B566" s="227">
        <v>0</v>
      </c>
      <c r="C566" s="227">
        <f>BU71</f>
        <v>0</v>
      </c>
      <c r="D566" s="181" t="s">
        <v>529</v>
      </c>
      <c r="E566" s="181" t="s">
        <v>529</v>
      </c>
      <c r="F566" s="250"/>
      <c r="G566" s="250"/>
      <c r="H566" s="252"/>
      <c r="J566" s="194"/>
      <c r="M566" s="252"/>
    </row>
    <row r="567" spans="1:13" ht="12.65" customHeight="1" x14ac:dyDescent="0.35">
      <c r="A567" s="180" t="s">
        <v>580</v>
      </c>
      <c r="B567" s="227">
        <v>484515</v>
      </c>
      <c r="C567" s="227">
        <f>BV71</f>
        <v>633021</v>
      </c>
      <c r="D567" s="181" t="s">
        <v>529</v>
      </c>
      <c r="E567" s="181" t="s">
        <v>529</v>
      </c>
      <c r="F567" s="250"/>
      <c r="G567" s="250"/>
      <c r="H567" s="252"/>
      <c r="J567" s="194"/>
      <c r="M567" s="252"/>
    </row>
    <row r="568" spans="1:13" ht="12.65" customHeight="1" x14ac:dyDescent="0.35">
      <c r="A568" s="180" t="s">
        <v>581</v>
      </c>
      <c r="B568" s="227">
        <v>0</v>
      </c>
      <c r="C568" s="227">
        <f>BW71</f>
        <v>0</v>
      </c>
      <c r="D568" s="181" t="s">
        <v>529</v>
      </c>
      <c r="E568" s="181" t="s">
        <v>529</v>
      </c>
      <c r="F568" s="250"/>
      <c r="G568" s="250"/>
      <c r="H568" s="252"/>
      <c r="J568" s="194"/>
      <c r="M568" s="252"/>
    </row>
    <row r="569" spans="1:13" ht="12.65" customHeight="1" x14ac:dyDescent="0.35">
      <c r="A569" s="180" t="s">
        <v>582</v>
      </c>
      <c r="B569" s="227">
        <v>441254</v>
      </c>
      <c r="C569" s="227">
        <f>BX71</f>
        <v>182361</v>
      </c>
      <c r="D569" s="181" t="s">
        <v>529</v>
      </c>
      <c r="E569" s="181" t="s">
        <v>529</v>
      </c>
      <c r="F569" s="250"/>
      <c r="G569" s="250"/>
      <c r="H569" s="252"/>
      <c r="J569" s="194"/>
      <c r="M569" s="252"/>
    </row>
    <row r="570" spans="1:13" ht="12.65" customHeight="1" x14ac:dyDescent="0.35">
      <c r="A570" s="180" t="s">
        <v>583</v>
      </c>
      <c r="B570" s="227">
        <v>447490</v>
      </c>
      <c r="C570" s="227">
        <f>BY71</f>
        <v>103</v>
      </c>
      <c r="D570" s="181" t="s">
        <v>529</v>
      </c>
      <c r="E570" s="181" t="s">
        <v>529</v>
      </c>
      <c r="F570" s="250"/>
      <c r="G570" s="250"/>
      <c r="H570" s="252"/>
      <c r="J570" s="194"/>
      <c r="M570" s="252"/>
    </row>
    <row r="571" spans="1:13" ht="12.65" customHeight="1" x14ac:dyDescent="0.35">
      <c r="A571" s="180" t="s">
        <v>584</v>
      </c>
      <c r="B571" s="227">
        <v>0</v>
      </c>
      <c r="C571" s="227">
        <f>BZ71</f>
        <v>0</v>
      </c>
      <c r="D571" s="181" t="s">
        <v>529</v>
      </c>
      <c r="E571" s="181" t="s">
        <v>529</v>
      </c>
      <c r="F571" s="250"/>
      <c r="G571" s="250"/>
      <c r="H571" s="252"/>
      <c r="J571" s="194"/>
      <c r="M571" s="252"/>
    </row>
    <row r="572" spans="1:13" ht="12.65" customHeight="1" x14ac:dyDescent="0.35">
      <c r="A572" s="180" t="s">
        <v>585</v>
      </c>
      <c r="B572" s="227">
        <v>0</v>
      </c>
      <c r="C572" s="227">
        <f>CA71</f>
        <v>0</v>
      </c>
      <c r="D572" s="181" t="s">
        <v>529</v>
      </c>
      <c r="E572" s="181" t="s">
        <v>529</v>
      </c>
      <c r="F572" s="250"/>
      <c r="G572" s="250"/>
      <c r="H572" s="252"/>
      <c r="J572" s="194"/>
      <c r="M572" s="252"/>
    </row>
    <row r="573" spans="1:13" ht="12.65" customHeight="1" x14ac:dyDescent="0.35">
      <c r="A573" s="180" t="s">
        <v>586</v>
      </c>
      <c r="B573" s="227">
        <v>0</v>
      </c>
      <c r="C573" s="227">
        <f>CB71</f>
        <v>0</v>
      </c>
      <c r="D573" s="181" t="s">
        <v>529</v>
      </c>
      <c r="E573" s="181" t="s">
        <v>529</v>
      </c>
      <c r="F573" s="250"/>
      <c r="G573" s="250"/>
      <c r="H573" s="252"/>
      <c r="J573" s="194"/>
      <c r="M573" s="252"/>
    </row>
    <row r="574" spans="1:13" ht="12.65" customHeight="1" x14ac:dyDescent="0.35">
      <c r="A574" s="180" t="s">
        <v>587</v>
      </c>
      <c r="B574" s="227">
        <v>0</v>
      </c>
      <c r="C574" s="227">
        <f>CC71</f>
        <v>0</v>
      </c>
      <c r="D574" s="181" t="s">
        <v>529</v>
      </c>
      <c r="E574" s="181" t="s">
        <v>529</v>
      </c>
      <c r="F574" s="250"/>
      <c r="G574" s="250"/>
      <c r="H574" s="252"/>
      <c r="J574" s="194"/>
      <c r="M574" s="252"/>
    </row>
    <row r="575" spans="1:13" ht="12.65" customHeight="1" x14ac:dyDescent="0.35">
      <c r="A575" s="180" t="s">
        <v>588</v>
      </c>
      <c r="B575" s="227">
        <v>1396664</v>
      </c>
      <c r="C575" s="227">
        <f>CD71</f>
        <v>1916681</v>
      </c>
      <c r="D575" s="181" t="s">
        <v>529</v>
      </c>
      <c r="E575" s="181" t="s">
        <v>529</v>
      </c>
      <c r="F575" s="250"/>
      <c r="G575" s="250"/>
      <c r="H575" s="252"/>
    </row>
    <row r="576" spans="1:13" ht="12.65" customHeight="1" x14ac:dyDescent="0.35">
      <c r="M576" s="252"/>
    </row>
    <row r="577" spans="13:13" ht="12.65" customHeight="1" x14ac:dyDescent="0.35">
      <c r="M577" s="252"/>
    </row>
    <row r="578" spans="13:13" ht="12.65" customHeight="1" x14ac:dyDescent="0.35">
      <c r="M578" s="252"/>
    </row>
    <row r="612" spans="1:14" ht="12.65" customHeight="1" x14ac:dyDescent="0.35">
      <c r="A612" s="191"/>
      <c r="C612" s="181" t="s">
        <v>589</v>
      </c>
      <c r="D612" s="180">
        <f>CE76-(BE76+CD76)</f>
        <v>86059</v>
      </c>
      <c r="E612" s="180">
        <f>SUM(C624:D647)+SUM(C668:D713)</f>
        <v>28739338.743977964</v>
      </c>
      <c r="F612" s="180">
        <f>CE64-(AX64+BD64+BE64+BG64+BJ64+BN64+BP64+BQ64+CB64+CC64+CD64)</f>
        <v>3254066</v>
      </c>
      <c r="G612" s="180">
        <f>CE77-(AX77+AY77+BD77+BE77+BG77+BJ77+BN77+BP77+BQ77+CB77+CC77+CD77)</f>
        <v>17856</v>
      </c>
      <c r="H612" s="192">
        <f>CE60-(AX60+AY60+AZ60+BD60+BE60+BG60+BJ60+BN60+BO60+BP60+BQ60+BR60+CB60+CC60+CD60)</f>
        <v>166.20999999999995</v>
      </c>
      <c r="I612" s="180">
        <f>CE78-(AX78+AY78+AZ78+BD78+BE78+BF78+BG78+BJ78+BN78+BO78+BP78+BQ78+BR78+CB78+CC78+CD78)</f>
        <v>14437</v>
      </c>
      <c r="J612" s="180">
        <f>CE79-(AX79+AY79+AZ79+BA79+BD79+BE79+BF79+BG79+BJ79+BN79+BO79+BP79+BQ79+BR79+CB79+CC79+CD79)</f>
        <v>122951</v>
      </c>
      <c r="K612" s="180">
        <f>CE75-(AW75+AX75+AY75+AZ75+BA75+BB75+BC75+BD75+BE75+BF75+BG75+BH75+BI75+BJ75+BK75+BL75+BM75+BN75+BO75+BP75+BQ75+BR75+BS75+BT75+BU75+BV75+BW75+BX75+CB75+CC75+CD75)</f>
        <v>53036303</v>
      </c>
      <c r="L612" s="192">
        <f>CE80-(AW80+AX80+AY80+AZ80+BA80+BB80+BC80+BD80+BE80+BF80+BG80+BH80+BI80+BJ80+BK80+BL80+BM80+BN80+BO80+BP80+BQ80+BR80+BS80+BT80+BU80+BV80+BW80+BX80+BY80+BZ80+CA80+CB80+CC80+CD80)</f>
        <v>41.730000000000004</v>
      </c>
    </row>
    <row r="613" spans="1:14" ht="12.65" customHeight="1" x14ac:dyDescent="0.35">
      <c r="A613" s="191"/>
      <c r="C613" s="181" t="s">
        <v>590</v>
      </c>
      <c r="D613" s="181" t="s">
        <v>591</v>
      </c>
      <c r="E613" s="193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3" t="s">
        <v>599</v>
      </c>
    </row>
    <row r="614" spans="1:14" ht="12.65" customHeight="1" x14ac:dyDescent="0.35">
      <c r="A614" s="191">
        <v>8430</v>
      </c>
      <c r="B614" s="193" t="s">
        <v>140</v>
      </c>
      <c r="C614" s="180">
        <f>BE71</f>
        <v>685162</v>
      </c>
      <c r="N614" s="194" t="s">
        <v>600</v>
      </c>
    </row>
    <row r="615" spans="1:14" ht="12.65" customHeight="1" x14ac:dyDescent="0.35">
      <c r="A615" s="191"/>
      <c r="B615" s="193" t="s">
        <v>601</v>
      </c>
      <c r="C615" s="258">
        <f>CD69-CD70</f>
        <v>1916681</v>
      </c>
      <c r="D615" s="253">
        <f>SUM(C614:C615)</f>
        <v>2601843</v>
      </c>
      <c r="N615" s="194" t="s">
        <v>602</v>
      </c>
    </row>
    <row r="616" spans="1:14" ht="12.65" customHeight="1" x14ac:dyDescent="0.35">
      <c r="A616" s="191">
        <v>8310</v>
      </c>
      <c r="B616" s="195" t="s">
        <v>603</v>
      </c>
      <c r="C616" s="180">
        <f>AX71</f>
        <v>0</v>
      </c>
      <c r="D616" s="180">
        <f>(D615/D612)*AX76</f>
        <v>0</v>
      </c>
      <c r="N616" s="194" t="s">
        <v>604</v>
      </c>
    </row>
    <row r="617" spans="1:14" ht="12.65" customHeight="1" x14ac:dyDescent="0.35">
      <c r="A617" s="191">
        <v>8510</v>
      </c>
      <c r="B617" s="195" t="s">
        <v>145</v>
      </c>
      <c r="C617" s="180">
        <f>BJ71</f>
        <v>332760</v>
      </c>
      <c r="D617" s="180">
        <f>(D615/D612)*BJ76</f>
        <v>0</v>
      </c>
      <c r="N617" s="194" t="s">
        <v>605</v>
      </c>
    </row>
    <row r="618" spans="1:14" ht="12.65" customHeight="1" x14ac:dyDescent="0.35">
      <c r="A618" s="191">
        <v>8470</v>
      </c>
      <c r="B618" s="195" t="s">
        <v>606</v>
      </c>
      <c r="C618" s="180">
        <f>BG71</f>
        <v>0</v>
      </c>
      <c r="D618" s="180">
        <f>(D615/D612)*BG76</f>
        <v>0</v>
      </c>
      <c r="N618" s="194" t="s">
        <v>607</v>
      </c>
    </row>
    <row r="619" spans="1:14" ht="12.65" customHeight="1" x14ac:dyDescent="0.35">
      <c r="A619" s="191">
        <v>8610</v>
      </c>
      <c r="B619" s="195" t="s">
        <v>608</v>
      </c>
      <c r="C619" s="180">
        <f>BN71</f>
        <v>2908214</v>
      </c>
      <c r="D619" s="180">
        <f>(D615/D612)*BN76</f>
        <v>447089.25602203136</v>
      </c>
      <c r="N619" s="194" t="s">
        <v>609</v>
      </c>
    </row>
    <row r="620" spans="1:14" ht="12.65" customHeight="1" x14ac:dyDescent="0.35">
      <c r="A620" s="191">
        <v>8790</v>
      </c>
      <c r="B620" s="195" t="s">
        <v>610</v>
      </c>
      <c r="C620" s="180">
        <f>CC71</f>
        <v>0</v>
      </c>
      <c r="D620" s="180">
        <f>(D615/D612)*CC76</f>
        <v>0</v>
      </c>
      <c r="N620" s="194" t="s">
        <v>611</v>
      </c>
    </row>
    <row r="621" spans="1:14" ht="12.65" customHeight="1" x14ac:dyDescent="0.35">
      <c r="A621" s="191">
        <v>8630</v>
      </c>
      <c r="B621" s="195" t="s">
        <v>612</v>
      </c>
      <c r="C621" s="180">
        <f>BP71</f>
        <v>0</v>
      </c>
      <c r="D621" s="180">
        <f>(D615/D612)*BP76</f>
        <v>0</v>
      </c>
      <c r="N621" s="194" t="s">
        <v>613</v>
      </c>
    </row>
    <row r="622" spans="1:14" ht="12.65" customHeight="1" x14ac:dyDescent="0.35">
      <c r="A622" s="191">
        <v>8770</v>
      </c>
      <c r="B622" s="193" t="s">
        <v>614</v>
      </c>
      <c r="C622" s="180">
        <f>CB71</f>
        <v>0</v>
      </c>
      <c r="D622" s="180">
        <f>(D615/D612)*CB76</f>
        <v>0</v>
      </c>
      <c r="N622" s="194" t="s">
        <v>615</v>
      </c>
    </row>
    <row r="623" spans="1:14" ht="12.65" customHeight="1" x14ac:dyDescent="0.35">
      <c r="A623" s="191">
        <v>8640</v>
      </c>
      <c r="B623" s="195" t="s">
        <v>616</v>
      </c>
      <c r="C623" s="180">
        <f>BQ71</f>
        <v>0</v>
      </c>
      <c r="D623" s="180">
        <f>(D615/D612)*BQ76</f>
        <v>0</v>
      </c>
      <c r="E623" s="180">
        <f>SUM(C616:D623)</f>
        <v>3688063.2560220314</v>
      </c>
      <c r="N623" s="194" t="s">
        <v>617</v>
      </c>
    </row>
    <row r="624" spans="1:14" ht="12.65" customHeight="1" x14ac:dyDescent="0.35">
      <c r="A624" s="191">
        <v>8420</v>
      </c>
      <c r="B624" s="195" t="s">
        <v>139</v>
      </c>
      <c r="C624" s="180">
        <f>BD71</f>
        <v>171114</v>
      </c>
      <c r="D624" s="180">
        <f>(D615/D612)*BD76</f>
        <v>38124.124414645768</v>
      </c>
      <c r="E624" s="180">
        <f>(E623/E612)*SUM(C624:D624)</f>
        <v>26851.120176671422</v>
      </c>
      <c r="F624" s="180">
        <f>SUM(C624:E624)</f>
        <v>236089.2445913172</v>
      </c>
      <c r="N624" s="194" t="s">
        <v>618</v>
      </c>
    </row>
    <row r="625" spans="1:14" ht="12.65" customHeight="1" x14ac:dyDescent="0.35">
      <c r="A625" s="191">
        <v>8320</v>
      </c>
      <c r="B625" s="195" t="s">
        <v>135</v>
      </c>
      <c r="C625" s="180">
        <f>AY71</f>
        <v>727669</v>
      </c>
      <c r="D625" s="180">
        <f>(D615/D612)*AY76</f>
        <v>74373.787517865654</v>
      </c>
      <c r="E625" s="180">
        <f>(E623/E612)*SUM(C625:D625)</f>
        <v>102924.58573083702</v>
      </c>
      <c r="F625" s="180">
        <f>(F624/F612)*AY64</f>
        <v>18207.741610613168</v>
      </c>
      <c r="G625" s="180">
        <f>SUM(C625:F625)</f>
        <v>923175.1148593158</v>
      </c>
      <c r="N625" s="194" t="s">
        <v>619</v>
      </c>
    </row>
    <row r="626" spans="1:14" ht="12.65" customHeight="1" x14ac:dyDescent="0.35">
      <c r="A626" s="191">
        <v>8650</v>
      </c>
      <c r="B626" s="195" t="s">
        <v>152</v>
      </c>
      <c r="C626" s="180">
        <f>BR71</f>
        <v>360256</v>
      </c>
      <c r="D626" s="180">
        <f>(D615/D612)*BR76</f>
        <v>12093.298783392787</v>
      </c>
      <c r="E626" s="180">
        <f>(E623/E612)*SUM(C626:D626)</f>
        <v>47782.858870973498</v>
      </c>
      <c r="F626" s="180">
        <f>(F624/F612)*BR64</f>
        <v>5227.5947508557529</v>
      </c>
      <c r="G626" s="180">
        <f>(G625/G612)*BR77</f>
        <v>0</v>
      </c>
      <c r="N626" s="194" t="s">
        <v>620</v>
      </c>
    </row>
    <row r="627" spans="1:14" ht="12.65" customHeight="1" x14ac:dyDescent="0.35">
      <c r="A627" s="191">
        <v>8620</v>
      </c>
      <c r="B627" s="193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4" t="s">
        <v>622</v>
      </c>
    </row>
    <row r="628" spans="1:14" ht="12.65" customHeight="1" x14ac:dyDescent="0.35">
      <c r="A628" s="191">
        <v>8330</v>
      </c>
      <c r="B628" s="195" t="s">
        <v>136</v>
      </c>
      <c r="C628" s="180">
        <f>AZ71</f>
        <v>74596</v>
      </c>
      <c r="D628" s="180">
        <f>(D615/D612)*AZ76</f>
        <v>27209.922262633772</v>
      </c>
      <c r="E628" s="180">
        <f>(E623/E612)*SUM(C628:D628)</f>
        <v>13064.555329093302</v>
      </c>
      <c r="F628" s="180">
        <f>(F624/F612)*AZ64</f>
        <v>1413.7497580277741</v>
      </c>
      <c r="G628" s="180">
        <f>(G625/G612)*AZ77</f>
        <v>0</v>
      </c>
      <c r="H628" s="180">
        <f>SUM(C626:G628)</f>
        <v>541643.97975497693</v>
      </c>
      <c r="N628" s="194" t="s">
        <v>623</v>
      </c>
    </row>
    <row r="629" spans="1:14" ht="12.65" customHeight="1" x14ac:dyDescent="0.35">
      <c r="A629" s="191">
        <v>8460</v>
      </c>
      <c r="B629" s="195" t="s">
        <v>141</v>
      </c>
      <c r="C629" s="180">
        <f>BF71</f>
        <v>518672</v>
      </c>
      <c r="D629" s="180">
        <f>(D615/D612)*BF76</f>
        <v>0</v>
      </c>
      <c r="E629" s="180">
        <f>(E623/E612)*SUM(C629:D629)</f>
        <v>66560.165568467957</v>
      </c>
      <c r="F629" s="180">
        <f>(F624/F612)*BF64</f>
        <v>5668.058405838131</v>
      </c>
      <c r="G629" s="180">
        <f>(G625/G612)*BF77</f>
        <v>0</v>
      </c>
      <c r="H629" s="180">
        <f>(H628/H612)*BF60</f>
        <v>28449.262639197103</v>
      </c>
      <c r="I629" s="180">
        <f>SUM(C629:H629)</f>
        <v>619349.48661350308</v>
      </c>
      <c r="N629" s="194" t="s">
        <v>624</v>
      </c>
    </row>
    <row r="630" spans="1:14" ht="12.65" customHeight="1" x14ac:dyDescent="0.35">
      <c r="A630" s="191">
        <v>8350</v>
      </c>
      <c r="B630" s="195" t="s">
        <v>625</v>
      </c>
      <c r="C630" s="180">
        <f>BA71</f>
        <v>115201</v>
      </c>
      <c r="D630" s="180">
        <f>(D615/D612)*BA76</f>
        <v>84653.091483749522</v>
      </c>
      <c r="E630" s="180">
        <f>(E623/E612)*SUM(C630:D630)</f>
        <v>25646.885543646287</v>
      </c>
      <c r="F630" s="180">
        <f>(F624/F612)*BA64</f>
        <v>704.62576464978656</v>
      </c>
      <c r="G630" s="180">
        <f>(G625/G612)*BA77</f>
        <v>0</v>
      </c>
      <c r="H630" s="180">
        <f>(H628/H612)*BA60</f>
        <v>3356.5567604092803</v>
      </c>
      <c r="I630" s="180">
        <f>(I629/I612)*BA78</f>
        <v>4032.6142371454798</v>
      </c>
      <c r="J630" s="180">
        <f>SUM(C630:I630)</f>
        <v>233594.77378960038</v>
      </c>
      <c r="N630" s="194" t="s">
        <v>626</v>
      </c>
    </row>
    <row r="631" spans="1:14" ht="12.65" customHeight="1" x14ac:dyDescent="0.35">
      <c r="A631" s="191">
        <v>8200</v>
      </c>
      <c r="B631" s="195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4" t="s">
        <v>628</v>
      </c>
    </row>
    <row r="632" spans="1:14" ht="12.65" customHeight="1" x14ac:dyDescent="0.35">
      <c r="A632" s="191">
        <v>8360</v>
      </c>
      <c r="B632" s="195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4" t="s">
        <v>630</v>
      </c>
    </row>
    <row r="633" spans="1:14" ht="12.65" customHeight="1" x14ac:dyDescent="0.35">
      <c r="A633" s="191">
        <v>8370</v>
      </c>
      <c r="B633" s="195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4" t="s">
        <v>632</v>
      </c>
    </row>
    <row r="634" spans="1:14" ht="12.65" customHeight="1" x14ac:dyDescent="0.35">
      <c r="A634" s="191">
        <v>8490</v>
      </c>
      <c r="B634" s="195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4" t="s">
        <v>634</v>
      </c>
    </row>
    <row r="635" spans="1:14" ht="12.65" customHeight="1" x14ac:dyDescent="0.35">
      <c r="A635" s="191">
        <v>8530</v>
      </c>
      <c r="B635" s="195" t="s">
        <v>635</v>
      </c>
      <c r="C635" s="180">
        <f>BK71</f>
        <v>930792</v>
      </c>
      <c r="D635" s="180">
        <f>(D615/D612)*BK76</f>
        <v>25668.026667751194</v>
      </c>
      <c r="E635" s="180">
        <f>(E623/E612)*SUM(C635:D635)</f>
        <v>122740.64868476955</v>
      </c>
      <c r="F635" s="180">
        <f>(F624/F612)*BK64</f>
        <v>1367.243877144278</v>
      </c>
      <c r="G635" s="180">
        <f>(G625/G612)*BK77</f>
        <v>0</v>
      </c>
      <c r="H635" s="180">
        <f>(H628/H612)*BK60</f>
        <v>50967.522070680723</v>
      </c>
      <c r="I635" s="180">
        <f>(I629/I612)*BK78</f>
        <v>61475.91704073907</v>
      </c>
      <c r="J635" s="180">
        <f>(J630/J612)*BK79</f>
        <v>0</v>
      </c>
      <c r="N635" s="194" t="s">
        <v>636</v>
      </c>
    </row>
    <row r="636" spans="1:14" ht="12.65" customHeight="1" x14ac:dyDescent="0.35">
      <c r="A636" s="191">
        <v>8480</v>
      </c>
      <c r="B636" s="195" t="s">
        <v>637</v>
      </c>
      <c r="C636" s="180">
        <f>BH71</f>
        <v>1468216</v>
      </c>
      <c r="D636" s="180">
        <f>(D615/D612)*BH76</f>
        <v>0</v>
      </c>
      <c r="E636" s="180">
        <f>(E623/E612)*SUM(C636:D636)</f>
        <v>188413.29404763269</v>
      </c>
      <c r="F636" s="180">
        <f>(F624/F612)*BH64</f>
        <v>7586.4804063395368</v>
      </c>
      <c r="G636" s="180">
        <f>(G625/G612)*BH77</f>
        <v>0</v>
      </c>
      <c r="H636" s="180">
        <f>(H628/H612)*BH60</f>
        <v>14566.804581582021</v>
      </c>
      <c r="I636" s="180">
        <f>(I629/I612)*BH78</f>
        <v>17589.062098187729</v>
      </c>
      <c r="J636" s="180">
        <f>(J630/J612)*BH79</f>
        <v>0</v>
      </c>
      <c r="N636" s="194" t="s">
        <v>638</v>
      </c>
    </row>
    <row r="637" spans="1:14" ht="12.65" customHeight="1" x14ac:dyDescent="0.35">
      <c r="A637" s="191">
        <v>8560</v>
      </c>
      <c r="B637" s="195" t="s">
        <v>147</v>
      </c>
      <c r="C637" s="180">
        <f>BL71</f>
        <v>989839</v>
      </c>
      <c r="D637" s="180">
        <f>(D615/D612)*BL76</f>
        <v>234065.7979525674</v>
      </c>
      <c r="E637" s="180">
        <f>(E623/E612)*SUM(C637:D637)</f>
        <v>157061.314263668</v>
      </c>
      <c r="F637" s="180">
        <f>(F624/F612)*BL64</f>
        <v>2185.8489536005736</v>
      </c>
      <c r="G637" s="180">
        <f>(G625/G612)*BL77</f>
        <v>0</v>
      </c>
      <c r="H637" s="180">
        <f>(H628/H612)*BL60</f>
        <v>57028.876997245046</v>
      </c>
      <c r="I637" s="180">
        <f>(I629/I612)*BL78</f>
        <v>68811.842940227129</v>
      </c>
      <c r="J637" s="180">
        <f>(J630/J612)*BL79</f>
        <v>0</v>
      </c>
      <c r="N637" s="194" t="s">
        <v>639</v>
      </c>
    </row>
    <row r="638" spans="1:14" ht="12.65" customHeight="1" x14ac:dyDescent="0.35">
      <c r="A638" s="191">
        <v>8590</v>
      </c>
      <c r="B638" s="195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4" t="s">
        <v>641</v>
      </c>
    </row>
    <row r="639" spans="1:14" ht="12.65" customHeight="1" x14ac:dyDescent="0.35">
      <c r="A639" s="191">
        <v>8660</v>
      </c>
      <c r="B639" s="195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4" t="s">
        <v>643</v>
      </c>
    </row>
    <row r="640" spans="1:14" ht="12.65" customHeight="1" x14ac:dyDescent="0.35">
      <c r="A640" s="191">
        <v>8670</v>
      </c>
      <c r="B640" s="195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4" t="s">
        <v>645</v>
      </c>
    </row>
    <row r="641" spans="1:14" ht="12.65" customHeight="1" x14ac:dyDescent="0.35">
      <c r="A641" s="191">
        <v>8680</v>
      </c>
      <c r="B641" s="195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4" t="s">
        <v>647</v>
      </c>
    </row>
    <row r="642" spans="1:14" ht="12.65" customHeight="1" x14ac:dyDescent="0.35">
      <c r="A642" s="191">
        <v>8690</v>
      </c>
      <c r="B642" s="195" t="s">
        <v>648</v>
      </c>
      <c r="C642" s="180">
        <f>BV71</f>
        <v>633021</v>
      </c>
      <c r="D642" s="180">
        <f>(D615/D612)*BV76</f>
        <v>67027.108506954522</v>
      </c>
      <c r="E642" s="180">
        <f>(E623/E612)*SUM(C642:D642)</f>
        <v>89835.807616597216</v>
      </c>
      <c r="F642" s="180">
        <f>(F624/F612)*BV64</f>
        <v>3820.0844713864512</v>
      </c>
      <c r="G642" s="180">
        <f>(G625/G612)*BV77</f>
        <v>0</v>
      </c>
      <c r="H642" s="180">
        <f>(H628/H612)*BV60</f>
        <v>34054.38654978347</v>
      </c>
      <c r="I642" s="180">
        <f>(I629/I612)*BV78</f>
        <v>41098.345097716694</v>
      </c>
      <c r="J642" s="180">
        <f>(J630/J612)*BV79</f>
        <v>0</v>
      </c>
      <c r="N642" s="194" t="s">
        <v>649</v>
      </c>
    </row>
    <row r="643" spans="1:14" ht="12.65" customHeight="1" x14ac:dyDescent="0.35">
      <c r="A643" s="191">
        <v>8700</v>
      </c>
      <c r="B643" s="195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4" t="s">
        <v>651</v>
      </c>
    </row>
    <row r="644" spans="1:14" ht="12.65" customHeight="1" x14ac:dyDescent="0.35">
      <c r="A644" s="191">
        <v>8710</v>
      </c>
      <c r="B644" s="195" t="s">
        <v>652</v>
      </c>
      <c r="C644" s="180">
        <f>BX71</f>
        <v>182361</v>
      </c>
      <c r="D644" s="180">
        <f>(D615/D612)*BX76</f>
        <v>0</v>
      </c>
      <c r="E644" s="180">
        <f>(E623/E612)*SUM(C644:D644)</f>
        <v>23402.03125141011</v>
      </c>
      <c r="F644" s="180">
        <f>(F624/F612)*BX64</f>
        <v>81.330877488922027</v>
      </c>
      <c r="G644" s="180">
        <f>(G625/G612)*BX77</f>
        <v>0</v>
      </c>
      <c r="H644" s="180">
        <f>(H628/H612)*BX60</f>
        <v>7267.1083259346551</v>
      </c>
      <c r="I644" s="180">
        <f>(I629/I612)*BX78</f>
        <v>8794.5310490938646</v>
      </c>
      <c r="J644" s="180">
        <f>(J630/J612)*BX79</f>
        <v>0</v>
      </c>
      <c r="K644" s="180">
        <f>SUM(C631:J644)</f>
        <v>5489138.4143285025</v>
      </c>
      <c r="N644" s="194" t="s">
        <v>653</v>
      </c>
    </row>
    <row r="645" spans="1:14" ht="12.65" customHeight="1" x14ac:dyDescent="0.35">
      <c r="A645" s="191">
        <v>8720</v>
      </c>
      <c r="B645" s="195" t="s">
        <v>654</v>
      </c>
      <c r="C645" s="180">
        <f>BY71</f>
        <v>103</v>
      </c>
      <c r="D645" s="180">
        <f>(D615/D612)*BY76</f>
        <v>0</v>
      </c>
      <c r="E645" s="180">
        <f>(E623/E612)*SUM(C645:D645)</f>
        <v>13.217788994879614</v>
      </c>
      <c r="F645" s="180">
        <f>(F624/F612)*BY64</f>
        <v>7.4728638549143351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4" t="s">
        <v>655</v>
      </c>
    </row>
    <row r="646" spans="1:14" ht="12.65" customHeight="1" x14ac:dyDescent="0.35">
      <c r="A646" s="191">
        <v>8730</v>
      </c>
      <c r="B646" s="195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4" t="s">
        <v>657</v>
      </c>
    </row>
    <row r="647" spans="1:14" ht="12.65" customHeight="1" x14ac:dyDescent="0.35">
      <c r="A647" s="191">
        <v>8740</v>
      </c>
      <c r="B647" s="195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123.69065284979395</v>
      </c>
      <c r="N647" s="194" t="s">
        <v>659</v>
      </c>
    </row>
    <row r="648" spans="1:14" ht="12.65" customHeight="1" x14ac:dyDescent="0.35">
      <c r="A648" s="191"/>
      <c r="B648" s="191"/>
      <c r="C648" s="180">
        <f>SUM(C614:C647)</f>
        <v>12014657</v>
      </c>
      <c r="L648" s="253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3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3" t="s">
        <v>599</v>
      </c>
      <c r="M667" s="181" t="s">
        <v>662</v>
      </c>
    </row>
    <row r="668" spans="1:14" ht="12.65" customHeight="1" x14ac:dyDescent="0.35">
      <c r="A668" s="191">
        <v>6010</v>
      </c>
      <c r="B668" s="193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3" t="s">
        <v>663</v>
      </c>
    </row>
    <row r="669" spans="1:14" ht="12.65" customHeight="1" x14ac:dyDescent="0.35">
      <c r="A669" s="191">
        <v>6030</v>
      </c>
      <c r="B669" s="193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3" t="s">
        <v>664</v>
      </c>
    </row>
    <row r="670" spans="1:14" ht="12.65" customHeight="1" x14ac:dyDescent="0.35">
      <c r="A670" s="191">
        <v>6070</v>
      </c>
      <c r="B670" s="193" t="s">
        <v>665</v>
      </c>
      <c r="C670" s="180">
        <f>E71</f>
        <v>753536</v>
      </c>
      <c r="D670" s="180">
        <f>(D615/D612)*E76</f>
        <v>105634.96487293601</v>
      </c>
      <c r="E670" s="180">
        <f>(E623/E612)*SUM(C670:D670)</f>
        <v>110255.733244831</v>
      </c>
      <c r="F670" s="180">
        <f>(F624/F612)*E64</f>
        <v>2053.5865185762159</v>
      </c>
      <c r="G670" s="180">
        <f>(G625/G612)*E77</f>
        <v>180281.78906330839</v>
      </c>
      <c r="H670" s="180">
        <f>(H628/H612)*E60</f>
        <v>20628.159508146353</v>
      </c>
      <c r="I670" s="180">
        <f>(I629/I612)*E78</f>
        <v>25353.989512265729</v>
      </c>
      <c r="J670" s="180">
        <f>(J630/J612)*E79</f>
        <v>38545.199068274458</v>
      </c>
      <c r="K670" s="180">
        <f>(K644/K612)*E75</f>
        <v>253518.27391871071</v>
      </c>
      <c r="L670" s="180">
        <f>(L647/L612)*E80</f>
        <v>17.250889038720363</v>
      </c>
      <c r="M670" s="180">
        <f t="shared" si="20"/>
        <v>736289</v>
      </c>
      <c r="N670" s="193" t="s">
        <v>666</v>
      </c>
    </row>
    <row r="671" spans="1:14" ht="12.65" customHeight="1" x14ac:dyDescent="0.35">
      <c r="A671" s="191">
        <v>6100</v>
      </c>
      <c r="B671" s="193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3" t="s">
        <v>668</v>
      </c>
    </row>
    <row r="672" spans="1:14" ht="12.65" customHeight="1" x14ac:dyDescent="0.35">
      <c r="A672" s="191">
        <v>6120</v>
      </c>
      <c r="B672" s="193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3" t="s">
        <v>670</v>
      </c>
    </row>
    <row r="673" spans="1:14" ht="12.65" customHeight="1" x14ac:dyDescent="0.35">
      <c r="A673" s="191">
        <v>6140</v>
      </c>
      <c r="B673" s="193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3" t="s">
        <v>672</v>
      </c>
    </row>
    <row r="674" spans="1:14" ht="12.65" customHeight="1" x14ac:dyDescent="0.35">
      <c r="A674" s="191">
        <v>6150</v>
      </c>
      <c r="B674" s="193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3" t="s">
        <v>674</v>
      </c>
    </row>
    <row r="675" spans="1:14" ht="12.65" customHeight="1" x14ac:dyDescent="0.35">
      <c r="A675" s="191">
        <v>6170</v>
      </c>
      <c r="B675" s="193" t="s">
        <v>99</v>
      </c>
      <c r="C675" s="180">
        <f>J71</f>
        <v>65545</v>
      </c>
      <c r="D675" s="180">
        <f>(D615/D612)*J76</f>
        <v>0</v>
      </c>
      <c r="E675" s="180">
        <f>(E623/E612)*SUM(C675:D675)</f>
        <v>8411.2619385377111</v>
      </c>
      <c r="F675" s="180">
        <f>(F624/F612)*J64</f>
        <v>192.4081062449788</v>
      </c>
      <c r="G675" s="180">
        <f>(G625/G612)*J77</f>
        <v>0</v>
      </c>
      <c r="H675" s="180">
        <f>(H628/H612)*J60</f>
        <v>1922.687853049976</v>
      </c>
      <c r="I675" s="180">
        <f>(I629/I612)*J78</f>
        <v>0</v>
      </c>
      <c r="J675" s="180">
        <f>(J630/J612)*J79</f>
        <v>3611.7125112770968</v>
      </c>
      <c r="K675" s="180">
        <f>(K644/K612)*J75</f>
        <v>23301.795564769323</v>
      </c>
      <c r="L675" s="180">
        <f>(L647/L612)*J80</f>
        <v>1.6302386548618901</v>
      </c>
      <c r="M675" s="180">
        <f t="shared" si="20"/>
        <v>37441</v>
      </c>
      <c r="N675" s="193" t="s">
        <v>675</v>
      </c>
    </row>
    <row r="676" spans="1:14" ht="12.65" customHeight="1" x14ac:dyDescent="0.35">
      <c r="A676" s="191">
        <v>6200</v>
      </c>
      <c r="B676" s="193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3" t="s">
        <v>676</v>
      </c>
    </row>
    <row r="677" spans="1:14" ht="12.65" customHeight="1" x14ac:dyDescent="0.35">
      <c r="A677" s="191">
        <v>6210</v>
      </c>
      <c r="B677" s="193" t="s">
        <v>289</v>
      </c>
      <c r="C677" s="180">
        <f>L71</f>
        <v>2941138</v>
      </c>
      <c r="D677" s="180">
        <f>(D615/D612)*L76</f>
        <v>412260.55552586017</v>
      </c>
      <c r="E677" s="180">
        <f>(E623/E612)*SUM(C677:D677)</f>
        <v>430335.09245315444</v>
      </c>
      <c r="F677" s="180">
        <f>(F624/F612)*L64</f>
        <v>8015.4082811963681</v>
      </c>
      <c r="G677" s="180">
        <f>(G625/G612)*L77</f>
        <v>703600.47816534666</v>
      </c>
      <c r="H677" s="180">
        <f>(H628/H612)*L60</f>
        <v>80524.774320110009</v>
      </c>
      <c r="I677" s="180">
        <f>(I629/I612)*L78</f>
        <v>98970.649415900232</v>
      </c>
      <c r="J677" s="180">
        <f>(J630/J612)*L79</f>
        <v>150449.38997528181</v>
      </c>
      <c r="K677" s="180">
        <f>(K644/K612)*L75</f>
        <v>1007800.3036022953</v>
      </c>
      <c r="L677" s="180">
        <f>(L647/L612)*L80</f>
        <v>67.314036094388229</v>
      </c>
      <c r="M677" s="180">
        <f t="shared" si="20"/>
        <v>2892024</v>
      </c>
      <c r="N677" s="193" t="s">
        <v>677</v>
      </c>
    </row>
    <row r="678" spans="1:14" ht="12.65" customHeight="1" x14ac:dyDescent="0.35">
      <c r="A678" s="191">
        <v>6330</v>
      </c>
      <c r="B678" s="193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3" t="s">
        <v>679</v>
      </c>
    </row>
    <row r="679" spans="1:14" ht="12.65" customHeight="1" x14ac:dyDescent="0.35">
      <c r="A679" s="191">
        <v>6400</v>
      </c>
      <c r="B679" s="193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3" t="s">
        <v>681</v>
      </c>
    </row>
    <row r="680" spans="1:14" ht="12.65" customHeight="1" x14ac:dyDescent="0.35">
      <c r="A680" s="191">
        <v>7010</v>
      </c>
      <c r="B680" s="193" t="s">
        <v>682</v>
      </c>
      <c r="C680" s="180">
        <f>O71</f>
        <v>262875</v>
      </c>
      <c r="D680" s="180">
        <f>(D615/D612)*O76</f>
        <v>4353.5875620214038</v>
      </c>
      <c r="E680" s="180">
        <f>(E623/E612)*SUM(C680:D680)</f>
        <v>34292.923143636013</v>
      </c>
      <c r="F680" s="180">
        <f>(F624/F612)*O64</f>
        <v>903.12824530071498</v>
      </c>
      <c r="G680" s="180">
        <f>(G625/G612)*O77</f>
        <v>0</v>
      </c>
      <c r="H680" s="180">
        <f>(H628/H612)*O60</f>
        <v>4464.5463706414703</v>
      </c>
      <c r="I680" s="180">
        <f>(I629/I612)*O78</f>
        <v>5362.518932374308</v>
      </c>
      <c r="J680" s="180">
        <f>(J630/J612)*O79</f>
        <v>720.06262060705933</v>
      </c>
      <c r="K680" s="180">
        <f>(K644/K612)*O75</f>
        <v>52385.286343845597</v>
      </c>
      <c r="L680" s="180">
        <f>(L647/L612)*O80</f>
        <v>4.0607762857468899</v>
      </c>
      <c r="M680" s="180">
        <f t="shared" si="20"/>
        <v>102486</v>
      </c>
      <c r="N680" s="193" t="s">
        <v>683</v>
      </c>
    </row>
    <row r="681" spans="1:14" ht="12.65" customHeight="1" x14ac:dyDescent="0.35">
      <c r="A681" s="191">
        <v>7020</v>
      </c>
      <c r="B681" s="193" t="s">
        <v>684</v>
      </c>
      <c r="C681" s="180">
        <f>P71</f>
        <v>1193068</v>
      </c>
      <c r="D681" s="180">
        <f>(D615/D612)*P76</f>
        <v>161203.67278262586</v>
      </c>
      <c r="E681" s="180">
        <f>(E623/E612)*SUM(C681:D681)</f>
        <v>173791.04089886791</v>
      </c>
      <c r="F681" s="180">
        <f>(F624/F612)*P64</f>
        <v>15786.170961239617</v>
      </c>
      <c r="G681" s="180">
        <f>(G625/G612)*P77</f>
        <v>0</v>
      </c>
      <c r="H681" s="180">
        <f>(H628/H612)*P60</f>
        <v>9385.3237572608996</v>
      </c>
      <c r="I681" s="180">
        <f>(I629/I612)*P78</f>
        <v>11325.639985174539</v>
      </c>
      <c r="J681" s="180">
        <f>(J630/J612)*P79</f>
        <v>18182.056145671657</v>
      </c>
      <c r="K681" s="180">
        <f>(K644/K612)*P75</f>
        <v>505392.69295872108</v>
      </c>
      <c r="L681" s="180">
        <f>(L647/L612)*P80</f>
        <v>7.2323314870236572</v>
      </c>
      <c r="M681" s="180">
        <f t="shared" si="20"/>
        <v>895074</v>
      </c>
      <c r="N681" s="193" t="s">
        <v>685</v>
      </c>
    </row>
    <row r="682" spans="1:14" ht="12.65" customHeight="1" x14ac:dyDescent="0.35">
      <c r="A682" s="191">
        <v>7030</v>
      </c>
      <c r="B682" s="193" t="s">
        <v>686</v>
      </c>
      <c r="C682" s="180">
        <f>Q71</f>
        <v>5271</v>
      </c>
      <c r="D682" s="180">
        <f>(D615/D612)*Q76</f>
        <v>0</v>
      </c>
      <c r="E682" s="180">
        <f>(E623/E612)*SUM(C682:D682)</f>
        <v>676.41714361175184</v>
      </c>
      <c r="F682" s="180">
        <f>(F624/F612)*Q64</f>
        <v>201.69477200642572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878</v>
      </c>
      <c r="N682" s="193" t="s">
        <v>687</v>
      </c>
    </row>
    <row r="683" spans="1:14" ht="12.65" customHeight="1" x14ac:dyDescent="0.35">
      <c r="A683" s="191">
        <v>7040</v>
      </c>
      <c r="B683" s="193" t="s">
        <v>107</v>
      </c>
      <c r="C683" s="180">
        <f>R71</f>
        <v>822512</v>
      </c>
      <c r="D683" s="180">
        <f>(D615/D612)*R76</f>
        <v>6046.6493916963936</v>
      </c>
      <c r="E683" s="180">
        <f>(E623/E612)*SUM(C683:D683)</f>
        <v>106327.31453924156</v>
      </c>
      <c r="F683" s="180">
        <f>(F624/F612)*R64</f>
        <v>1752.5679541680647</v>
      </c>
      <c r="G683" s="180">
        <f>(G625/G612)*R77</f>
        <v>0</v>
      </c>
      <c r="H683" s="180">
        <f>(H628/H612)*R60</f>
        <v>6810.8773099566943</v>
      </c>
      <c r="I683" s="180">
        <f>(I629/I612)*R78</f>
        <v>8193.9289286679432</v>
      </c>
      <c r="J683" s="180">
        <f>(J630/J612)*R79</f>
        <v>0</v>
      </c>
      <c r="K683" s="180">
        <f>(K644/K612)*R75</f>
        <v>215191.91592674429</v>
      </c>
      <c r="L683" s="180">
        <f>(L647/L612)*R80</f>
        <v>0</v>
      </c>
      <c r="M683" s="180">
        <f t="shared" si="20"/>
        <v>344323</v>
      </c>
      <c r="N683" s="193" t="s">
        <v>688</v>
      </c>
    </row>
    <row r="684" spans="1:14" ht="12.65" customHeight="1" x14ac:dyDescent="0.35">
      <c r="A684" s="191">
        <v>7050</v>
      </c>
      <c r="B684" s="193" t="s">
        <v>689</v>
      </c>
      <c r="C684" s="180">
        <f>S71</f>
        <v>111154</v>
      </c>
      <c r="D684" s="180">
        <f>(D615/D612)*S76</f>
        <v>0</v>
      </c>
      <c r="E684" s="180">
        <f>(E623/E612)*SUM(C684:D684)</f>
        <v>14264.175902299501</v>
      </c>
      <c r="F684" s="180">
        <f>(F624/F612)*S64</f>
        <v>1131.6672855238232</v>
      </c>
      <c r="G684" s="180">
        <f>(G625/G612)*S77</f>
        <v>0</v>
      </c>
      <c r="H684" s="180">
        <f>(H628/H612)*S60</f>
        <v>5377.0084025973902</v>
      </c>
      <c r="I684" s="180">
        <f>(I629/I612)*S78</f>
        <v>6520.8230217671589</v>
      </c>
      <c r="J684" s="180">
        <f>(J630/J612)*S79</f>
        <v>0</v>
      </c>
      <c r="K684" s="180">
        <f>(K644/K612)*S75</f>
        <v>69377.134141208022</v>
      </c>
      <c r="L684" s="180">
        <f>(L647/L612)*S80</f>
        <v>0</v>
      </c>
      <c r="M684" s="180">
        <f t="shared" si="20"/>
        <v>96671</v>
      </c>
      <c r="N684" s="193" t="s">
        <v>690</v>
      </c>
    </row>
    <row r="685" spans="1:14" ht="12.65" customHeight="1" x14ac:dyDescent="0.35">
      <c r="A685" s="191">
        <v>7060</v>
      </c>
      <c r="B685" s="193" t="s">
        <v>691</v>
      </c>
      <c r="C685" s="180">
        <f>T71</f>
        <v>555658</v>
      </c>
      <c r="D685" s="180">
        <f>(D615/D612)*T76</f>
        <v>44503.339522885464</v>
      </c>
      <c r="E685" s="180">
        <f>(E623/E612)*SUM(C685:D685)</f>
        <v>77017.533482502942</v>
      </c>
      <c r="F685" s="180">
        <f>(F624/F612)*T64</f>
        <v>24805.40976958739</v>
      </c>
      <c r="G685" s="180">
        <f>(G625/G612)*T77</f>
        <v>0</v>
      </c>
      <c r="H685" s="180">
        <f>(H628/H612)*T60</f>
        <v>6224.2945751278876</v>
      </c>
      <c r="I685" s="180">
        <f>(I629/I612)*T78</f>
        <v>7507.5265053240309</v>
      </c>
      <c r="J685" s="180">
        <f>(J630/J612)*T79</f>
        <v>0</v>
      </c>
      <c r="K685" s="180">
        <f>(K644/K612)*T75</f>
        <v>147072.69352738126</v>
      </c>
      <c r="L685" s="180">
        <f>(L647/L612)*T80</f>
        <v>5.6613742377931091</v>
      </c>
      <c r="M685" s="180">
        <f t="shared" si="20"/>
        <v>307136</v>
      </c>
      <c r="N685" s="193" t="s">
        <v>692</v>
      </c>
    </row>
    <row r="686" spans="1:14" ht="12.65" customHeight="1" x14ac:dyDescent="0.35">
      <c r="A686" s="191">
        <v>7070</v>
      </c>
      <c r="B686" s="193" t="s">
        <v>109</v>
      </c>
      <c r="C686" s="180">
        <f>U71</f>
        <v>1691938</v>
      </c>
      <c r="D686" s="180">
        <f>(D615/D612)*U76</f>
        <v>71229.52983418353</v>
      </c>
      <c r="E686" s="180">
        <f>(E623/E612)*SUM(C686:D686)</f>
        <v>226263.84827156647</v>
      </c>
      <c r="F686" s="180">
        <f>(F624/F612)*U64</f>
        <v>34932.156022063973</v>
      </c>
      <c r="G686" s="180">
        <f>(G625/G612)*U77</f>
        <v>0</v>
      </c>
      <c r="H686" s="180">
        <f>(H628/H612)*U60</f>
        <v>33304.864166391111</v>
      </c>
      <c r="I686" s="180">
        <f>(I629/I612)*U78</f>
        <v>40197.441917077813</v>
      </c>
      <c r="J686" s="180">
        <f>(J630/J612)*U79</f>
        <v>0</v>
      </c>
      <c r="K686" s="180">
        <f>(K644/K612)*U75</f>
        <v>685095.43491350859</v>
      </c>
      <c r="L686" s="180">
        <f>(L647/L612)*U80</f>
        <v>0</v>
      </c>
      <c r="M686" s="180">
        <f t="shared" si="20"/>
        <v>1091023</v>
      </c>
      <c r="N686" s="193" t="s">
        <v>693</v>
      </c>
    </row>
    <row r="687" spans="1:14" ht="12.65" customHeight="1" x14ac:dyDescent="0.35">
      <c r="A687" s="191">
        <v>7110</v>
      </c>
      <c r="B687" s="193" t="s">
        <v>694</v>
      </c>
      <c r="C687" s="180">
        <f>V71</f>
        <v>24738</v>
      </c>
      <c r="D687" s="180">
        <f>(D615/D612)*V76</f>
        <v>0</v>
      </c>
      <c r="E687" s="180">
        <f>(E623/E612)*SUM(C687:D687)</f>
        <v>3174.5792636439987</v>
      </c>
      <c r="F687" s="180">
        <f>(F624/F612)*V64</f>
        <v>990.40839304306394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6903.0934143143886</v>
      </c>
      <c r="L687" s="180">
        <f>(L647/L612)*V80</f>
        <v>0</v>
      </c>
      <c r="M687" s="180">
        <f t="shared" si="20"/>
        <v>11068</v>
      </c>
      <c r="N687" s="193" t="s">
        <v>695</v>
      </c>
    </row>
    <row r="688" spans="1:14" ht="12.65" customHeight="1" x14ac:dyDescent="0.35">
      <c r="A688" s="191">
        <v>7120</v>
      </c>
      <c r="B688" s="193" t="s">
        <v>696</v>
      </c>
      <c r="C688" s="180">
        <f>W71</f>
        <v>329005</v>
      </c>
      <c r="D688" s="180">
        <f>(D615/D612)*W76</f>
        <v>7951.3439500807581</v>
      </c>
      <c r="E688" s="180">
        <f>(E623/E612)*SUM(C688:D688)</f>
        <v>43240.9500467791</v>
      </c>
      <c r="F688" s="180">
        <f>(F624/F612)*W64</f>
        <v>0</v>
      </c>
      <c r="G688" s="180">
        <f>(G625/G612)*W77</f>
        <v>0</v>
      </c>
      <c r="H688" s="180">
        <f>(H628/H612)*W60</f>
        <v>2313.7430096025132</v>
      </c>
      <c r="I688" s="180">
        <f>(I629/I612)*W78</f>
        <v>2788.5098448346403</v>
      </c>
      <c r="J688" s="180">
        <f>(J630/J612)*W79</f>
        <v>0</v>
      </c>
      <c r="K688" s="180">
        <f>(K644/K612)*W75</f>
        <v>46528.865748790573</v>
      </c>
      <c r="L688" s="180">
        <f>(L647/L612)*W80</f>
        <v>0</v>
      </c>
      <c r="M688" s="180">
        <f t="shared" si="20"/>
        <v>102823</v>
      </c>
      <c r="N688" s="193" t="s">
        <v>697</v>
      </c>
    </row>
    <row r="689" spans="1:14" ht="12.65" customHeight="1" x14ac:dyDescent="0.35">
      <c r="A689" s="191">
        <v>7130</v>
      </c>
      <c r="B689" s="193" t="s">
        <v>698</v>
      </c>
      <c r="C689" s="180">
        <f>X71</f>
        <v>454125</v>
      </c>
      <c r="D689" s="180">
        <f>(D615/D612)*X76</f>
        <v>31261.177355070358</v>
      </c>
      <c r="E689" s="180">
        <f>(E623/E612)*SUM(C689:D689)</f>
        <v>62288.660905927507</v>
      </c>
      <c r="F689" s="180">
        <f>(F624/F612)*X64</f>
        <v>1357.3767947727406</v>
      </c>
      <c r="G689" s="180">
        <f>(G625/G612)*X77</f>
        <v>0</v>
      </c>
      <c r="H689" s="180">
        <f>(H628/H612)*X60</f>
        <v>9092.0323898464958</v>
      </c>
      <c r="I689" s="180">
        <f>(I629/I612)*X78</f>
        <v>10982.438773502583</v>
      </c>
      <c r="J689" s="180">
        <f>(J630/J612)*X79</f>
        <v>0</v>
      </c>
      <c r="K689" s="180">
        <f>(K644/K612)*X75</f>
        <v>182830.96166823694</v>
      </c>
      <c r="L689" s="180">
        <f>(L647/L612)*X80</f>
        <v>0</v>
      </c>
      <c r="M689" s="180">
        <f t="shared" si="20"/>
        <v>297813</v>
      </c>
      <c r="N689" s="193" t="s">
        <v>699</v>
      </c>
    </row>
    <row r="690" spans="1:14" ht="12.65" customHeight="1" x14ac:dyDescent="0.35">
      <c r="A690" s="191">
        <v>7140</v>
      </c>
      <c r="B690" s="193" t="s">
        <v>1250</v>
      </c>
      <c r="C690" s="180">
        <f>Y71</f>
        <v>931043</v>
      </c>
      <c r="D690" s="180">
        <f>(D615/D612)*Y76</f>
        <v>69476.001510591566</v>
      </c>
      <c r="E690" s="180">
        <f>(E623/E612)*SUM(C690:D690)</f>
        <v>128394.65094499648</v>
      </c>
      <c r="F690" s="180">
        <f>(F624/F612)*Y64</f>
        <v>3365.8359219144254</v>
      </c>
      <c r="G690" s="180">
        <f>(G625/G612)*Y77</f>
        <v>0</v>
      </c>
      <c r="H690" s="180">
        <f>(H628/H612)*Y60</f>
        <v>20237.104351593814</v>
      </c>
      <c r="I690" s="180">
        <f>(I629/I612)*Y78</f>
        <v>24453.086331626844</v>
      </c>
      <c r="J690" s="180">
        <f>(J630/J612)*Y79</f>
        <v>0</v>
      </c>
      <c r="K690" s="180">
        <f>(K644/K612)*Y75</f>
        <v>406497.99844445143</v>
      </c>
      <c r="L690" s="180">
        <f>(L647/L612)*Y80</f>
        <v>0</v>
      </c>
      <c r="M690" s="180">
        <f t="shared" si="20"/>
        <v>652425</v>
      </c>
      <c r="N690" s="193" t="s">
        <v>700</v>
      </c>
    </row>
    <row r="691" spans="1:14" ht="12.65" customHeight="1" x14ac:dyDescent="0.35">
      <c r="A691" s="191">
        <v>7150</v>
      </c>
      <c r="B691" s="193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3" t="s">
        <v>702</v>
      </c>
    </row>
    <row r="692" spans="1:14" ht="12.65" customHeight="1" x14ac:dyDescent="0.35">
      <c r="A692" s="191">
        <v>7160</v>
      </c>
      <c r="B692" s="193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3" t="s">
        <v>704</v>
      </c>
    </row>
    <row r="693" spans="1:14" ht="12.65" customHeight="1" x14ac:dyDescent="0.35">
      <c r="A693" s="191">
        <v>7170</v>
      </c>
      <c r="B693" s="193" t="s">
        <v>115</v>
      </c>
      <c r="C693" s="180">
        <f>AB71</f>
        <v>1755713</v>
      </c>
      <c r="D693" s="180">
        <f>(D615/D612)*AB76</f>
        <v>50429.055926747926</v>
      </c>
      <c r="E693" s="180">
        <f>(E623/E612)*SUM(C693:D693)</f>
        <v>231778.68533997872</v>
      </c>
      <c r="F693" s="180">
        <f>(F624/F612)*AB64</f>
        <v>63562.656356299842</v>
      </c>
      <c r="G693" s="180">
        <f>(G625/G612)*AB77</f>
        <v>0</v>
      </c>
      <c r="H693" s="180">
        <f>(H628/H612)*AB60</f>
        <v>3715.0239872491056</v>
      </c>
      <c r="I693" s="180">
        <f>(I629/I612)*AB78</f>
        <v>4504.5159031944186</v>
      </c>
      <c r="J693" s="180">
        <f>(J630/J612)*AB79</f>
        <v>0</v>
      </c>
      <c r="K693" s="180">
        <f>(K644/K612)*AB75</f>
        <v>525240.87186118786</v>
      </c>
      <c r="L693" s="180">
        <f>(L647/L612)*AB80</f>
        <v>0</v>
      </c>
      <c r="M693" s="180">
        <f t="shared" si="20"/>
        <v>879231</v>
      </c>
      <c r="N693" s="193" t="s">
        <v>705</v>
      </c>
    </row>
    <row r="694" spans="1:14" ht="12.65" customHeight="1" x14ac:dyDescent="0.35">
      <c r="A694" s="191">
        <v>7180</v>
      </c>
      <c r="B694" s="193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3" t="s">
        <v>707</v>
      </c>
    </row>
    <row r="695" spans="1:14" ht="12.65" customHeight="1" x14ac:dyDescent="0.35">
      <c r="A695" s="191">
        <v>7190</v>
      </c>
      <c r="B695" s="193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3" t="s">
        <v>708</v>
      </c>
    </row>
    <row r="696" spans="1:14" ht="12.65" customHeight="1" x14ac:dyDescent="0.35">
      <c r="A696" s="191">
        <v>7200</v>
      </c>
      <c r="B696" s="193" t="s">
        <v>709</v>
      </c>
      <c r="C696" s="180">
        <f>AE71</f>
        <v>535636</v>
      </c>
      <c r="D696" s="180">
        <f>(D615/D612)*AE76</f>
        <v>84380.992261123174</v>
      </c>
      <c r="E696" s="180">
        <f>(E623/E612)*SUM(C696:D696)</f>
        <v>79565.570649975067</v>
      </c>
      <c r="F696" s="180">
        <f>(F624/F612)*AE64</f>
        <v>536.88536433365118</v>
      </c>
      <c r="G696" s="180">
        <f>(G625/G612)*AE77</f>
        <v>0</v>
      </c>
      <c r="H696" s="180">
        <f>(H628/H612)*AE60</f>
        <v>13230.69946336085</v>
      </c>
      <c r="I696" s="180">
        <f>(I629/I612)*AE78</f>
        <v>15958.856342745941</v>
      </c>
      <c r="J696" s="180">
        <f>(J630/J612)*AE79</f>
        <v>0</v>
      </c>
      <c r="K696" s="180">
        <f>(K644/K612)*AE75</f>
        <v>112488.50394498283</v>
      </c>
      <c r="L696" s="180">
        <f>(L647/L612)*AE80</f>
        <v>0</v>
      </c>
      <c r="M696" s="180">
        <f t="shared" si="20"/>
        <v>306162</v>
      </c>
      <c r="N696" s="193" t="s">
        <v>710</v>
      </c>
    </row>
    <row r="697" spans="1:14" ht="12.65" customHeight="1" x14ac:dyDescent="0.35">
      <c r="A697" s="191">
        <v>7220</v>
      </c>
      <c r="B697" s="193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3" t="s">
        <v>712</v>
      </c>
    </row>
    <row r="698" spans="1:14" ht="12.65" customHeight="1" x14ac:dyDescent="0.35">
      <c r="A698" s="191">
        <v>7230</v>
      </c>
      <c r="B698" s="193" t="s">
        <v>713</v>
      </c>
      <c r="C698" s="180">
        <f>AG71</f>
        <v>2642294</v>
      </c>
      <c r="D698" s="180">
        <f>(D615/D612)*AG76</f>
        <v>148626.64204789736</v>
      </c>
      <c r="E698" s="180">
        <f>(E623/E612)*SUM(C698:D698)</f>
        <v>358153.39949556353</v>
      </c>
      <c r="F698" s="180">
        <f>(F624/F612)*AG64</f>
        <v>5670.3800722784927</v>
      </c>
      <c r="G698" s="180">
        <f>(G625/G612)*AG77</f>
        <v>0</v>
      </c>
      <c r="H698" s="180">
        <f>(H628/H612)*AG60</f>
        <v>31349.588383628419</v>
      </c>
      <c r="I698" s="180">
        <f>(I629/I612)*AG78</f>
        <v>37837.933586833118</v>
      </c>
      <c r="J698" s="180">
        <f>(J630/J612)*AG79</f>
        <v>13679.289890160493</v>
      </c>
      <c r="K698" s="180">
        <f>(K644/K612)*AG75</f>
        <v>477931.11553380417</v>
      </c>
      <c r="L698" s="180">
        <f>(L647/L612)*AG80</f>
        <v>14.464662974047314</v>
      </c>
      <c r="M698" s="180">
        <f t="shared" si="20"/>
        <v>1073263</v>
      </c>
      <c r="N698" s="193" t="s">
        <v>714</v>
      </c>
    </row>
    <row r="699" spans="1:14" ht="12.65" customHeight="1" x14ac:dyDescent="0.35">
      <c r="A699" s="191">
        <v>7240</v>
      </c>
      <c r="B699" s="193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3" t="s">
        <v>715</v>
      </c>
    </row>
    <row r="700" spans="1:14" ht="12.65" customHeight="1" x14ac:dyDescent="0.35">
      <c r="A700" s="191">
        <v>7250</v>
      </c>
      <c r="B700" s="193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3" t="s">
        <v>717</v>
      </c>
    </row>
    <row r="701" spans="1:14" ht="12.65" customHeight="1" x14ac:dyDescent="0.35">
      <c r="A701" s="191">
        <v>7260</v>
      </c>
      <c r="B701" s="193" t="s">
        <v>121</v>
      </c>
      <c r="C701" s="180">
        <f>AJ71</f>
        <v>5100946</v>
      </c>
      <c r="D701" s="180">
        <f>(D615/D612)*AJ76</f>
        <v>272552.72133071494</v>
      </c>
      <c r="E701" s="180">
        <f>(E623/E612)*SUM(C701:D701)</f>
        <v>689570.60449325049</v>
      </c>
      <c r="F701" s="180">
        <f>(F624/F612)*AJ64</f>
        <v>24034.181198929728</v>
      </c>
      <c r="G701" s="180">
        <f>(G625/G612)*AJ77</f>
        <v>0</v>
      </c>
      <c r="H701" s="180">
        <f>(H628/H612)*AJ60</f>
        <v>92810.423821802236</v>
      </c>
      <c r="I701" s="180">
        <f>(I629/I612)*AJ78</f>
        <v>111969.39530797556</v>
      </c>
      <c r="J701" s="180">
        <f>(J630/J612)*AJ79</f>
        <v>0</v>
      </c>
      <c r="K701" s="180">
        <f>(K644/K612)*AJ75</f>
        <v>533891.11091595679</v>
      </c>
      <c r="L701" s="180">
        <f>(L647/L612)*AJ80</f>
        <v>2.3119748196223169</v>
      </c>
      <c r="M701" s="180">
        <f t="shared" si="20"/>
        <v>1724831</v>
      </c>
      <c r="N701" s="193" t="s">
        <v>718</v>
      </c>
    </row>
    <row r="702" spans="1:14" ht="12.65" customHeight="1" x14ac:dyDescent="0.35">
      <c r="A702" s="191">
        <v>7310</v>
      </c>
      <c r="B702" s="193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3" t="s">
        <v>720</v>
      </c>
    </row>
    <row r="703" spans="1:14" ht="12.65" customHeight="1" x14ac:dyDescent="0.35">
      <c r="A703" s="191">
        <v>7320</v>
      </c>
      <c r="B703" s="193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3" t="s">
        <v>722</v>
      </c>
    </row>
    <row r="704" spans="1:14" ht="12.65" customHeight="1" x14ac:dyDescent="0.35">
      <c r="A704" s="191">
        <v>7330</v>
      </c>
      <c r="B704" s="193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3" t="s">
        <v>724</v>
      </c>
    </row>
    <row r="705" spans="1:83" ht="12.65" customHeight="1" x14ac:dyDescent="0.35">
      <c r="A705" s="191">
        <v>7340</v>
      </c>
      <c r="B705" s="193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3" t="s">
        <v>726</v>
      </c>
    </row>
    <row r="706" spans="1:83" ht="12.65" customHeight="1" x14ac:dyDescent="0.35">
      <c r="A706" s="191">
        <v>7350</v>
      </c>
      <c r="B706" s="193" t="s">
        <v>727</v>
      </c>
      <c r="C706" s="180">
        <f>AO71</f>
        <v>164352</v>
      </c>
      <c r="D706" s="180">
        <f>(D615/D612)*AO76</f>
        <v>23037.734182363263</v>
      </c>
      <c r="E706" s="180">
        <f>(E623/E612)*SUM(C706:D706)</f>
        <v>24047.35889542774</v>
      </c>
      <c r="F706" s="180">
        <f>(F624/F612)*AO64</f>
        <v>447.86396676103095</v>
      </c>
      <c r="G706" s="180">
        <f>(G625/G612)*AO77</f>
        <v>39292.847630660843</v>
      </c>
      <c r="H706" s="180">
        <f>(H628/H612)*AO60</f>
        <v>4497.1343003541806</v>
      </c>
      <c r="I706" s="180">
        <f>(I629/I612)*AO78</f>
        <v>5534.119538210286</v>
      </c>
      <c r="J706" s="180">
        <f>(J630/J612)*AO79</f>
        <v>8407.063578327803</v>
      </c>
      <c r="K706" s="180">
        <f>(K644/K612)*AO75</f>
        <v>237690.3618995932</v>
      </c>
      <c r="L706" s="180">
        <f>(L647/L612)*AO80</f>
        <v>3.7643692575901824</v>
      </c>
      <c r="M706" s="180">
        <f t="shared" si="20"/>
        <v>342958</v>
      </c>
      <c r="N706" s="193" t="s">
        <v>728</v>
      </c>
    </row>
    <row r="707" spans="1:83" ht="12.65" customHeight="1" x14ac:dyDescent="0.35">
      <c r="A707" s="191">
        <v>7380</v>
      </c>
      <c r="B707" s="193" t="s">
        <v>729</v>
      </c>
      <c r="C707" s="180">
        <f>AP71</f>
        <v>72198</v>
      </c>
      <c r="D707" s="180">
        <f>(D615/D612)*AP76</f>
        <v>98590.618331609701</v>
      </c>
      <c r="E707" s="180">
        <f>(E623/E612)*SUM(C707:D707)</f>
        <v>21916.970095478111</v>
      </c>
      <c r="F707" s="180">
        <f>(F624/F612)*AP64</f>
        <v>79.226867277344212</v>
      </c>
      <c r="G707" s="180">
        <f>(G625/G612)*AP77</f>
        <v>0</v>
      </c>
      <c r="H707" s="180">
        <f>(H628/H612)*AP60</f>
        <v>65.175859425422914</v>
      </c>
      <c r="I707" s="180">
        <f>(I629/I612)*AP78</f>
        <v>85.80030291798893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120738</v>
      </c>
      <c r="N707" s="193" t="s">
        <v>730</v>
      </c>
    </row>
    <row r="708" spans="1:83" ht="12.65" customHeight="1" x14ac:dyDescent="0.35">
      <c r="A708" s="191">
        <v>7390</v>
      </c>
      <c r="B708" s="193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3" t="s">
        <v>732</v>
      </c>
    </row>
    <row r="709" spans="1:83" ht="12.65" customHeight="1" x14ac:dyDescent="0.35">
      <c r="A709" s="191">
        <v>7400</v>
      </c>
      <c r="B709" s="193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3" t="s">
        <v>734</v>
      </c>
    </row>
    <row r="710" spans="1:83" ht="12.65" customHeight="1" x14ac:dyDescent="0.35">
      <c r="A710" s="191">
        <v>7410</v>
      </c>
      <c r="B710" s="193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3" t="s">
        <v>735</v>
      </c>
    </row>
    <row r="711" spans="1:83" ht="12.65" customHeight="1" x14ac:dyDescent="0.35">
      <c r="A711" s="191">
        <v>7420</v>
      </c>
      <c r="B711" s="193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3" t="s">
        <v>737</v>
      </c>
    </row>
    <row r="712" spans="1:83" ht="12.65" customHeight="1" x14ac:dyDescent="0.35">
      <c r="A712" s="191">
        <v>7430</v>
      </c>
      <c r="B712" s="193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3" t="s">
        <v>739</v>
      </c>
    </row>
    <row r="713" spans="1:83" ht="12.65" customHeight="1" x14ac:dyDescent="0.35">
      <c r="A713" s="191">
        <v>7490</v>
      </c>
      <c r="B713" s="193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4" t="s">
        <v>741</v>
      </c>
    </row>
    <row r="715" spans="1:83" ht="12.65" customHeight="1" x14ac:dyDescent="0.35">
      <c r="C715" s="180">
        <f>SUM(C614:C647)+SUM(C668:C713)</f>
        <v>32427402</v>
      </c>
      <c r="D715" s="180">
        <f>SUM(D616:D647)+SUM(D668:D713)</f>
        <v>2601843</v>
      </c>
      <c r="E715" s="180">
        <f>SUM(E624:E647)+SUM(E668:E713)</f>
        <v>3688063.2560220314</v>
      </c>
      <c r="F715" s="180">
        <f>SUM(F625:F648)+SUM(F668:F713)</f>
        <v>236089.2445913172</v>
      </c>
      <c r="G715" s="180">
        <f>SUM(G626:G647)+SUM(G668:G713)</f>
        <v>923175.11485931592</v>
      </c>
      <c r="H715" s="180">
        <f>SUM(H629:H647)+SUM(H668:H713)</f>
        <v>541643.97975497716</v>
      </c>
      <c r="I715" s="180">
        <f>SUM(I630:I647)+SUM(I668:I713)</f>
        <v>619349.48661350308</v>
      </c>
      <c r="J715" s="180">
        <f>SUM(J631:J647)+SUM(J668:J713)</f>
        <v>233594.77378960038</v>
      </c>
      <c r="K715" s="180">
        <f>SUM(K668:K713)</f>
        <v>5489138.4143285034</v>
      </c>
      <c r="L715" s="180">
        <f>SUM(L668:L713)</f>
        <v>123.69065284979396</v>
      </c>
      <c r="M715" s="180">
        <f>SUM(M668:M713)</f>
        <v>12014657</v>
      </c>
      <c r="N715" s="193" t="s">
        <v>742</v>
      </c>
    </row>
    <row r="716" spans="1:83" ht="12.65" customHeight="1" x14ac:dyDescent="0.35">
      <c r="C716" s="180">
        <f>CE71</f>
        <v>32427402</v>
      </c>
      <c r="D716" s="180">
        <f>D615</f>
        <v>2601843</v>
      </c>
      <c r="E716" s="180">
        <f>E623</f>
        <v>3688063.2560220314</v>
      </c>
      <c r="F716" s="180">
        <f>F624</f>
        <v>236089.2445913172</v>
      </c>
      <c r="G716" s="180">
        <f>G625</f>
        <v>923175.1148593158</v>
      </c>
      <c r="H716" s="180">
        <f>H628</f>
        <v>541643.97975497693</v>
      </c>
      <c r="I716" s="180">
        <f>I629</f>
        <v>619349.48661350308</v>
      </c>
      <c r="J716" s="180">
        <f>J630</f>
        <v>233594.77378960038</v>
      </c>
      <c r="K716" s="180">
        <f>K644</f>
        <v>5489138.4143285025</v>
      </c>
      <c r="L716" s="180">
        <f>L647</f>
        <v>123.69065284979395</v>
      </c>
      <c r="M716" s="180">
        <f>C648</f>
        <v>12014657</v>
      </c>
      <c r="N716" s="193" t="s">
        <v>743</v>
      </c>
    </row>
    <row r="717" spans="1:83" ht="12.65" customHeight="1" x14ac:dyDescent="0.35">
      <c r="O717" s="193"/>
    </row>
    <row r="718" spans="1:83" ht="12.65" customHeight="1" x14ac:dyDescent="0.35">
      <c r="O718" s="193"/>
    </row>
    <row r="719" spans="1:83" ht="12.65" customHeight="1" x14ac:dyDescent="0.35">
      <c r="O719" s="193"/>
    </row>
    <row r="720" spans="1:83" s="196" customFormat="1" ht="12.65" customHeight="1" x14ac:dyDescent="0.35">
      <c r="A720" s="196" t="s">
        <v>744</v>
      </c>
      <c r="B720" s="261"/>
      <c r="C720" s="261"/>
      <c r="D720" s="261"/>
      <c r="E720" s="261"/>
      <c r="F720" s="261"/>
      <c r="G720" s="261"/>
      <c r="H720" s="261"/>
      <c r="I720" s="261"/>
      <c r="J720" s="261"/>
      <c r="K720" s="261"/>
      <c r="L720" s="261"/>
      <c r="M720" s="261"/>
      <c r="N720" s="261"/>
      <c r="O720" s="261"/>
      <c r="P720" s="261"/>
      <c r="Q720" s="261"/>
      <c r="R720" s="261"/>
      <c r="S720" s="261"/>
      <c r="T720" s="261"/>
      <c r="U720" s="261"/>
      <c r="V720" s="261"/>
      <c r="W720" s="261"/>
      <c r="X720" s="261"/>
      <c r="Y720" s="261"/>
      <c r="Z720" s="261"/>
      <c r="AA720" s="261"/>
      <c r="AB720" s="261"/>
      <c r="AC720" s="261"/>
      <c r="AD720" s="261"/>
      <c r="AE720" s="261"/>
      <c r="AF720" s="261"/>
      <c r="AG720" s="261"/>
      <c r="AH720" s="261"/>
      <c r="AI720" s="261"/>
      <c r="AJ720" s="261"/>
      <c r="AK720" s="261"/>
      <c r="AL720" s="261"/>
      <c r="AM720" s="261"/>
      <c r="AN720" s="261"/>
      <c r="AO720" s="261"/>
      <c r="AP720" s="261"/>
      <c r="AQ720" s="261"/>
      <c r="AR720" s="261"/>
      <c r="AS720" s="261"/>
      <c r="AT720" s="261"/>
      <c r="AU720" s="261"/>
      <c r="AV720" s="261"/>
      <c r="AW720" s="261"/>
      <c r="AX720" s="261"/>
      <c r="AY720" s="261"/>
      <c r="AZ720" s="261"/>
      <c r="BA720" s="261"/>
      <c r="BB720" s="261"/>
      <c r="BC720" s="261"/>
      <c r="BD720" s="261"/>
      <c r="BE720" s="261"/>
      <c r="BF720" s="261"/>
      <c r="BG720" s="261"/>
      <c r="BH720" s="261"/>
      <c r="BI720" s="261"/>
      <c r="BJ720" s="261"/>
      <c r="BK720" s="261"/>
      <c r="BL720" s="261"/>
      <c r="BM720" s="261"/>
      <c r="BN720" s="261"/>
      <c r="BO720" s="261"/>
      <c r="BP720" s="261"/>
      <c r="BQ720" s="261"/>
      <c r="BR720" s="261"/>
      <c r="BS720" s="261"/>
      <c r="BT720" s="261"/>
      <c r="BU720" s="261"/>
      <c r="BV720" s="261"/>
      <c r="BW720" s="261"/>
      <c r="BX720" s="261"/>
      <c r="BY720" s="261"/>
      <c r="BZ720" s="261"/>
      <c r="CA720" s="261"/>
      <c r="CB720" s="261"/>
      <c r="CC720" s="261"/>
      <c r="CD720" s="261"/>
      <c r="CE720" s="261"/>
    </row>
    <row r="721" spans="1:84" s="198" customFormat="1" ht="12.65" customHeight="1" x14ac:dyDescent="0.35">
      <c r="A721" s="198" t="s">
        <v>745</v>
      </c>
      <c r="B721" s="198" t="s">
        <v>746</v>
      </c>
      <c r="C721" s="198" t="s">
        <v>747</v>
      </c>
      <c r="D721" s="198" t="s">
        <v>748</v>
      </c>
      <c r="E721" s="198" t="s">
        <v>749</v>
      </c>
      <c r="F721" s="198" t="s">
        <v>750</v>
      </c>
      <c r="G721" s="198" t="s">
        <v>751</v>
      </c>
      <c r="H721" s="198" t="s">
        <v>752</v>
      </c>
      <c r="I721" s="198" t="s">
        <v>753</v>
      </c>
      <c r="J721" s="198" t="s">
        <v>754</v>
      </c>
      <c r="K721" s="198" t="s">
        <v>755</v>
      </c>
      <c r="L721" s="198" t="s">
        <v>756</v>
      </c>
      <c r="M721" s="198" t="s">
        <v>757</v>
      </c>
      <c r="N721" s="198" t="s">
        <v>758</v>
      </c>
      <c r="O721" s="198" t="s">
        <v>759</v>
      </c>
      <c r="P721" s="198" t="s">
        <v>760</v>
      </c>
      <c r="Q721" s="198" t="s">
        <v>761</v>
      </c>
      <c r="R721" s="198" t="s">
        <v>762</v>
      </c>
      <c r="S721" s="198" t="s">
        <v>763</v>
      </c>
      <c r="T721" s="198" t="s">
        <v>764</v>
      </c>
      <c r="U721" s="198" t="s">
        <v>765</v>
      </c>
      <c r="V721" s="198" t="s">
        <v>766</v>
      </c>
      <c r="W721" s="198" t="s">
        <v>767</v>
      </c>
      <c r="X721" s="198" t="s">
        <v>768</v>
      </c>
      <c r="Y721" s="198" t="s">
        <v>769</v>
      </c>
      <c r="Z721" s="198" t="s">
        <v>770</v>
      </c>
      <c r="AA721" s="198" t="s">
        <v>771</v>
      </c>
      <c r="AB721" s="198" t="s">
        <v>772</v>
      </c>
      <c r="AC721" s="198" t="s">
        <v>773</v>
      </c>
      <c r="AD721" s="198" t="s">
        <v>774</v>
      </c>
      <c r="AE721" s="198" t="s">
        <v>775</v>
      </c>
      <c r="AF721" s="198" t="s">
        <v>776</v>
      </c>
      <c r="AG721" s="198" t="s">
        <v>777</v>
      </c>
      <c r="AH721" s="198" t="s">
        <v>778</v>
      </c>
      <c r="AI721" s="198" t="s">
        <v>779</v>
      </c>
      <c r="AJ721" s="198" t="s">
        <v>780</v>
      </c>
      <c r="AK721" s="198" t="s">
        <v>781</v>
      </c>
      <c r="AL721" s="198" t="s">
        <v>782</v>
      </c>
      <c r="AM721" s="198" t="s">
        <v>783</v>
      </c>
      <c r="AN721" s="198" t="s">
        <v>784</v>
      </c>
      <c r="AO721" s="198" t="s">
        <v>785</v>
      </c>
      <c r="AP721" s="198" t="s">
        <v>786</v>
      </c>
      <c r="AQ721" s="198" t="s">
        <v>787</v>
      </c>
      <c r="AR721" s="198" t="s">
        <v>788</v>
      </c>
      <c r="AS721" s="198" t="s">
        <v>789</v>
      </c>
      <c r="AT721" s="198" t="s">
        <v>790</v>
      </c>
      <c r="AU721" s="198" t="s">
        <v>791</v>
      </c>
      <c r="AV721" s="198" t="s">
        <v>792</v>
      </c>
      <c r="AW721" s="198" t="s">
        <v>793</v>
      </c>
      <c r="AX721" s="198" t="s">
        <v>794</v>
      </c>
      <c r="AY721" s="198" t="s">
        <v>795</v>
      </c>
      <c r="AZ721" s="198" t="s">
        <v>796</v>
      </c>
      <c r="BA721" s="198" t="s">
        <v>797</v>
      </c>
      <c r="BB721" s="198" t="s">
        <v>798</v>
      </c>
      <c r="BC721" s="198" t="s">
        <v>799</v>
      </c>
      <c r="BD721" s="198" t="s">
        <v>800</v>
      </c>
      <c r="BE721" s="198" t="s">
        <v>801</v>
      </c>
      <c r="BF721" s="198" t="s">
        <v>802</v>
      </c>
      <c r="BG721" s="198" t="s">
        <v>803</v>
      </c>
      <c r="BH721" s="198" t="s">
        <v>804</v>
      </c>
      <c r="BI721" s="198" t="s">
        <v>805</v>
      </c>
      <c r="BJ721" s="198" t="s">
        <v>806</v>
      </c>
      <c r="BK721" s="198" t="s">
        <v>807</v>
      </c>
      <c r="BL721" s="198" t="s">
        <v>808</v>
      </c>
      <c r="BM721" s="198" t="s">
        <v>809</v>
      </c>
      <c r="BN721" s="198" t="s">
        <v>810</v>
      </c>
      <c r="BO721" s="198" t="s">
        <v>811</v>
      </c>
      <c r="BP721" s="198" t="s">
        <v>812</v>
      </c>
      <c r="BQ721" s="198" t="s">
        <v>813</v>
      </c>
      <c r="BR721" s="198" t="s">
        <v>814</v>
      </c>
      <c r="BS721" s="198" t="s">
        <v>815</v>
      </c>
      <c r="BT721" s="198" t="s">
        <v>816</v>
      </c>
      <c r="BU721" s="198" t="s">
        <v>817</v>
      </c>
      <c r="BV721" s="198" t="s">
        <v>818</v>
      </c>
      <c r="BW721" s="198" t="s">
        <v>819</v>
      </c>
      <c r="BX721" s="198" t="s">
        <v>820</v>
      </c>
      <c r="BY721" s="198" t="s">
        <v>821</v>
      </c>
      <c r="BZ721" s="198" t="s">
        <v>822</v>
      </c>
      <c r="CA721" s="198" t="s">
        <v>823</v>
      </c>
      <c r="CB721" s="198" t="s">
        <v>824</v>
      </c>
      <c r="CC721" s="198" t="s">
        <v>825</v>
      </c>
      <c r="CD721" s="198" t="s">
        <v>1256</v>
      </c>
    </row>
    <row r="722" spans="1:84" s="196" customFormat="1" ht="12.65" customHeight="1" x14ac:dyDescent="0.35">
      <c r="A722" s="197" t="e">
        <f>RIGHT(C83,3)&amp;"*"&amp;RIGHT(C82,4)&amp;"*"&amp;"A"</f>
        <v>#VALUE!</v>
      </c>
      <c r="B722" s="261">
        <f>ROUND(C165,0)</f>
        <v>944842</v>
      </c>
      <c r="C722" s="261">
        <f>ROUND(C166,0)</f>
        <v>14407</v>
      </c>
      <c r="D722" s="261">
        <f>ROUND(C167,0)</f>
        <v>132762</v>
      </c>
      <c r="E722" s="261">
        <f>ROUND(C168,0)</f>
        <v>2060448</v>
      </c>
      <c r="F722" s="261">
        <f>ROUND(C169,0)</f>
        <v>0</v>
      </c>
      <c r="G722" s="261">
        <f>ROUND(C170,0)</f>
        <v>259559</v>
      </c>
      <c r="H722" s="261">
        <f>ROUND(C171+C172,0)</f>
        <v>523329</v>
      </c>
      <c r="I722" s="261">
        <f>ROUND(C175,0)</f>
        <v>1597902</v>
      </c>
      <c r="J722" s="261">
        <f>ROUND(C176,0)</f>
        <v>548827</v>
      </c>
      <c r="K722" s="261">
        <f>ROUND(C179,0)</f>
        <v>184999</v>
      </c>
      <c r="L722" s="261">
        <f>ROUND(C180,0)</f>
        <v>80113</v>
      </c>
      <c r="M722" s="261">
        <f>ROUND(C183,0)</f>
        <v>198256</v>
      </c>
      <c r="N722" s="261">
        <f>ROUND(C184,0)</f>
        <v>125433</v>
      </c>
      <c r="O722" s="261">
        <f>ROUND(C185,0)</f>
        <v>0</v>
      </c>
      <c r="P722" s="261">
        <f>ROUND(C188,0)</f>
        <v>0</v>
      </c>
      <c r="Q722" s="261">
        <f>ROUND(C189,0)</f>
        <v>1327882</v>
      </c>
      <c r="R722" s="261">
        <f>ROUND(B195,0)</f>
        <v>147805</v>
      </c>
      <c r="S722" s="261">
        <f>ROUND(C195,0)</f>
        <v>75000</v>
      </c>
      <c r="T722" s="261">
        <f>ROUND(D195,0)</f>
        <v>0</v>
      </c>
      <c r="U722" s="261">
        <f>ROUND(B196,0)</f>
        <v>2700469</v>
      </c>
      <c r="V722" s="261">
        <f>ROUND(C196,0)</f>
        <v>0</v>
      </c>
      <c r="W722" s="261">
        <f>ROUND(D196,0)</f>
        <v>0</v>
      </c>
      <c r="X722" s="261">
        <f>ROUND(B197,0)</f>
        <v>21913644</v>
      </c>
      <c r="Y722" s="261">
        <f>ROUND(C197,0)</f>
        <v>6354</v>
      </c>
      <c r="Z722" s="261">
        <f>ROUND(D197,0)</f>
        <v>0</v>
      </c>
      <c r="AA722" s="261">
        <f>ROUND(B198,0)</f>
        <v>714858</v>
      </c>
      <c r="AB722" s="261">
        <f>ROUND(C198,0)</f>
        <v>0</v>
      </c>
      <c r="AC722" s="261">
        <f>ROUND(D198,0)</f>
        <v>0</v>
      </c>
      <c r="AD722" s="261">
        <f>ROUND(B199,0)</f>
        <v>0</v>
      </c>
      <c r="AE722" s="261">
        <f>ROUND(C199,0)</f>
        <v>0</v>
      </c>
      <c r="AF722" s="261">
        <f>ROUND(D199,0)</f>
        <v>0</v>
      </c>
      <c r="AG722" s="261">
        <f>ROUND(B200,0)</f>
        <v>8404644</v>
      </c>
      <c r="AH722" s="261">
        <f>ROUND(C200,0)</f>
        <v>657098</v>
      </c>
      <c r="AI722" s="261">
        <f>ROUND(D200,0)</f>
        <v>0</v>
      </c>
      <c r="AJ722" s="261">
        <f>ROUND(B201,0)</f>
        <v>0</v>
      </c>
      <c r="AK722" s="261">
        <f>ROUND(C201,0)</f>
        <v>0</v>
      </c>
      <c r="AL722" s="261">
        <f>ROUND(D201,0)</f>
        <v>0</v>
      </c>
      <c r="AM722" s="261">
        <f>ROUND(B202,0)</f>
        <v>0</v>
      </c>
      <c r="AN722" s="261">
        <f>ROUND(C202,0)</f>
        <v>0</v>
      </c>
      <c r="AO722" s="261">
        <f>ROUND(D202,0)</f>
        <v>0</v>
      </c>
      <c r="AP722" s="261">
        <f>ROUND(B203,0)</f>
        <v>0</v>
      </c>
      <c r="AQ722" s="261">
        <f>ROUND(C203,0)</f>
        <v>0</v>
      </c>
      <c r="AR722" s="261">
        <f>ROUND(D203,0)</f>
        <v>0</v>
      </c>
      <c r="AS722" s="261"/>
      <c r="AT722" s="261"/>
      <c r="AU722" s="261"/>
      <c r="AV722" s="261">
        <f>ROUND(B209,0)</f>
        <v>1694553</v>
      </c>
      <c r="AW722" s="261">
        <f>ROUND(C209,0)</f>
        <v>104217</v>
      </c>
      <c r="AX722" s="261">
        <f>ROUND(D209,0)</f>
        <v>0</v>
      </c>
      <c r="AY722" s="261">
        <f>ROUND(B210,0)</f>
        <v>9335621</v>
      </c>
      <c r="AZ722" s="261">
        <f>ROUND(C210,0)</f>
        <v>1019438</v>
      </c>
      <c r="BA722" s="261">
        <f>ROUND(D210,0)</f>
        <v>0</v>
      </c>
      <c r="BB722" s="261">
        <f>ROUND(B211,0)</f>
        <v>595260</v>
      </c>
      <c r="BC722" s="261">
        <f>ROUND(C211,0)</f>
        <v>50336</v>
      </c>
      <c r="BD722" s="261">
        <f>ROUND(D211,0)</f>
        <v>0</v>
      </c>
      <c r="BE722" s="261">
        <f>ROUND(B212,0)</f>
        <v>0</v>
      </c>
      <c r="BF722" s="261">
        <f>ROUND(C212,0)</f>
        <v>0</v>
      </c>
      <c r="BG722" s="261">
        <f>ROUND(D212,0)</f>
        <v>0</v>
      </c>
      <c r="BH722" s="261">
        <f>ROUND(B213,0)</f>
        <v>7609740</v>
      </c>
      <c r="BI722" s="261">
        <f>ROUND(C213,0)</f>
        <v>250020</v>
      </c>
      <c r="BJ722" s="261">
        <f>ROUND(D213,0)</f>
        <v>0</v>
      </c>
      <c r="BK722" s="261">
        <f>ROUND(B214,0)</f>
        <v>0</v>
      </c>
      <c r="BL722" s="261">
        <f>ROUND(C214,0)</f>
        <v>0</v>
      </c>
      <c r="BM722" s="261">
        <f>ROUND(D214,0)</f>
        <v>0</v>
      </c>
      <c r="BN722" s="261">
        <f>ROUND(B215,0)</f>
        <v>0</v>
      </c>
      <c r="BO722" s="261">
        <f>ROUND(C215,0)</f>
        <v>0</v>
      </c>
      <c r="BP722" s="261">
        <f>ROUND(D215,0)</f>
        <v>0</v>
      </c>
      <c r="BQ722" s="261">
        <f>ROUND(B216,0)</f>
        <v>0</v>
      </c>
      <c r="BR722" s="261">
        <f>ROUND(C216,0)</f>
        <v>0</v>
      </c>
      <c r="BS722" s="261">
        <f>ROUND(D216,0)</f>
        <v>0</v>
      </c>
      <c r="BT722" s="261">
        <f>ROUND(C223,0)</f>
        <v>11434893</v>
      </c>
      <c r="BU722" s="261">
        <f>ROUND(C224,0)</f>
        <v>3487630</v>
      </c>
      <c r="BV722" s="261">
        <f>ROUND(C225,0)</f>
        <v>0</v>
      </c>
      <c r="BW722" s="261">
        <f>ROUND(C226,0)</f>
        <v>0</v>
      </c>
      <c r="BX722" s="261">
        <f>ROUND(C227,0)</f>
        <v>0</v>
      </c>
      <c r="BY722" s="261">
        <f>ROUND(C228,0)</f>
        <v>4939887</v>
      </c>
      <c r="BZ722" s="261">
        <f>ROUND(C231,0)</f>
        <v>696</v>
      </c>
      <c r="CA722" s="261">
        <f>ROUND(C233,0)</f>
        <v>63852</v>
      </c>
      <c r="CB722" s="261">
        <f>ROUND(C234,0)</f>
        <v>270578</v>
      </c>
      <c r="CC722" s="261">
        <f>ROUND(C238+C239,0)</f>
        <v>0</v>
      </c>
      <c r="CD722" s="261">
        <f>D221</f>
        <v>871393</v>
      </c>
      <c r="CE722" s="261"/>
    </row>
    <row r="723" spans="1:84" ht="12.65" customHeight="1" x14ac:dyDescent="0.35">
      <c r="B723" s="262"/>
      <c r="C723" s="262"/>
      <c r="D723" s="262"/>
      <c r="E723" s="262"/>
      <c r="F723" s="262"/>
      <c r="G723" s="262"/>
      <c r="H723" s="262"/>
      <c r="I723" s="262"/>
      <c r="J723" s="262"/>
      <c r="K723" s="262"/>
      <c r="L723" s="262"/>
      <c r="M723" s="262"/>
      <c r="N723" s="262"/>
      <c r="O723" s="262"/>
      <c r="P723" s="262"/>
      <c r="Q723" s="262"/>
      <c r="R723" s="262"/>
      <c r="S723" s="262"/>
      <c r="T723" s="262"/>
      <c r="U723" s="262"/>
      <c r="V723" s="262"/>
      <c r="W723" s="262"/>
      <c r="X723" s="262"/>
      <c r="Y723" s="262"/>
      <c r="Z723" s="262"/>
      <c r="AA723" s="262"/>
      <c r="AB723" s="262"/>
      <c r="AC723" s="262"/>
      <c r="AD723" s="262"/>
      <c r="AE723" s="262"/>
      <c r="AF723" s="262"/>
      <c r="AG723" s="262"/>
      <c r="AH723" s="262"/>
      <c r="AI723" s="262"/>
      <c r="AJ723" s="262"/>
      <c r="AK723" s="262"/>
      <c r="AL723" s="262"/>
      <c r="AM723" s="262"/>
      <c r="AN723" s="262"/>
      <c r="AO723" s="262"/>
      <c r="AP723" s="262"/>
      <c r="AQ723" s="262"/>
      <c r="AR723" s="262"/>
      <c r="AS723" s="262"/>
      <c r="AT723" s="262"/>
      <c r="AU723" s="262"/>
      <c r="AV723" s="262"/>
      <c r="AW723" s="262"/>
      <c r="AX723" s="262"/>
      <c r="AY723" s="262"/>
      <c r="AZ723" s="262"/>
      <c r="BA723" s="262"/>
      <c r="BB723" s="262"/>
      <c r="BC723" s="262"/>
      <c r="BD723" s="262"/>
      <c r="BE723" s="262"/>
      <c r="BF723" s="262"/>
      <c r="BG723" s="262"/>
      <c r="BH723" s="262"/>
      <c r="BI723" s="262"/>
      <c r="BJ723" s="262"/>
      <c r="BK723" s="262"/>
      <c r="BL723" s="262"/>
      <c r="BM723" s="262"/>
      <c r="BN723" s="262"/>
      <c r="BO723" s="262"/>
      <c r="BP723" s="262"/>
      <c r="BQ723" s="262"/>
      <c r="BR723" s="262"/>
      <c r="BS723" s="262"/>
      <c r="BT723" s="262"/>
      <c r="BU723" s="262"/>
      <c r="BV723" s="262"/>
      <c r="BW723" s="262"/>
      <c r="BX723" s="262"/>
      <c r="BY723" s="262"/>
      <c r="BZ723" s="262"/>
      <c r="CA723" s="262"/>
      <c r="CB723" s="262"/>
      <c r="CC723" s="262"/>
      <c r="CD723" s="262"/>
      <c r="CE723" s="262"/>
    </row>
    <row r="724" spans="1:84" s="196" customFormat="1" ht="12.65" customHeight="1" x14ac:dyDescent="0.35">
      <c r="A724" s="196" t="s">
        <v>148</v>
      </c>
      <c r="B724" s="261"/>
      <c r="C724" s="261"/>
      <c r="D724" s="261"/>
      <c r="E724" s="261"/>
      <c r="F724" s="261"/>
      <c r="G724" s="261"/>
      <c r="H724" s="261"/>
      <c r="I724" s="261"/>
      <c r="J724" s="261"/>
      <c r="K724" s="261"/>
      <c r="L724" s="261"/>
      <c r="M724" s="261"/>
      <c r="N724" s="261"/>
      <c r="O724" s="261"/>
      <c r="P724" s="261"/>
      <c r="Q724" s="261"/>
      <c r="R724" s="261"/>
      <c r="S724" s="261"/>
      <c r="T724" s="261"/>
      <c r="U724" s="261"/>
      <c r="V724" s="261"/>
      <c r="W724" s="261"/>
      <c r="X724" s="261"/>
      <c r="Y724" s="261"/>
      <c r="Z724" s="261"/>
      <c r="AA724" s="261"/>
      <c r="AB724" s="261"/>
      <c r="AC724" s="261"/>
      <c r="AD724" s="261"/>
      <c r="AE724" s="261"/>
      <c r="AF724" s="261"/>
      <c r="AG724" s="261"/>
      <c r="AH724" s="261"/>
      <c r="AI724" s="261"/>
      <c r="AJ724" s="261"/>
      <c r="AK724" s="261"/>
      <c r="AL724" s="261"/>
      <c r="AM724" s="261"/>
      <c r="AN724" s="261"/>
      <c r="AO724" s="261"/>
      <c r="AP724" s="261"/>
      <c r="AQ724" s="261"/>
      <c r="AR724" s="261"/>
      <c r="AS724" s="261"/>
      <c r="AT724" s="261"/>
      <c r="AU724" s="261"/>
      <c r="AV724" s="261"/>
      <c r="AW724" s="261"/>
      <c r="AX724" s="261"/>
      <c r="AY724" s="261"/>
      <c r="AZ724" s="261"/>
      <c r="BA724" s="261"/>
      <c r="BB724" s="261"/>
      <c r="BC724" s="261"/>
      <c r="BD724" s="261"/>
      <c r="BE724" s="261"/>
      <c r="BF724" s="261"/>
      <c r="BG724" s="261"/>
      <c r="BH724" s="261"/>
      <c r="BI724" s="261"/>
      <c r="BJ724" s="261"/>
      <c r="BK724" s="261"/>
      <c r="BL724" s="261"/>
      <c r="BM724" s="261"/>
      <c r="BN724" s="261"/>
      <c r="BO724" s="261"/>
      <c r="BP724" s="261"/>
      <c r="BQ724" s="261"/>
      <c r="BR724" s="261"/>
      <c r="BS724" s="261"/>
      <c r="BT724" s="261"/>
      <c r="BU724" s="261"/>
      <c r="BV724" s="261"/>
      <c r="BW724" s="261"/>
      <c r="BX724" s="261"/>
      <c r="BY724" s="261"/>
      <c r="BZ724" s="261"/>
      <c r="CA724" s="261"/>
      <c r="CB724" s="261"/>
      <c r="CC724" s="261"/>
      <c r="CD724" s="261"/>
      <c r="CE724" s="261"/>
    </row>
    <row r="725" spans="1:84" s="198" customFormat="1" ht="12.65" customHeight="1" x14ac:dyDescent="0.35">
      <c r="A725" s="198" t="s">
        <v>745</v>
      </c>
      <c r="B725" s="198" t="s">
        <v>826</v>
      </c>
      <c r="C725" s="198" t="s">
        <v>827</v>
      </c>
      <c r="D725" s="198" t="s">
        <v>828</v>
      </c>
      <c r="E725" s="198" t="s">
        <v>829</v>
      </c>
      <c r="F725" s="198" t="s">
        <v>830</v>
      </c>
      <c r="G725" s="198" t="s">
        <v>831</v>
      </c>
      <c r="H725" s="198" t="s">
        <v>832</v>
      </c>
      <c r="I725" s="198" t="s">
        <v>833</v>
      </c>
      <c r="J725" s="198" t="s">
        <v>834</v>
      </c>
      <c r="K725" s="198" t="s">
        <v>835</v>
      </c>
      <c r="L725" s="198" t="s">
        <v>836</v>
      </c>
      <c r="M725" s="198" t="s">
        <v>837</v>
      </c>
      <c r="N725" s="198" t="s">
        <v>838</v>
      </c>
      <c r="O725" s="198" t="s">
        <v>839</v>
      </c>
      <c r="P725" s="198" t="s">
        <v>840</v>
      </c>
      <c r="Q725" s="198" t="s">
        <v>841</v>
      </c>
      <c r="R725" s="198" t="s">
        <v>842</v>
      </c>
      <c r="S725" s="198" t="s">
        <v>843</v>
      </c>
      <c r="T725" s="198" t="s">
        <v>844</v>
      </c>
      <c r="U725" s="198" t="s">
        <v>845</v>
      </c>
      <c r="V725" s="198" t="s">
        <v>846</v>
      </c>
      <c r="W725" s="198" t="s">
        <v>847</v>
      </c>
      <c r="X725" s="198" t="s">
        <v>848</v>
      </c>
      <c r="Y725" s="198" t="s">
        <v>849</v>
      </c>
      <c r="Z725" s="198" t="s">
        <v>850</v>
      </c>
      <c r="AA725" s="198" t="s">
        <v>851</v>
      </c>
      <c r="AB725" s="198" t="s">
        <v>852</v>
      </c>
      <c r="AC725" s="198" t="s">
        <v>853</v>
      </c>
      <c r="AD725" s="198" t="s">
        <v>854</v>
      </c>
      <c r="AE725" s="198" t="s">
        <v>855</v>
      </c>
      <c r="AF725" s="198" t="s">
        <v>856</v>
      </c>
      <c r="AG725" s="198" t="s">
        <v>857</v>
      </c>
      <c r="AH725" s="198" t="s">
        <v>858</v>
      </c>
      <c r="AI725" s="198" t="s">
        <v>859</v>
      </c>
      <c r="AJ725" s="198" t="s">
        <v>860</v>
      </c>
      <c r="AK725" s="198" t="s">
        <v>861</v>
      </c>
      <c r="AL725" s="198" t="s">
        <v>862</v>
      </c>
      <c r="AM725" s="198" t="s">
        <v>863</v>
      </c>
      <c r="AN725" s="198" t="s">
        <v>864</v>
      </c>
      <c r="AO725" s="198" t="s">
        <v>865</v>
      </c>
      <c r="AP725" s="198" t="s">
        <v>866</v>
      </c>
      <c r="AQ725" s="198" t="s">
        <v>867</v>
      </c>
      <c r="AR725" s="198" t="s">
        <v>868</v>
      </c>
      <c r="AS725" s="198" t="s">
        <v>869</v>
      </c>
      <c r="AT725" s="198" t="s">
        <v>870</v>
      </c>
      <c r="AU725" s="198" t="s">
        <v>871</v>
      </c>
      <c r="AV725" s="198" t="s">
        <v>872</v>
      </c>
      <c r="AW725" s="198" t="s">
        <v>873</v>
      </c>
      <c r="AX725" s="198" t="s">
        <v>874</v>
      </c>
      <c r="AY725" s="198" t="s">
        <v>875</v>
      </c>
      <c r="AZ725" s="198" t="s">
        <v>876</v>
      </c>
      <c r="BA725" s="198" t="s">
        <v>877</v>
      </c>
      <c r="BB725" s="198" t="s">
        <v>878</v>
      </c>
      <c r="BC725" s="198" t="s">
        <v>879</v>
      </c>
      <c r="BD725" s="198" t="s">
        <v>880</v>
      </c>
      <c r="BE725" s="198" t="s">
        <v>881</v>
      </c>
      <c r="BF725" s="198" t="s">
        <v>882</v>
      </c>
      <c r="BG725" s="198" t="s">
        <v>883</v>
      </c>
      <c r="BH725" s="198" t="s">
        <v>884</v>
      </c>
      <c r="BI725" s="198" t="s">
        <v>885</v>
      </c>
      <c r="BJ725" s="198" t="s">
        <v>886</v>
      </c>
      <c r="BK725" s="198" t="s">
        <v>887</v>
      </c>
      <c r="BL725" s="198" t="s">
        <v>888</v>
      </c>
      <c r="BM725" s="198" t="s">
        <v>889</v>
      </c>
      <c r="BN725" s="198" t="s">
        <v>890</v>
      </c>
      <c r="BO725" s="198" t="s">
        <v>891</v>
      </c>
      <c r="BP725" s="198" t="s">
        <v>892</v>
      </c>
      <c r="BQ725" s="198" t="s">
        <v>893</v>
      </c>
      <c r="BR725" s="198" t="s">
        <v>894</v>
      </c>
    </row>
    <row r="726" spans="1:84" s="196" customFormat="1" ht="12.65" customHeight="1" x14ac:dyDescent="0.35">
      <c r="A726" s="197" t="e">
        <f>RIGHT(C83,3)&amp;"*"&amp;RIGHT(C82,4)&amp;"*"&amp;"A"</f>
        <v>#VALUE!</v>
      </c>
      <c r="B726" s="261">
        <f>ROUND(C111,0)</f>
        <v>425</v>
      </c>
      <c r="C726" s="261">
        <f>ROUND(C112,0)</f>
        <v>81</v>
      </c>
      <c r="D726" s="261">
        <f>ROUND(C113,0)</f>
        <v>0</v>
      </c>
      <c r="E726" s="261">
        <f>ROUND(C114,0)</f>
        <v>63</v>
      </c>
      <c r="F726" s="261">
        <f>ROUND(D111,0)</f>
        <v>1270</v>
      </c>
      <c r="G726" s="261">
        <f>ROUND(D112,0)</f>
        <v>4957</v>
      </c>
      <c r="H726" s="261">
        <f>ROUND(D113,0)</f>
        <v>0</v>
      </c>
      <c r="I726" s="261">
        <f>ROUND(D114,0)</f>
        <v>119</v>
      </c>
      <c r="J726" s="261">
        <f>ROUND(C116,0)</f>
        <v>0</v>
      </c>
      <c r="K726" s="261">
        <f>ROUND(C117,0)</f>
        <v>0</v>
      </c>
      <c r="L726" s="261">
        <f>ROUND(C118,0)</f>
        <v>16</v>
      </c>
      <c r="M726" s="261">
        <f>ROUND(C119,0)</f>
        <v>0</v>
      </c>
      <c r="N726" s="261">
        <f>ROUND(C120,0)</f>
        <v>0</v>
      </c>
      <c r="O726" s="261">
        <f>ROUND(C121,0)</f>
        <v>0</v>
      </c>
      <c r="P726" s="261">
        <f>ROUND(C122,0)</f>
        <v>0</v>
      </c>
      <c r="Q726" s="261">
        <f>ROUND(C123,0)</f>
        <v>0</v>
      </c>
      <c r="R726" s="261">
        <f>ROUND(C124,0)</f>
        <v>9</v>
      </c>
      <c r="S726" s="261">
        <f>ROUND(C125,0)</f>
        <v>0</v>
      </c>
      <c r="T726" s="261"/>
      <c r="U726" s="261">
        <f>ROUND(C126,0)</f>
        <v>0</v>
      </c>
      <c r="V726" s="261">
        <f>ROUND(C128,0)</f>
        <v>0</v>
      </c>
      <c r="W726" s="261">
        <f>ROUND(C129,0)</f>
        <v>0</v>
      </c>
      <c r="X726" s="261">
        <f>ROUND(B138,0)</f>
        <v>204</v>
      </c>
      <c r="Y726" s="261">
        <f>ROUND(B139,0)</f>
        <v>645</v>
      </c>
      <c r="Z726" s="261">
        <f>ROUND(B140,0)</f>
        <v>0</v>
      </c>
      <c r="AA726" s="261">
        <f>ROUND(B141,0)</f>
        <v>3851748</v>
      </c>
      <c r="AB726" s="261">
        <f>ROUND(B142,0)</f>
        <v>8773751</v>
      </c>
      <c r="AC726" s="261">
        <f>ROUND(C138,0)</f>
        <v>170</v>
      </c>
      <c r="AD726" s="261">
        <f>ROUND(C139,0)</f>
        <v>434</v>
      </c>
      <c r="AE726" s="261">
        <f>ROUND(C140,0)</f>
        <v>0</v>
      </c>
      <c r="AF726" s="261">
        <f>ROUND(C141,0)</f>
        <v>2591719</v>
      </c>
      <c r="AG726" s="261">
        <f>ROUND(C142,0)</f>
        <v>13514430</v>
      </c>
      <c r="AH726" s="261">
        <f>ROUND(D138,0)</f>
        <v>114</v>
      </c>
      <c r="AI726" s="261">
        <f>ROUND(D139,0)</f>
        <v>310</v>
      </c>
      <c r="AJ726" s="261">
        <f>ROUND(D140,0)</f>
        <v>0</v>
      </c>
      <c r="AK726" s="261">
        <f>ROUND(D141,0)</f>
        <v>1851228</v>
      </c>
      <c r="AL726" s="261">
        <f>ROUND(D142,0)</f>
        <v>12716017</v>
      </c>
      <c r="AM726" s="261">
        <f>ROUND(B144,0)</f>
        <v>65</v>
      </c>
      <c r="AN726" s="261">
        <f>ROUND(B145,0)</f>
        <v>816</v>
      </c>
      <c r="AO726" s="261">
        <f>ROUND(B146,0)</f>
        <v>0</v>
      </c>
      <c r="AP726" s="261">
        <f>ROUND(B147,0)</f>
        <v>1602931</v>
      </c>
      <c r="AQ726" s="261">
        <f>ROUND(B148,0)</f>
        <v>0</v>
      </c>
      <c r="AR726" s="261">
        <f>ROUND(C144,0)</f>
        <v>12</v>
      </c>
      <c r="AS726" s="261">
        <f>ROUND(C145,0)</f>
        <v>2660</v>
      </c>
      <c r="AT726" s="261">
        <f>ROUND(C146,0)</f>
        <v>0</v>
      </c>
      <c r="AU726" s="261">
        <f>ROUND(C147,0)</f>
        <v>5225240</v>
      </c>
      <c r="AV726" s="261">
        <f>ROUND(C148,0)</f>
        <v>0</v>
      </c>
      <c r="AW726" s="261">
        <f>ROUND(D144,0)</f>
        <v>4</v>
      </c>
      <c r="AX726" s="261">
        <f>ROUND(D145,0)</f>
        <v>1481</v>
      </c>
      <c r="AY726" s="261">
        <f>ROUND(D146,0)</f>
        <v>0</v>
      </c>
      <c r="AZ726" s="261">
        <f>ROUND(D147,0)</f>
        <v>2909241</v>
      </c>
      <c r="BA726" s="261">
        <f>ROUND(D148,0)</f>
        <v>0</v>
      </c>
      <c r="BB726" s="261">
        <f>ROUND(B150,0)</f>
        <v>0</v>
      </c>
      <c r="BC726" s="261">
        <f>ROUND(B151,0)</f>
        <v>0</v>
      </c>
      <c r="BD726" s="261">
        <f>ROUND(B152,0)</f>
        <v>0</v>
      </c>
      <c r="BE726" s="261">
        <f>ROUND(B153,0)</f>
        <v>0</v>
      </c>
      <c r="BF726" s="261">
        <f>ROUND(B154,0)</f>
        <v>0</v>
      </c>
      <c r="BG726" s="261">
        <f>ROUND(C150,0)</f>
        <v>0</v>
      </c>
      <c r="BH726" s="261">
        <f>ROUND(C151,0)</f>
        <v>0</v>
      </c>
      <c r="BI726" s="261">
        <f>ROUND(C152,0)</f>
        <v>0</v>
      </c>
      <c r="BJ726" s="261">
        <f>ROUND(C153,0)</f>
        <v>0</v>
      </c>
      <c r="BK726" s="261">
        <f>ROUND(C154,0)</f>
        <v>0</v>
      </c>
      <c r="BL726" s="261">
        <f>ROUND(D150,0)</f>
        <v>0</v>
      </c>
      <c r="BM726" s="261">
        <f>ROUND(D151,0)</f>
        <v>0</v>
      </c>
      <c r="BN726" s="261">
        <f>ROUND(D152,0)</f>
        <v>0</v>
      </c>
      <c r="BO726" s="261">
        <f>ROUND(D153,0)</f>
        <v>0</v>
      </c>
      <c r="BP726" s="261">
        <f>ROUND(D154,0)</f>
        <v>0</v>
      </c>
      <c r="BQ726" s="261">
        <f>ROUND(B157,0)</f>
        <v>2310149</v>
      </c>
      <c r="BR726" s="261">
        <f>ROUND(C157,0)</f>
        <v>1139184</v>
      </c>
      <c r="BS726" s="261"/>
      <c r="BT726" s="261"/>
      <c r="BU726" s="261"/>
      <c r="BV726" s="261"/>
      <c r="BW726" s="261"/>
      <c r="BX726" s="261"/>
      <c r="BY726" s="261"/>
      <c r="BZ726" s="261"/>
      <c r="CA726" s="261"/>
      <c r="CB726" s="261"/>
      <c r="CC726" s="261"/>
      <c r="CD726" s="261"/>
      <c r="CE726" s="261"/>
    </row>
    <row r="727" spans="1:84" ht="12.65" customHeight="1" x14ac:dyDescent="0.35">
      <c r="B727" s="262"/>
      <c r="C727" s="262"/>
      <c r="D727" s="262"/>
      <c r="E727" s="262"/>
      <c r="F727" s="262"/>
      <c r="G727" s="262"/>
      <c r="H727" s="262"/>
      <c r="I727" s="262"/>
      <c r="J727" s="262"/>
      <c r="K727" s="262"/>
      <c r="L727" s="262"/>
      <c r="M727" s="262"/>
      <c r="N727" s="262"/>
      <c r="O727" s="262"/>
      <c r="P727" s="262"/>
      <c r="Q727" s="262"/>
      <c r="R727" s="262"/>
      <c r="S727" s="262"/>
      <c r="T727" s="262"/>
      <c r="U727" s="262"/>
      <c r="V727" s="262"/>
      <c r="W727" s="262"/>
      <c r="X727" s="262"/>
      <c r="Y727" s="262"/>
      <c r="Z727" s="262"/>
      <c r="AA727" s="262"/>
      <c r="AB727" s="262"/>
      <c r="AC727" s="262"/>
      <c r="AD727" s="262"/>
      <c r="AE727" s="262"/>
      <c r="AF727" s="262"/>
      <c r="AG727" s="262"/>
      <c r="AH727" s="262"/>
      <c r="AI727" s="262"/>
      <c r="AJ727" s="262"/>
      <c r="AK727" s="262"/>
      <c r="AL727" s="262"/>
      <c r="AM727" s="262"/>
      <c r="AN727" s="262"/>
      <c r="AO727" s="262"/>
      <c r="AP727" s="262"/>
      <c r="AQ727" s="262"/>
      <c r="AR727" s="262"/>
      <c r="AS727" s="262"/>
      <c r="AT727" s="262"/>
      <c r="AU727" s="262"/>
      <c r="AV727" s="262"/>
      <c r="AW727" s="262"/>
      <c r="AX727" s="262"/>
      <c r="AY727" s="262"/>
      <c r="AZ727" s="262"/>
      <c r="BA727" s="262"/>
      <c r="BB727" s="262"/>
      <c r="BC727" s="262"/>
      <c r="BD727" s="262"/>
      <c r="BE727" s="262"/>
      <c r="BF727" s="262"/>
      <c r="BG727" s="262"/>
      <c r="BH727" s="262"/>
      <c r="BI727" s="262"/>
      <c r="BJ727" s="262"/>
      <c r="BK727" s="262"/>
      <c r="BL727" s="262"/>
      <c r="BM727" s="262"/>
      <c r="BN727" s="262"/>
      <c r="BO727" s="262"/>
      <c r="BP727" s="262"/>
      <c r="BQ727" s="262"/>
      <c r="BR727" s="262"/>
      <c r="BS727" s="262"/>
      <c r="BT727" s="262"/>
      <c r="BU727" s="262"/>
      <c r="BV727" s="262"/>
      <c r="BW727" s="262"/>
      <c r="BX727" s="262"/>
      <c r="BY727" s="262"/>
      <c r="BZ727" s="262"/>
      <c r="CA727" s="262"/>
      <c r="CB727" s="262"/>
      <c r="CC727" s="262"/>
      <c r="CD727" s="262"/>
      <c r="CE727" s="262"/>
    </row>
    <row r="728" spans="1:84" s="196" customFormat="1" ht="12.65" customHeight="1" x14ac:dyDescent="0.35">
      <c r="A728" s="196" t="s">
        <v>895</v>
      </c>
      <c r="B728" s="261"/>
      <c r="C728" s="261"/>
      <c r="D728" s="261"/>
      <c r="E728" s="261"/>
      <c r="F728" s="261"/>
      <c r="G728" s="261"/>
      <c r="H728" s="261"/>
      <c r="I728" s="261"/>
      <c r="J728" s="261"/>
      <c r="K728" s="261"/>
      <c r="L728" s="261"/>
      <c r="M728" s="261"/>
      <c r="N728" s="261"/>
      <c r="O728" s="261"/>
      <c r="P728" s="261"/>
      <c r="Q728" s="261"/>
      <c r="R728" s="261"/>
      <c r="S728" s="261"/>
      <c r="T728" s="261"/>
      <c r="U728" s="261"/>
      <c r="V728" s="261"/>
      <c r="W728" s="261"/>
      <c r="X728" s="261"/>
      <c r="Y728" s="261"/>
      <c r="Z728" s="261"/>
      <c r="AA728" s="261"/>
      <c r="AB728" s="261"/>
      <c r="AC728" s="261"/>
      <c r="AD728" s="261"/>
      <c r="AE728" s="261"/>
      <c r="AF728" s="261"/>
      <c r="AG728" s="261"/>
      <c r="AH728" s="261"/>
      <c r="AI728" s="261"/>
      <c r="AJ728" s="261"/>
      <c r="AK728" s="261"/>
      <c r="AL728" s="261"/>
      <c r="AM728" s="261"/>
      <c r="AN728" s="261"/>
      <c r="AO728" s="261"/>
      <c r="AP728" s="261"/>
      <c r="AQ728" s="261"/>
      <c r="AR728" s="261"/>
      <c r="AS728" s="261"/>
      <c r="AT728" s="261"/>
      <c r="AU728" s="261"/>
      <c r="AV728" s="261"/>
      <c r="AW728" s="261"/>
      <c r="AX728" s="261"/>
      <c r="AY728" s="261"/>
      <c r="AZ728" s="261"/>
      <c r="BA728" s="261"/>
      <c r="BB728" s="261"/>
      <c r="BC728" s="261"/>
      <c r="BD728" s="261"/>
      <c r="BE728" s="261"/>
      <c r="BF728" s="261"/>
      <c r="BG728" s="261"/>
      <c r="BH728" s="261"/>
      <c r="BI728" s="261"/>
      <c r="BJ728" s="261"/>
      <c r="BK728" s="261"/>
      <c r="BL728" s="261"/>
      <c r="BM728" s="261"/>
      <c r="BN728" s="261"/>
      <c r="BO728" s="261"/>
      <c r="BP728" s="261"/>
      <c r="BQ728" s="261"/>
      <c r="BR728" s="261"/>
      <c r="BS728" s="261"/>
      <c r="BT728" s="261"/>
      <c r="BU728" s="261"/>
      <c r="BV728" s="261"/>
      <c r="BW728" s="261"/>
      <c r="BX728" s="261"/>
      <c r="BY728" s="261"/>
      <c r="BZ728" s="261"/>
      <c r="CA728" s="261"/>
      <c r="CB728" s="261"/>
      <c r="CC728" s="261"/>
      <c r="CD728" s="261"/>
      <c r="CE728" s="261"/>
    </row>
    <row r="729" spans="1:84" s="198" customFormat="1" ht="12.65" customHeight="1" x14ac:dyDescent="0.35">
      <c r="A729" s="198" t="s">
        <v>745</v>
      </c>
      <c r="B729" s="198" t="s">
        <v>896</v>
      </c>
      <c r="C729" s="198" t="s">
        <v>897</v>
      </c>
      <c r="D729" s="198" t="s">
        <v>898</v>
      </c>
      <c r="E729" s="198" t="s">
        <v>899</v>
      </c>
      <c r="F729" s="198" t="s">
        <v>900</v>
      </c>
      <c r="G729" s="198" t="s">
        <v>901</v>
      </c>
      <c r="H729" s="198" t="s">
        <v>902</v>
      </c>
      <c r="I729" s="198" t="s">
        <v>903</v>
      </c>
      <c r="J729" s="198" t="s">
        <v>904</v>
      </c>
      <c r="K729" s="198" t="s">
        <v>905</v>
      </c>
      <c r="L729" s="198" t="s">
        <v>906</v>
      </c>
      <c r="M729" s="198" t="s">
        <v>907</v>
      </c>
      <c r="N729" s="198" t="s">
        <v>908</v>
      </c>
      <c r="O729" s="198" t="s">
        <v>909</v>
      </c>
      <c r="P729" s="198" t="s">
        <v>910</v>
      </c>
      <c r="Q729" s="198" t="s">
        <v>911</v>
      </c>
      <c r="R729" s="198" t="s">
        <v>912</v>
      </c>
      <c r="S729" s="198" t="s">
        <v>913</v>
      </c>
      <c r="T729" s="198" t="s">
        <v>914</v>
      </c>
      <c r="U729" s="198" t="s">
        <v>915</v>
      </c>
      <c r="V729" s="198" t="s">
        <v>916</v>
      </c>
      <c r="W729" s="198" t="s">
        <v>917</v>
      </c>
      <c r="X729" s="198" t="s">
        <v>918</v>
      </c>
      <c r="Y729" s="198" t="s">
        <v>919</v>
      </c>
      <c r="Z729" s="198" t="s">
        <v>920</v>
      </c>
      <c r="AA729" s="198" t="s">
        <v>921</v>
      </c>
      <c r="AB729" s="198" t="s">
        <v>922</v>
      </c>
      <c r="AC729" s="198" t="s">
        <v>923</v>
      </c>
      <c r="AD729" s="198" t="s">
        <v>924</v>
      </c>
      <c r="AE729" s="198" t="s">
        <v>925</v>
      </c>
      <c r="AF729" s="198" t="s">
        <v>926</v>
      </c>
      <c r="AG729" s="198" t="s">
        <v>927</v>
      </c>
      <c r="AH729" s="198" t="s">
        <v>928</v>
      </c>
      <c r="AI729" s="198" t="s">
        <v>929</v>
      </c>
      <c r="AJ729" s="198" t="s">
        <v>930</v>
      </c>
      <c r="AK729" s="198" t="s">
        <v>931</v>
      </c>
      <c r="AL729" s="198" t="s">
        <v>932</v>
      </c>
      <c r="AM729" s="198" t="s">
        <v>933</v>
      </c>
      <c r="AN729" s="198" t="s">
        <v>934</v>
      </c>
      <c r="AO729" s="198" t="s">
        <v>935</v>
      </c>
      <c r="AP729" s="198" t="s">
        <v>936</v>
      </c>
      <c r="AQ729" s="198" t="s">
        <v>937</v>
      </c>
      <c r="AR729" s="198" t="s">
        <v>938</v>
      </c>
      <c r="AS729" s="198" t="s">
        <v>939</v>
      </c>
      <c r="AT729" s="198" t="s">
        <v>940</v>
      </c>
      <c r="AU729" s="198" t="s">
        <v>941</v>
      </c>
      <c r="AV729" s="198" t="s">
        <v>942</v>
      </c>
      <c r="AW729" s="198" t="s">
        <v>943</v>
      </c>
      <c r="AX729" s="198" t="s">
        <v>944</v>
      </c>
      <c r="AY729" s="198" t="s">
        <v>945</v>
      </c>
      <c r="AZ729" s="198" t="s">
        <v>946</v>
      </c>
      <c r="BA729" s="198" t="s">
        <v>947</v>
      </c>
      <c r="BB729" s="198" t="s">
        <v>948</v>
      </c>
      <c r="BC729" s="198" t="s">
        <v>949</v>
      </c>
      <c r="BD729" s="198" t="s">
        <v>950</v>
      </c>
      <c r="BE729" s="198" t="s">
        <v>951</v>
      </c>
      <c r="BF729" s="198" t="s">
        <v>952</v>
      </c>
      <c r="BG729" s="198" t="s">
        <v>953</v>
      </c>
      <c r="BH729" s="198" t="s">
        <v>954</v>
      </c>
      <c r="BI729" s="198" t="s">
        <v>955</v>
      </c>
      <c r="BJ729" s="198" t="s">
        <v>956</v>
      </c>
      <c r="BK729" s="198" t="s">
        <v>957</v>
      </c>
      <c r="BL729" s="198" t="s">
        <v>958</v>
      </c>
      <c r="BM729" s="198" t="s">
        <v>959</v>
      </c>
      <c r="BN729" s="198" t="s">
        <v>960</v>
      </c>
      <c r="BO729" s="198" t="s">
        <v>961</v>
      </c>
      <c r="BP729" s="198" t="s">
        <v>962</v>
      </c>
      <c r="BQ729" s="198" t="s">
        <v>963</v>
      </c>
      <c r="BR729" s="198" t="s">
        <v>964</v>
      </c>
      <c r="BS729" s="198" t="s">
        <v>965</v>
      </c>
      <c r="BT729" s="198" t="s">
        <v>966</v>
      </c>
      <c r="BU729" s="198" t="s">
        <v>967</v>
      </c>
      <c r="BV729" s="198" t="s">
        <v>968</v>
      </c>
      <c r="BW729" s="198" t="s">
        <v>969</v>
      </c>
      <c r="BX729" s="198" t="s">
        <v>970</v>
      </c>
      <c r="BY729" s="198" t="s">
        <v>971</v>
      </c>
      <c r="BZ729" s="198" t="s">
        <v>972</v>
      </c>
      <c r="CA729" s="198" t="s">
        <v>973</v>
      </c>
      <c r="CB729" s="198" t="s">
        <v>974</v>
      </c>
      <c r="CC729" s="198" t="s">
        <v>975</v>
      </c>
      <c r="CD729" s="198" t="s">
        <v>976</v>
      </c>
      <c r="CE729" s="198" t="s">
        <v>977</v>
      </c>
      <c r="CF729" s="198" t="s">
        <v>978</v>
      </c>
    </row>
    <row r="730" spans="1:84" s="196" customFormat="1" ht="12.65" customHeight="1" x14ac:dyDescent="0.35">
      <c r="A730" s="197" t="e">
        <f>RIGHT(C83,3)&amp;"*"&amp;RIGHT(C82,4)&amp;"*"&amp;"A"</f>
        <v>#VALUE!</v>
      </c>
      <c r="B730" s="261">
        <f>ROUND(C250,0)</f>
        <v>2818592</v>
      </c>
      <c r="C730" s="261">
        <f>ROUND(C251,0)</f>
        <v>0</v>
      </c>
      <c r="D730" s="261">
        <f>ROUND(C252,0)</f>
        <v>9233809</v>
      </c>
      <c r="E730" s="261">
        <f>ROUND(C253,0)</f>
        <v>5531795</v>
      </c>
      <c r="F730" s="261">
        <f>ROUND(C254,0)</f>
        <v>0</v>
      </c>
      <c r="G730" s="261">
        <f>ROUND(C255,0)</f>
        <v>353228</v>
      </c>
      <c r="H730" s="261">
        <f>ROUND(C256,0)</f>
        <v>0</v>
      </c>
      <c r="I730" s="261">
        <f>ROUND(C257,0)</f>
        <v>649904</v>
      </c>
      <c r="J730" s="261">
        <f>ROUND(C258,0)</f>
        <v>457865</v>
      </c>
      <c r="K730" s="261">
        <f>ROUND(C259,0)</f>
        <v>0</v>
      </c>
      <c r="L730" s="261">
        <f>ROUND(C262,0)</f>
        <v>3392390</v>
      </c>
      <c r="M730" s="261">
        <f>ROUND(C263,0)</f>
        <v>0</v>
      </c>
      <c r="N730" s="261">
        <f>ROUND(C264,0)</f>
        <v>0</v>
      </c>
      <c r="O730" s="261">
        <f>ROUND(C267,0)</f>
        <v>222805</v>
      </c>
      <c r="P730" s="261">
        <f>ROUND(C268,0)</f>
        <v>2700469</v>
      </c>
      <c r="Q730" s="261">
        <f>ROUND(C269,0)</f>
        <v>21919998</v>
      </c>
      <c r="R730" s="261">
        <f>ROUND(C270,0)</f>
        <v>0</v>
      </c>
      <c r="S730" s="261">
        <f>ROUND(C271,0)</f>
        <v>714858</v>
      </c>
      <c r="T730" s="261">
        <f>ROUND(C272,0)</f>
        <v>9061742</v>
      </c>
      <c r="U730" s="261">
        <f>ROUND(C273,0)</f>
        <v>0</v>
      </c>
      <c r="V730" s="261">
        <f>ROUND(C274,0)</f>
        <v>0</v>
      </c>
      <c r="W730" s="261">
        <f>ROUND(C275,0)</f>
        <v>0</v>
      </c>
      <c r="X730" s="261">
        <f>ROUND(C276,0)</f>
        <v>20659185</v>
      </c>
      <c r="Y730" s="261">
        <f>ROUND(C279,0)</f>
        <v>0</v>
      </c>
      <c r="Z730" s="261">
        <f>ROUND(C280,0)</f>
        <v>0</v>
      </c>
      <c r="AA730" s="261">
        <f>ROUND(C281,0)</f>
        <v>0</v>
      </c>
      <c r="AB730" s="261">
        <f>ROUND(C282,0)</f>
        <v>0</v>
      </c>
      <c r="AC730" s="261">
        <f>ROUND(C286,0)</f>
        <v>0</v>
      </c>
      <c r="AD730" s="261">
        <f>ROUND(C287,0)</f>
        <v>0</v>
      </c>
      <c r="AE730" s="261">
        <f>ROUND(C288,0)</f>
        <v>0</v>
      </c>
      <c r="AF730" s="261">
        <f>ROUND(C289,0)</f>
        <v>0</v>
      </c>
      <c r="AG730" s="261">
        <f>ROUND(C304,0)</f>
        <v>0</v>
      </c>
      <c r="AH730" s="261">
        <f>ROUND(C305,0)</f>
        <v>981101</v>
      </c>
      <c r="AI730" s="261">
        <f>ROUND(C306,0)</f>
        <v>1306637</v>
      </c>
      <c r="AJ730" s="261">
        <f>ROUND(C307,0)</f>
        <v>0</v>
      </c>
      <c r="AK730" s="261">
        <f>ROUND(C308,0)</f>
        <v>0</v>
      </c>
      <c r="AL730" s="261">
        <f>ROUND(C309,0)</f>
        <v>2756465</v>
      </c>
      <c r="AM730" s="261">
        <f>ROUND(C310,0)</f>
        <v>0</v>
      </c>
      <c r="AN730" s="261">
        <f>ROUND(C311,0)</f>
        <v>0</v>
      </c>
      <c r="AO730" s="261">
        <f>ROUND(C312,0)</f>
        <v>2400670</v>
      </c>
      <c r="AP730" s="261">
        <f>ROUND(C313,0)</f>
        <v>643947</v>
      </c>
      <c r="AQ730" s="261">
        <f>ROUND(C316,0)</f>
        <v>0</v>
      </c>
      <c r="AR730" s="261">
        <f>ROUND(C317,0)</f>
        <v>0</v>
      </c>
      <c r="AS730" s="261">
        <f>ROUND(C318,0)</f>
        <v>0</v>
      </c>
      <c r="AT730" s="261">
        <f>ROUND(C321,0)</f>
        <v>0</v>
      </c>
      <c r="AU730" s="261">
        <f>ROUND(C322,0)</f>
        <v>0</v>
      </c>
      <c r="AV730" s="261">
        <f>ROUND(C323,0)</f>
        <v>0</v>
      </c>
      <c r="AW730" s="261">
        <f>ROUND(C324,0)</f>
        <v>0</v>
      </c>
      <c r="AX730" s="261">
        <f>ROUND(C325,0)</f>
        <v>18380218</v>
      </c>
      <c r="AY730" s="261">
        <f>ROUND(C326,0)</f>
        <v>0</v>
      </c>
      <c r="AZ730" s="261">
        <f>ROUND(C327,0)</f>
        <v>0</v>
      </c>
      <c r="BA730" s="261">
        <f>ROUND(C328,0)</f>
        <v>0</v>
      </c>
      <c r="BB730" s="261">
        <f>ROUND(C332,0)</f>
        <v>-3033739</v>
      </c>
      <c r="BC730" s="261"/>
      <c r="BD730" s="261"/>
      <c r="BE730" s="261">
        <f>ROUND(C337,0)</f>
        <v>0</v>
      </c>
      <c r="BF730" s="261">
        <f>ROUND(C336,0)</f>
        <v>0</v>
      </c>
      <c r="BG730" s="261"/>
      <c r="BH730" s="261"/>
      <c r="BI730" s="261">
        <f>ROUND(CE60,2)</f>
        <v>191.5</v>
      </c>
      <c r="BJ730" s="261">
        <f>ROUND(C359,0)</f>
        <v>18032106</v>
      </c>
      <c r="BK730" s="261">
        <f>ROUND(C360,0)</f>
        <v>35004198</v>
      </c>
      <c r="BL730" s="261">
        <f>ROUND(C364,0)</f>
        <v>19862410</v>
      </c>
      <c r="BM730" s="261">
        <f>ROUND(C365,0)</f>
        <v>334430</v>
      </c>
      <c r="BN730" s="261">
        <f>ROUND(C366,0)</f>
        <v>0</v>
      </c>
      <c r="BO730" s="261">
        <f>ROUND(C370,0)</f>
        <v>2050002</v>
      </c>
      <c r="BP730" s="261">
        <f>ROUND(C371,0)</f>
        <v>186711</v>
      </c>
      <c r="BQ730" s="261">
        <f>ROUND(C378,0)</f>
        <v>14302700</v>
      </c>
      <c r="BR730" s="261">
        <f>ROUND(C379,0)</f>
        <v>3935347</v>
      </c>
      <c r="BS730" s="261">
        <f>ROUND(C380,0)</f>
        <v>693879</v>
      </c>
      <c r="BT730" s="261">
        <f>ROUND(C381,0)</f>
        <v>3385181</v>
      </c>
      <c r="BU730" s="261">
        <f>ROUND(C382,0)</f>
        <v>356593</v>
      </c>
      <c r="BV730" s="261">
        <f>ROUND(C383,0)</f>
        <v>3221780</v>
      </c>
      <c r="BW730" s="261">
        <f>ROUND(C384,0)</f>
        <v>1424011</v>
      </c>
      <c r="BX730" s="261">
        <f>ROUND(C385,0)</f>
        <v>2146729</v>
      </c>
      <c r="BY730" s="261">
        <f>ROUND(C386,0)</f>
        <v>265112</v>
      </c>
      <c r="BZ730" s="261">
        <f>ROUND(C387,0)</f>
        <v>323689</v>
      </c>
      <c r="CA730" s="261">
        <f>ROUND(C388,0)</f>
        <v>1327882</v>
      </c>
      <c r="CB730" s="261">
        <f>C363</f>
        <v>871393</v>
      </c>
      <c r="CC730" s="261">
        <f>ROUND(C389,0)</f>
        <v>1044498</v>
      </c>
      <c r="CD730" s="261">
        <f>ROUND(C392,0)</f>
        <v>487127</v>
      </c>
      <c r="CE730" s="261">
        <f>ROUND(C394,0)</f>
        <v>0</v>
      </c>
      <c r="CF730" s="196">
        <f>ROUND(C395,0)</f>
        <v>0</v>
      </c>
    </row>
    <row r="731" spans="1:84" ht="12.65" customHeight="1" x14ac:dyDescent="0.35">
      <c r="B731" s="262"/>
      <c r="C731" s="262"/>
      <c r="D731" s="262"/>
      <c r="E731" s="262"/>
      <c r="F731" s="262"/>
      <c r="G731" s="262"/>
      <c r="H731" s="262"/>
      <c r="I731" s="262"/>
      <c r="J731" s="262"/>
      <c r="K731" s="262"/>
      <c r="L731" s="262"/>
      <c r="M731" s="262"/>
      <c r="N731" s="262"/>
      <c r="O731" s="262"/>
      <c r="P731" s="262"/>
      <c r="Q731" s="262"/>
      <c r="R731" s="262"/>
      <c r="S731" s="262"/>
      <c r="T731" s="262"/>
      <c r="U731" s="262"/>
      <c r="V731" s="262"/>
      <c r="W731" s="262"/>
      <c r="X731" s="262"/>
      <c r="Y731" s="262"/>
      <c r="Z731" s="262"/>
      <c r="AA731" s="262"/>
      <c r="AB731" s="262"/>
      <c r="AC731" s="262"/>
      <c r="AD731" s="262"/>
      <c r="AE731" s="262"/>
      <c r="AF731" s="262"/>
      <c r="AG731" s="262"/>
      <c r="AH731" s="262"/>
      <c r="AI731" s="262"/>
      <c r="AJ731" s="262"/>
      <c r="AK731" s="262"/>
      <c r="AL731" s="262"/>
      <c r="AM731" s="262"/>
      <c r="AN731" s="262"/>
      <c r="AO731" s="262"/>
      <c r="AP731" s="262"/>
      <c r="AQ731" s="262"/>
      <c r="AR731" s="262"/>
      <c r="AS731" s="262"/>
      <c r="AT731" s="262"/>
      <c r="AU731" s="262"/>
      <c r="AV731" s="262"/>
      <c r="AW731" s="262"/>
      <c r="AX731" s="262"/>
      <c r="AY731" s="262"/>
      <c r="AZ731" s="262"/>
      <c r="BA731" s="262"/>
      <c r="BB731" s="262"/>
      <c r="BC731" s="262"/>
      <c r="BD731" s="262"/>
      <c r="BE731" s="262"/>
      <c r="BF731" s="262"/>
      <c r="BG731" s="262"/>
      <c r="BH731" s="262"/>
      <c r="BI731" s="262"/>
      <c r="BJ731" s="262"/>
      <c r="BK731" s="262"/>
      <c r="BL731" s="262"/>
      <c r="BM731" s="262"/>
      <c r="BN731" s="262"/>
      <c r="BO731" s="262"/>
      <c r="BP731" s="262"/>
      <c r="BQ731" s="262"/>
      <c r="BR731" s="262"/>
      <c r="BS731" s="262"/>
      <c r="BT731" s="262"/>
      <c r="BU731" s="262"/>
      <c r="BV731" s="262"/>
      <c r="BW731" s="262"/>
      <c r="BX731" s="262"/>
      <c r="BY731" s="262"/>
      <c r="BZ731" s="262"/>
      <c r="CA731" s="262"/>
      <c r="CB731" s="262"/>
      <c r="CC731" s="262"/>
      <c r="CD731" s="262"/>
      <c r="CE731" s="262"/>
    </row>
    <row r="732" spans="1:84" s="196" customFormat="1" ht="12.65" customHeight="1" x14ac:dyDescent="0.35">
      <c r="A732" s="196" t="s">
        <v>979</v>
      </c>
      <c r="B732" s="261"/>
      <c r="C732" s="261"/>
      <c r="D732" s="261"/>
      <c r="E732" s="261"/>
      <c r="F732" s="261"/>
      <c r="G732" s="261"/>
      <c r="H732" s="261"/>
      <c r="I732" s="261"/>
      <c r="J732" s="261"/>
      <c r="K732" s="261"/>
      <c r="L732" s="261"/>
      <c r="M732" s="261"/>
      <c r="N732" s="261"/>
      <c r="O732" s="261"/>
      <c r="P732" s="261"/>
      <c r="Q732" s="261"/>
      <c r="R732" s="261"/>
      <c r="S732" s="261"/>
      <c r="T732" s="261"/>
      <c r="U732" s="261"/>
      <c r="V732" s="261"/>
      <c r="W732" s="261"/>
      <c r="X732" s="261"/>
      <c r="Y732" s="261"/>
      <c r="Z732" s="261"/>
      <c r="AA732" s="261"/>
      <c r="AB732" s="261"/>
      <c r="AC732" s="261"/>
      <c r="AD732" s="261"/>
      <c r="AE732" s="261"/>
      <c r="AF732" s="261"/>
      <c r="AG732" s="261"/>
      <c r="AH732" s="261"/>
      <c r="AI732" s="261"/>
      <c r="AJ732" s="261"/>
      <c r="AK732" s="261"/>
      <c r="AL732" s="261"/>
      <c r="AM732" s="261"/>
      <c r="AN732" s="261"/>
      <c r="AO732" s="261"/>
      <c r="AP732" s="261"/>
      <c r="AQ732" s="261"/>
      <c r="AR732" s="261"/>
      <c r="AS732" s="261"/>
      <c r="AT732" s="261"/>
      <c r="AU732" s="261"/>
      <c r="AV732" s="261"/>
      <c r="AW732" s="261"/>
      <c r="AX732" s="261"/>
      <c r="AY732" s="261"/>
      <c r="AZ732" s="261"/>
      <c r="BA732" s="261"/>
      <c r="BB732" s="261"/>
      <c r="BC732" s="261"/>
      <c r="BD732" s="261"/>
      <c r="BE732" s="261"/>
      <c r="BF732" s="261"/>
      <c r="BG732" s="261"/>
      <c r="BH732" s="261"/>
      <c r="BI732" s="261"/>
      <c r="BJ732" s="261"/>
      <c r="BK732" s="261"/>
      <c r="BL732" s="261"/>
      <c r="BM732" s="261"/>
      <c r="BN732" s="261"/>
      <c r="BO732" s="261"/>
      <c r="BP732" s="261"/>
      <c r="BQ732" s="261"/>
      <c r="BR732" s="261"/>
      <c r="BS732" s="261"/>
      <c r="BT732" s="261"/>
      <c r="BU732" s="261"/>
      <c r="BV732" s="261"/>
      <c r="BW732" s="261"/>
      <c r="BX732" s="261"/>
      <c r="BY732" s="261"/>
      <c r="BZ732" s="261"/>
      <c r="CA732" s="261"/>
      <c r="CB732" s="261"/>
      <c r="CC732" s="261"/>
      <c r="CD732" s="261"/>
      <c r="CE732" s="261"/>
    </row>
    <row r="733" spans="1:84" s="198" customFormat="1" ht="12.65" customHeight="1" x14ac:dyDescent="0.35">
      <c r="A733" s="198" t="s">
        <v>745</v>
      </c>
      <c r="B733" s="198" t="s">
        <v>980</v>
      </c>
      <c r="C733" s="198" t="s">
        <v>981</v>
      </c>
      <c r="D733" s="198" t="s">
        <v>982</v>
      </c>
      <c r="E733" s="198" t="s">
        <v>983</v>
      </c>
      <c r="F733" s="198" t="s">
        <v>984</v>
      </c>
      <c r="G733" s="198" t="s">
        <v>985</v>
      </c>
      <c r="H733" s="198" t="s">
        <v>986</v>
      </c>
      <c r="I733" s="198" t="s">
        <v>987</v>
      </c>
      <c r="J733" s="198" t="s">
        <v>988</v>
      </c>
      <c r="K733" s="198" t="s">
        <v>989</v>
      </c>
      <c r="L733" s="198" t="s">
        <v>990</v>
      </c>
      <c r="M733" s="198" t="s">
        <v>991</v>
      </c>
      <c r="N733" s="198" t="s">
        <v>992</v>
      </c>
      <c r="O733" s="198" t="s">
        <v>993</v>
      </c>
      <c r="P733" s="198" t="s">
        <v>994</v>
      </c>
      <c r="Q733" s="198" t="s">
        <v>995</v>
      </c>
      <c r="R733" s="198" t="s">
        <v>996</v>
      </c>
      <c r="S733" s="198" t="s">
        <v>997</v>
      </c>
      <c r="T733" s="198" t="s">
        <v>998</v>
      </c>
      <c r="U733" s="198" t="s">
        <v>999</v>
      </c>
      <c r="V733" s="198" t="s">
        <v>1000</v>
      </c>
      <c r="W733" s="198" t="s">
        <v>1001</v>
      </c>
      <c r="X733" s="198" t="s">
        <v>1002</v>
      </c>
      <c r="Y733" s="198" t="s">
        <v>1003</v>
      </c>
    </row>
    <row r="734" spans="1:84" s="196" customFormat="1" ht="12.65" customHeight="1" x14ac:dyDescent="0.35">
      <c r="A734" s="197" t="e">
        <f>RIGHT($C$83,3)&amp;"*"&amp;RIGHT($C$82,4)&amp;"*"&amp;C$55&amp;"*"&amp;"A"</f>
        <v>#VALUE!</v>
      </c>
      <c r="B734" s="261">
        <f>ROUND(C59,0)</f>
        <v>0</v>
      </c>
      <c r="C734" s="261">
        <f>ROUND(C60,2)</f>
        <v>0</v>
      </c>
      <c r="D734" s="261">
        <f>ROUND(C61,0)</f>
        <v>0</v>
      </c>
      <c r="E734" s="261">
        <f>ROUND(C62,0)</f>
        <v>0</v>
      </c>
      <c r="F734" s="261">
        <f>ROUND(C63,0)</f>
        <v>0</v>
      </c>
      <c r="G734" s="261">
        <f>ROUND(C64,0)</f>
        <v>0</v>
      </c>
      <c r="H734" s="261">
        <f>ROUND(C65,0)</f>
        <v>0</v>
      </c>
      <c r="I734" s="261">
        <f>ROUND(C66,0)</f>
        <v>0</v>
      </c>
      <c r="J734" s="261">
        <f>ROUND(C67,0)</f>
        <v>0</v>
      </c>
      <c r="K734" s="261">
        <f>ROUND(C68,0)</f>
        <v>0</v>
      </c>
      <c r="L734" s="261">
        <f>ROUND(C69,0)</f>
        <v>0</v>
      </c>
      <c r="M734" s="261">
        <f>ROUND(C70,0)</f>
        <v>0</v>
      </c>
      <c r="N734" s="261">
        <f>ROUND(C75,0)</f>
        <v>0</v>
      </c>
      <c r="O734" s="261">
        <f>ROUND(C73,0)</f>
        <v>0</v>
      </c>
      <c r="P734" s="261">
        <f>IF(C76&gt;0,ROUND(C76,0),0)</f>
        <v>0</v>
      </c>
      <c r="Q734" s="261">
        <f>IF(C77&gt;0,ROUND(C77,0),0)</f>
        <v>0</v>
      </c>
      <c r="R734" s="261">
        <f>IF(C78&gt;0,ROUND(C78,0),0)</f>
        <v>0</v>
      </c>
      <c r="S734" s="261">
        <f>IF(C79&gt;0,ROUND(C79,0),0)</f>
        <v>0</v>
      </c>
      <c r="T734" s="261">
        <f>IF(C80&gt;0,ROUND(C80,2),0)</f>
        <v>0</v>
      </c>
      <c r="U734" s="261"/>
      <c r="V734" s="261"/>
      <c r="W734" s="261"/>
      <c r="X734" s="261"/>
      <c r="Y734" s="261">
        <f>IF(M668&lt;&gt;0,ROUND(M668,0),0)</f>
        <v>0</v>
      </c>
      <c r="Z734" s="261"/>
      <c r="AA734" s="261"/>
      <c r="AB734" s="261"/>
      <c r="AC734" s="261"/>
      <c r="AD734" s="261"/>
      <c r="AE734" s="261"/>
      <c r="AF734" s="261"/>
      <c r="AG734" s="261"/>
      <c r="AH734" s="261"/>
      <c r="AI734" s="261"/>
      <c r="AJ734" s="261"/>
      <c r="AK734" s="261"/>
      <c r="AL734" s="261"/>
      <c r="AM734" s="261"/>
      <c r="AN734" s="261"/>
      <c r="AO734" s="261"/>
      <c r="AP734" s="261"/>
      <c r="AQ734" s="261"/>
      <c r="AR734" s="261"/>
      <c r="AS734" s="261"/>
      <c r="AT734" s="261"/>
      <c r="AU734" s="261"/>
      <c r="AV734" s="261"/>
      <c r="AW734" s="261"/>
      <c r="AX734" s="261"/>
      <c r="AY734" s="261"/>
      <c r="AZ734" s="261"/>
      <c r="BA734" s="261"/>
      <c r="BB734" s="261"/>
      <c r="BC734" s="261"/>
      <c r="BD734" s="261"/>
      <c r="BE734" s="261"/>
      <c r="BF734" s="261"/>
      <c r="BG734" s="261"/>
      <c r="BH734" s="261"/>
      <c r="BI734" s="261"/>
      <c r="BJ734" s="261"/>
      <c r="BK734" s="261"/>
      <c r="BL734" s="261"/>
      <c r="BM734" s="261"/>
      <c r="BN734" s="261"/>
      <c r="BO734" s="261"/>
      <c r="BP734" s="261"/>
      <c r="BQ734" s="261"/>
      <c r="BR734" s="261"/>
      <c r="BS734" s="261"/>
      <c r="BT734" s="261"/>
      <c r="BU734" s="261"/>
      <c r="BV734" s="261"/>
      <c r="BW734" s="261"/>
      <c r="BX734" s="261"/>
      <c r="BY734" s="261"/>
      <c r="BZ734" s="261"/>
      <c r="CA734" s="261"/>
      <c r="CB734" s="261"/>
      <c r="CC734" s="261"/>
      <c r="CD734" s="261"/>
      <c r="CE734" s="261"/>
    </row>
    <row r="735" spans="1:84" ht="12.65" customHeight="1" x14ac:dyDescent="0.35">
      <c r="A735" s="204" t="e">
        <f>RIGHT($C$83,3)&amp;"*"&amp;RIGHT($C$82,4)&amp;"*"&amp;D$55&amp;"*"&amp;"A"</f>
        <v>#VALUE!</v>
      </c>
      <c r="B735" s="261">
        <f>ROUND(D59,0)</f>
        <v>0</v>
      </c>
      <c r="C735" s="263">
        <f>ROUND(D60,2)</f>
        <v>0</v>
      </c>
      <c r="D735" s="261">
        <f>ROUND(D61,0)</f>
        <v>0</v>
      </c>
      <c r="E735" s="261">
        <f>ROUND(D62,0)</f>
        <v>0</v>
      </c>
      <c r="F735" s="261">
        <f>ROUND(D63,0)</f>
        <v>0</v>
      </c>
      <c r="G735" s="261">
        <f>ROUND(D64,0)</f>
        <v>0</v>
      </c>
      <c r="H735" s="261">
        <f>ROUND(D65,0)</f>
        <v>0</v>
      </c>
      <c r="I735" s="261">
        <f>ROUND(D66,0)</f>
        <v>0</v>
      </c>
      <c r="J735" s="261">
        <f>ROUND(D67,0)</f>
        <v>0</v>
      </c>
      <c r="K735" s="261">
        <f>ROUND(D68,0)</f>
        <v>0</v>
      </c>
      <c r="L735" s="261">
        <f>ROUND(D69,0)</f>
        <v>0</v>
      </c>
      <c r="M735" s="261">
        <f>ROUND(D70,0)</f>
        <v>0</v>
      </c>
      <c r="N735" s="261">
        <f>ROUND(D75,0)</f>
        <v>0</v>
      </c>
      <c r="O735" s="261">
        <f>ROUND(D73,0)</f>
        <v>0</v>
      </c>
      <c r="P735" s="261">
        <f>IF(D76&gt;0,ROUND(D76,0),0)</f>
        <v>0</v>
      </c>
      <c r="Q735" s="261">
        <f>IF(D77&gt;0,ROUND(D77,0),0)</f>
        <v>0</v>
      </c>
      <c r="R735" s="261">
        <f>IF(D78&gt;0,ROUND(D78,0),0)</f>
        <v>0</v>
      </c>
      <c r="S735" s="261">
        <f>IF(D79&gt;0,ROUND(D79,0),0)</f>
        <v>0</v>
      </c>
      <c r="T735" s="263">
        <f>IF(D80&gt;0,ROUND(D80,2),0)</f>
        <v>0</v>
      </c>
      <c r="U735" s="261"/>
      <c r="V735" s="262"/>
      <c r="W735" s="261"/>
      <c r="X735" s="261"/>
      <c r="Y735" s="261">
        <f t="shared" ref="Y735:Y779" si="21">IF(M669&lt;&gt;0,ROUND(M669,0),0)</f>
        <v>0</v>
      </c>
      <c r="Z735" s="262"/>
      <c r="AA735" s="262"/>
      <c r="AB735" s="262"/>
      <c r="AC735" s="262"/>
      <c r="AD735" s="262"/>
      <c r="AE735" s="262"/>
      <c r="AF735" s="262"/>
      <c r="AG735" s="262"/>
      <c r="AH735" s="262"/>
      <c r="AI735" s="262"/>
      <c r="AJ735" s="262"/>
      <c r="AK735" s="262"/>
      <c r="AL735" s="262"/>
      <c r="AM735" s="262"/>
      <c r="AN735" s="262"/>
      <c r="AO735" s="262"/>
      <c r="AP735" s="262"/>
      <c r="AQ735" s="262"/>
      <c r="AR735" s="262"/>
      <c r="AS735" s="262"/>
      <c r="AT735" s="262"/>
      <c r="AU735" s="262"/>
      <c r="AV735" s="262"/>
      <c r="AW735" s="262"/>
      <c r="AX735" s="262"/>
      <c r="AY735" s="262"/>
      <c r="AZ735" s="262"/>
      <c r="BA735" s="262"/>
      <c r="BB735" s="262"/>
      <c r="BC735" s="262"/>
      <c r="BD735" s="262"/>
      <c r="BE735" s="262"/>
      <c r="BF735" s="262"/>
      <c r="BG735" s="262"/>
      <c r="BH735" s="262"/>
      <c r="BI735" s="262"/>
      <c r="BJ735" s="262"/>
      <c r="BK735" s="262"/>
      <c r="BL735" s="262"/>
      <c r="BM735" s="262"/>
      <c r="BN735" s="262"/>
      <c r="BO735" s="262"/>
      <c r="BP735" s="262"/>
      <c r="BQ735" s="262"/>
      <c r="BR735" s="262"/>
      <c r="BS735" s="262"/>
      <c r="BT735" s="262"/>
      <c r="BU735" s="262"/>
      <c r="BV735" s="262"/>
      <c r="BW735" s="262"/>
      <c r="BX735" s="262"/>
      <c r="BY735" s="262"/>
      <c r="BZ735" s="262"/>
      <c r="CA735" s="262"/>
      <c r="CB735" s="262"/>
      <c r="CC735" s="262"/>
      <c r="CD735" s="262"/>
      <c r="CE735" s="262"/>
    </row>
    <row r="736" spans="1:84" ht="12.65" customHeight="1" x14ac:dyDescent="0.35">
      <c r="A736" s="204" t="e">
        <f>RIGHT($C$83,3)&amp;"*"&amp;RIGHT($C$82,4)&amp;"*"&amp;E$55&amp;"*"&amp;"A"</f>
        <v>#VALUE!</v>
      </c>
      <c r="B736" s="261">
        <f>ROUND(E59,0)</f>
        <v>1270</v>
      </c>
      <c r="C736" s="263">
        <f>ROUND(E60,2)</f>
        <v>6.33</v>
      </c>
      <c r="D736" s="261">
        <f>ROUND(E61,0)</f>
        <v>432659</v>
      </c>
      <c r="E736" s="261">
        <f>ROUND(E62,0)</f>
        <v>119045</v>
      </c>
      <c r="F736" s="261">
        <f>ROUND(E63,0)</f>
        <v>658</v>
      </c>
      <c r="G736" s="261">
        <f>ROUND(E64,0)</f>
        <v>28305</v>
      </c>
      <c r="H736" s="261">
        <f>ROUND(E65,0)</f>
        <v>966</v>
      </c>
      <c r="I736" s="261">
        <f>ROUND(E66,0)</f>
        <v>102625</v>
      </c>
      <c r="J736" s="261">
        <f>ROUND(E67,0)</f>
        <v>54030</v>
      </c>
      <c r="K736" s="261">
        <f>ROUND(E68,0)</f>
        <v>5493</v>
      </c>
      <c r="L736" s="261">
        <f>ROUND(E69,0)</f>
        <v>9755</v>
      </c>
      <c r="M736" s="261">
        <f>ROUND(E70,0)</f>
        <v>0</v>
      </c>
      <c r="N736" s="261">
        <f>ROUND(E75,0)</f>
        <v>2449505</v>
      </c>
      <c r="O736" s="261">
        <f>ROUND(E73,0)</f>
        <v>2494758</v>
      </c>
      <c r="P736" s="261">
        <f>IF(E76&gt;0,ROUND(E76,0),0)</f>
        <v>3494</v>
      </c>
      <c r="Q736" s="261">
        <f>IF(E77&gt;0,ROUND(E77,0),0)</f>
        <v>3487</v>
      </c>
      <c r="R736" s="261">
        <f>IF(E78&gt;0,ROUND(E78,0),0)</f>
        <v>591</v>
      </c>
      <c r="S736" s="261">
        <f>IF(E79&gt;0,ROUND(E79,0),0)</f>
        <v>20288</v>
      </c>
      <c r="T736" s="263">
        <f>IF(E80&gt;0,ROUND(E80,2),0)</f>
        <v>5.82</v>
      </c>
      <c r="U736" s="261"/>
      <c r="V736" s="262"/>
      <c r="W736" s="261"/>
      <c r="X736" s="261"/>
      <c r="Y736" s="261">
        <f t="shared" si="21"/>
        <v>736289</v>
      </c>
      <c r="Z736" s="262"/>
      <c r="AA736" s="262"/>
      <c r="AB736" s="262"/>
      <c r="AC736" s="262"/>
      <c r="AD736" s="262"/>
      <c r="AE736" s="262"/>
      <c r="AF736" s="262"/>
      <c r="AG736" s="262"/>
      <c r="AH736" s="262"/>
      <c r="AI736" s="262"/>
      <c r="AJ736" s="262"/>
      <c r="AK736" s="262"/>
      <c r="AL736" s="262"/>
      <c r="AM736" s="262"/>
      <c r="AN736" s="262"/>
      <c r="AO736" s="262"/>
      <c r="AP736" s="262"/>
      <c r="AQ736" s="262"/>
      <c r="AR736" s="262"/>
      <c r="AS736" s="262"/>
      <c r="AT736" s="262"/>
      <c r="AU736" s="262"/>
      <c r="AV736" s="262"/>
      <c r="AW736" s="262"/>
      <c r="AX736" s="262"/>
      <c r="AY736" s="262"/>
      <c r="AZ736" s="262"/>
      <c r="BA736" s="262"/>
      <c r="BB736" s="262"/>
      <c r="BC736" s="262"/>
      <c r="BD736" s="262"/>
      <c r="BE736" s="262"/>
      <c r="BF736" s="262"/>
      <c r="BG736" s="262"/>
      <c r="BH736" s="262"/>
      <c r="BI736" s="262"/>
      <c r="BJ736" s="262"/>
      <c r="BK736" s="262"/>
      <c r="BL736" s="262"/>
      <c r="BM736" s="262"/>
      <c r="BN736" s="262"/>
      <c r="BO736" s="262"/>
      <c r="BP736" s="262"/>
      <c r="BQ736" s="262"/>
      <c r="BR736" s="262"/>
      <c r="BS736" s="262"/>
      <c r="BT736" s="262"/>
      <c r="BU736" s="262"/>
      <c r="BV736" s="262"/>
      <c r="BW736" s="262"/>
      <c r="BX736" s="262"/>
      <c r="BY736" s="262"/>
      <c r="BZ736" s="262"/>
      <c r="CA736" s="262"/>
      <c r="CB736" s="262"/>
      <c r="CC736" s="262"/>
      <c r="CD736" s="262"/>
      <c r="CE736" s="262"/>
    </row>
    <row r="737" spans="1:83" ht="12.65" customHeight="1" x14ac:dyDescent="0.35">
      <c r="A737" s="204" t="e">
        <f>RIGHT($C$83,3)&amp;"*"&amp;RIGHT($C$82,4)&amp;"*"&amp;F$55&amp;"*"&amp;"A"</f>
        <v>#VALUE!</v>
      </c>
      <c r="B737" s="261">
        <f>ROUND(F59,0)</f>
        <v>0</v>
      </c>
      <c r="C737" s="263">
        <f>ROUND(F60,2)</f>
        <v>0</v>
      </c>
      <c r="D737" s="261">
        <f>ROUND(F61,0)</f>
        <v>0</v>
      </c>
      <c r="E737" s="261">
        <f>ROUND(F62,0)</f>
        <v>0</v>
      </c>
      <c r="F737" s="261">
        <f>ROUND(F63,0)</f>
        <v>0</v>
      </c>
      <c r="G737" s="261">
        <f>ROUND(F64,0)</f>
        <v>0</v>
      </c>
      <c r="H737" s="261">
        <f>ROUND(F65,0)</f>
        <v>0</v>
      </c>
      <c r="I737" s="261">
        <f>ROUND(F66,0)</f>
        <v>0</v>
      </c>
      <c r="J737" s="261">
        <f>ROUND(F67,0)</f>
        <v>0</v>
      </c>
      <c r="K737" s="261">
        <f>ROUND(F68,0)</f>
        <v>0</v>
      </c>
      <c r="L737" s="261">
        <f>ROUND(F69,0)</f>
        <v>0</v>
      </c>
      <c r="M737" s="261">
        <f>ROUND(F70,0)</f>
        <v>0</v>
      </c>
      <c r="N737" s="261">
        <f>ROUND(F75,0)</f>
        <v>0</v>
      </c>
      <c r="O737" s="261">
        <f>ROUND(F73,0)</f>
        <v>0</v>
      </c>
      <c r="P737" s="261">
        <f>IF(F76&gt;0,ROUND(F76,0),0)</f>
        <v>0</v>
      </c>
      <c r="Q737" s="261">
        <f>IF(F77&gt;0,ROUND(F77,0),0)</f>
        <v>0</v>
      </c>
      <c r="R737" s="261">
        <f>IF(F78&gt;0,ROUND(F78,0),0)</f>
        <v>0</v>
      </c>
      <c r="S737" s="261">
        <f>IF(F79&gt;0,ROUND(F79,0),0)</f>
        <v>0</v>
      </c>
      <c r="T737" s="263">
        <f>IF(F80&gt;0,ROUND(F80,2),0)</f>
        <v>0</v>
      </c>
      <c r="U737" s="261"/>
      <c r="V737" s="262"/>
      <c r="W737" s="261"/>
      <c r="X737" s="261"/>
      <c r="Y737" s="261">
        <f t="shared" si="21"/>
        <v>0</v>
      </c>
      <c r="Z737" s="262"/>
      <c r="AA737" s="262"/>
      <c r="AB737" s="262"/>
      <c r="AC737" s="262"/>
      <c r="AD737" s="262"/>
      <c r="AE737" s="262"/>
      <c r="AF737" s="262"/>
      <c r="AG737" s="262"/>
      <c r="AH737" s="262"/>
      <c r="AI737" s="262"/>
      <c r="AJ737" s="262"/>
      <c r="AK737" s="262"/>
      <c r="AL737" s="262"/>
      <c r="AM737" s="262"/>
      <c r="AN737" s="262"/>
      <c r="AO737" s="262"/>
      <c r="AP737" s="262"/>
      <c r="AQ737" s="262"/>
      <c r="AR737" s="262"/>
      <c r="AS737" s="262"/>
      <c r="AT737" s="262"/>
      <c r="AU737" s="262"/>
      <c r="AV737" s="262"/>
      <c r="AW737" s="262"/>
      <c r="AX737" s="262"/>
      <c r="AY737" s="262"/>
      <c r="AZ737" s="262"/>
      <c r="BA737" s="262"/>
      <c r="BB737" s="262"/>
      <c r="BC737" s="262"/>
      <c r="BD737" s="262"/>
      <c r="BE737" s="262"/>
      <c r="BF737" s="262"/>
      <c r="BG737" s="262"/>
      <c r="BH737" s="262"/>
      <c r="BI737" s="262"/>
      <c r="BJ737" s="262"/>
      <c r="BK737" s="262"/>
      <c r="BL737" s="262"/>
      <c r="BM737" s="262"/>
      <c r="BN737" s="262"/>
      <c r="BO737" s="262"/>
      <c r="BP737" s="262"/>
      <c r="BQ737" s="262"/>
      <c r="BR737" s="262"/>
      <c r="BS737" s="262"/>
      <c r="BT737" s="262"/>
      <c r="BU737" s="262"/>
      <c r="BV737" s="262"/>
      <c r="BW737" s="262"/>
      <c r="BX737" s="262"/>
      <c r="BY737" s="262"/>
      <c r="BZ737" s="262"/>
      <c r="CA737" s="262"/>
      <c r="CB737" s="262"/>
      <c r="CC737" s="262"/>
      <c r="CD737" s="262"/>
      <c r="CE737" s="262"/>
    </row>
    <row r="738" spans="1:83" ht="12.65" customHeight="1" x14ac:dyDescent="0.35">
      <c r="A738" s="204" t="e">
        <f>RIGHT($C$83,3)&amp;"*"&amp;RIGHT($C$82,4)&amp;"*"&amp;G$55&amp;"*"&amp;"A"</f>
        <v>#VALUE!</v>
      </c>
      <c r="B738" s="261">
        <f>ROUND(G59,0)</f>
        <v>0</v>
      </c>
      <c r="C738" s="263">
        <f>ROUND(G60,2)</f>
        <v>0</v>
      </c>
      <c r="D738" s="261">
        <f>ROUND(G61,0)</f>
        <v>0</v>
      </c>
      <c r="E738" s="261">
        <f>ROUND(G62,0)</f>
        <v>0</v>
      </c>
      <c r="F738" s="261">
        <f>ROUND(G63,0)</f>
        <v>0</v>
      </c>
      <c r="G738" s="261">
        <f>ROUND(G64,0)</f>
        <v>0</v>
      </c>
      <c r="H738" s="261">
        <f>ROUND(G65,0)</f>
        <v>0</v>
      </c>
      <c r="I738" s="261">
        <f>ROUND(G66,0)</f>
        <v>0</v>
      </c>
      <c r="J738" s="261">
        <f>ROUND(G67,0)</f>
        <v>0</v>
      </c>
      <c r="K738" s="261">
        <f>ROUND(G68,0)</f>
        <v>0</v>
      </c>
      <c r="L738" s="261">
        <f>ROUND(G69,0)</f>
        <v>0</v>
      </c>
      <c r="M738" s="261">
        <f>ROUND(G70,0)</f>
        <v>0</v>
      </c>
      <c r="N738" s="261">
        <f>ROUND(G75,0)</f>
        <v>0</v>
      </c>
      <c r="O738" s="261">
        <f>ROUND(G73,0)</f>
        <v>0</v>
      </c>
      <c r="P738" s="261">
        <f>IF(G76&gt;0,ROUND(G76,0),0)</f>
        <v>0</v>
      </c>
      <c r="Q738" s="261">
        <f>IF(G77&gt;0,ROUND(G77,0),0)</f>
        <v>0</v>
      </c>
      <c r="R738" s="261">
        <f>IF(G78&gt;0,ROUND(G78,0),0)</f>
        <v>0</v>
      </c>
      <c r="S738" s="261">
        <f>IF(G79&gt;0,ROUND(G79,0),0)</f>
        <v>0</v>
      </c>
      <c r="T738" s="263">
        <f>IF(G80&gt;0,ROUND(G80,2),0)</f>
        <v>0</v>
      </c>
      <c r="U738" s="261"/>
      <c r="V738" s="262"/>
      <c r="W738" s="261"/>
      <c r="X738" s="261"/>
      <c r="Y738" s="261">
        <f t="shared" si="21"/>
        <v>0</v>
      </c>
      <c r="Z738" s="262"/>
      <c r="AA738" s="262"/>
      <c r="AB738" s="262"/>
      <c r="AC738" s="262"/>
      <c r="AD738" s="262"/>
      <c r="AE738" s="262"/>
      <c r="AF738" s="262"/>
      <c r="AG738" s="262"/>
      <c r="AH738" s="262"/>
      <c r="AI738" s="262"/>
      <c r="AJ738" s="262"/>
      <c r="AK738" s="262"/>
      <c r="AL738" s="262"/>
      <c r="AM738" s="262"/>
      <c r="AN738" s="262"/>
      <c r="AO738" s="262"/>
      <c r="AP738" s="262"/>
      <c r="AQ738" s="262"/>
      <c r="AR738" s="262"/>
      <c r="AS738" s="262"/>
      <c r="AT738" s="262"/>
      <c r="AU738" s="262"/>
      <c r="AV738" s="262"/>
      <c r="AW738" s="262"/>
      <c r="AX738" s="262"/>
      <c r="AY738" s="262"/>
      <c r="AZ738" s="262"/>
      <c r="BA738" s="262"/>
      <c r="BB738" s="262"/>
      <c r="BC738" s="262"/>
      <c r="BD738" s="262"/>
      <c r="BE738" s="262"/>
      <c r="BF738" s="262"/>
      <c r="BG738" s="262"/>
      <c r="BH738" s="262"/>
      <c r="BI738" s="262"/>
      <c r="BJ738" s="262"/>
      <c r="BK738" s="262"/>
      <c r="BL738" s="262"/>
      <c r="BM738" s="262"/>
      <c r="BN738" s="262"/>
      <c r="BO738" s="262"/>
      <c r="BP738" s="262"/>
      <c r="BQ738" s="262"/>
      <c r="BR738" s="262"/>
      <c r="BS738" s="262"/>
      <c r="BT738" s="262"/>
      <c r="BU738" s="262"/>
      <c r="BV738" s="262"/>
      <c r="BW738" s="262"/>
      <c r="BX738" s="262"/>
      <c r="BY738" s="262"/>
      <c r="BZ738" s="262"/>
      <c r="CA738" s="262"/>
      <c r="CB738" s="262"/>
      <c r="CC738" s="262"/>
      <c r="CD738" s="262"/>
      <c r="CE738" s="262"/>
    </row>
    <row r="739" spans="1:83" ht="12.65" customHeight="1" x14ac:dyDescent="0.35">
      <c r="A739" s="204" t="e">
        <f>RIGHT($C$83,3)&amp;"*"&amp;RIGHT($C$82,4)&amp;"*"&amp;H$55&amp;"*"&amp;"A"</f>
        <v>#VALUE!</v>
      </c>
      <c r="B739" s="261">
        <f>ROUND(H59,0)</f>
        <v>0</v>
      </c>
      <c r="C739" s="263">
        <f>ROUND(H60,2)</f>
        <v>0</v>
      </c>
      <c r="D739" s="261">
        <f>ROUND(H61,0)</f>
        <v>0</v>
      </c>
      <c r="E739" s="261">
        <f>ROUND(H62,0)</f>
        <v>0</v>
      </c>
      <c r="F739" s="261">
        <f>ROUND(H63,0)</f>
        <v>0</v>
      </c>
      <c r="G739" s="261">
        <f>ROUND(H64,0)</f>
        <v>0</v>
      </c>
      <c r="H739" s="261">
        <f>ROUND(H65,0)</f>
        <v>0</v>
      </c>
      <c r="I739" s="261">
        <f>ROUND(H66,0)</f>
        <v>0</v>
      </c>
      <c r="J739" s="261">
        <f>ROUND(H67,0)</f>
        <v>0</v>
      </c>
      <c r="K739" s="261">
        <f>ROUND(H68,0)</f>
        <v>0</v>
      </c>
      <c r="L739" s="261">
        <f>ROUND(H69,0)</f>
        <v>0</v>
      </c>
      <c r="M739" s="261">
        <f>ROUND(H70,0)</f>
        <v>0</v>
      </c>
      <c r="N739" s="261">
        <f>ROUND(H75,0)</f>
        <v>0</v>
      </c>
      <c r="O739" s="261">
        <f>ROUND(H73,0)</f>
        <v>0</v>
      </c>
      <c r="P739" s="261">
        <f>IF(H76&gt;0,ROUND(H76,0),0)</f>
        <v>0</v>
      </c>
      <c r="Q739" s="261">
        <f>IF(H77&gt;0,ROUND(H77,0),0)</f>
        <v>0</v>
      </c>
      <c r="R739" s="261">
        <f>IF(H78&gt;0,ROUND(H78,0),0)</f>
        <v>0</v>
      </c>
      <c r="S739" s="261">
        <f>IF(H79&gt;0,ROUND(H79,0),0)</f>
        <v>0</v>
      </c>
      <c r="T739" s="263">
        <f>IF(H80&gt;0,ROUND(H80,2),0)</f>
        <v>0</v>
      </c>
      <c r="U739" s="261"/>
      <c r="V739" s="262"/>
      <c r="W739" s="261"/>
      <c r="X739" s="261"/>
      <c r="Y739" s="261">
        <f t="shared" si="21"/>
        <v>0</v>
      </c>
      <c r="Z739" s="262"/>
      <c r="AA739" s="262"/>
      <c r="AB739" s="262"/>
      <c r="AC739" s="262"/>
      <c r="AD739" s="262"/>
      <c r="AE739" s="262"/>
      <c r="AF739" s="262"/>
      <c r="AG739" s="262"/>
      <c r="AH739" s="262"/>
      <c r="AI739" s="262"/>
      <c r="AJ739" s="262"/>
      <c r="AK739" s="262"/>
      <c r="AL739" s="262"/>
      <c r="AM739" s="262"/>
      <c r="AN739" s="262"/>
      <c r="AO739" s="262"/>
      <c r="AP739" s="262"/>
      <c r="AQ739" s="262"/>
      <c r="AR739" s="262"/>
      <c r="AS739" s="262"/>
      <c r="AT739" s="262"/>
      <c r="AU739" s="262"/>
      <c r="AV739" s="262"/>
      <c r="AW739" s="262"/>
      <c r="AX739" s="262"/>
      <c r="AY739" s="262"/>
      <c r="AZ739" s="262"/>
      <c r="BA739" s="262"/>
      <c r="BB739" s="262"/>
      <c r="BC739" s="262"/>
      <c r="BD739" s="262"/>
      <c r="BE739" s="262"/>
      <c r="BF739" s="262"/>
      <c r="BG739" s="262"/>
      <c r="BH739" s="262"/>
      <c r="BI739" s="262"/>
      <c r="BJ739" s="262"/>
      <c r="BK739" s="262"/>
      <c r="BL739" s="262"/>
      <c r="BM739" s="262"/>
      <c r="BN739" s="262"/>
      <c r="BO739" s="262"/>
      <c r="BP739" s="262"/>
      <c r="BQ739" s="262"/>
      <c r="BR739" s="262"/>
      <c r="BS739" s="262"/>
      <c r="BT739" s="262"/>
      <c r="BU739" s="262"/>
      <c r="BV739" s="262"/>
      <c r="BW739" s="262"/>
      <c r="BX739" s="262"/>
      <c r="BY739" s="262"/>
      <c r="BZ739" s="262"/>
      <c r="CA739" s="262"/>
      <c r="CB739" s="262"/>
      <c r="CC739" s="262"/>
      <c r="CD739" s="262"/>
      <c r="CE739" s="262"/>
    </row>
    <row r="740" spans="1:83" ht="12.65" customHeight="1" x14ac:dyDescent="0.35">
      <c r="A740" s="204" t="e">
        <f>RIGHT($C$83,3)&amp;"*"&amp;RIGHT($C$82,4)&amp;"*"&amp;I$55&amp;"*"&amp;"A"</f>
        <v>#VALUE!</v>
      </c>
      <c r="B740" s="261">
        <f>ROUND(I59,0)</f>
        <v>0</v>
      </c>
      <c r="C740" s="263">
        <f>ROUND(I60,2)</f>
        <v>0</v>
      </c>
      <c r="D740" s="261">
        <f>ROUND(I61,0)</f>
        <v>0</v>
      </c>
      <c r="E740" s="261">
        <f>ROUND(I62,0)</f>
        <v>0</v>
      </c>
      <c r="F740" s="261">
        <f>ROUND(I63,0)</f>
        <v>0</v>
      </c>
      <c r="G740" s="261">
        <f>ROUND(I64,0)</f>
        <v>0</v>
      </c>
      <c r="H740" s="261">
        <f>ROUND(I65,0)</f>
        <v>0</v>
      </c>
      <c r="I740" s="261">
        <f>ROUND(I66,0)</f>
        <v>0</v>
      </c>
      <c r="J740" s="261">
        <f>ROUND(I67,0)</f>
        <v>0</v>
      </c>
      <c r="K740" s="261">
        <f>ROUND(I68,0)</f>
        <v>0</v>
      </c>
      <c r="L740" s="261">
        <f>ROUND(I69,0)</f>
        <v>0</v>
      </c>
      <c r="M740" s="261">
        <f>ROUND(I70,0)</f>
        <v>0</v>
      </c>
      <c r="N740" s="261">
        <f>ROUND(I75,0)</f>
        <v>0</v>
      </c>
      <c r="O740" s="261">
        <f>ROUND(I73,0)</f>
        <v>0</v>
      </c>
      <c r="P740" s="261">
        <f>IF(I76&gt;0,ROUND(I76,0),0)</f>
        <v>0</v>
      </c>
      <c r="Q740" s="261">
        <f>IF(I77&gt;0,ROUND(I77,0),0)</f>
        <v>0</v>
      </c>
      <c r="R740" s="261">
        <f>IF(I78&gt;0,ROUND(I78,0),0)</f>
        <v>0</v>
      </c>
      <c r="S740" s="261">
        <f>IF(I79&gt;0,ROUND(I79,0),0)</f>
        <v>0</v>
      </c>
      <c r="T740" s="263">
        <f>IF(I80&gt;0,ROUND(I80,2),0)</f>
        <v>0</v>
      </c>
      <c r="U740" s="261"/>
      <c r="V740" s="262"/>
      <c r="W740" s="261"/>
      <c r="X740" s="261"/>
      <c r="Y740" s="261">
        <f t="shared" si="21"/>
        <v>0</v>
      </c>
      <c r="Z740" s="262"/>
      <c r="AA740" s="262"/>
      <c r="AB740" s="262"/>
      <c r="AC740" s="262"/>
      <c r="AD740" s="262"/>
      <c r="AE740" s="262"/>
      <c r="AF740" s="262"/>
      <c r="AG740" s="262"/>
      <c r="AH740" s="262"/>
      <c r="AI740" s="262"/>
      <c r="AJ740" s="262"/>
      <c r="AK740" s="262"/>
      <c r="AL740" s="262"/>
      <c r="AM740" s="262"/>
      <c r="AN740" s="262"/>
      <c r="AO740" s="262"/>
      <c r="AP740" s="262"/>
      <c r="AQ740" s="262"/>
      <c r="AR740" s="262"/>
      <c r="AS740" s="262"/>
      <c r="AT740" s="262"/>
      <c r="AU740" s="262"/>
      <c r="AV740" s="262"/>
      <c r="AW740" s="262"/>
      <c r="AX740" s="262"/>
      <c r="AY740" s="262"/>
      <c r="AZ740" s="262"/>
      <c r="BA740" s="262"/>
      <c r="BB740" s="262"/>
      <c r="BC740" s="262"/>
      <c r="BD740" s="262"/>
      <c r="BE740" s="262"/>
      <c r="BF740" s="262"/>
      <c r="BG740" s="262"/>
      <c r="BH740" s="262"/>
      <c r="BI740" s="262"/>
      <c r="BJ740" s="262"/>
      <c r="BK740" s="262"/>
      <c r="BL740" s="262"/>
      <c r="BM740" s="262"/>
      <c r="BN740" s="262"/>
      <c r="BO740" s="262"/>
      <c r="BP740" s="262"/>
      <c r="BQ740" s="262"/>
      <c r="BR740" s="262"/>
      <c r="BS740" s="262"/>
      <c r="BT740" s="262"/>
      <c r="BU740" s="262"/>
      <c r="BV740" s="262"/>
      <c r="BW740" s="262"/>
      <c r="BX740" s="262"/>
      <c r="BY740" s="262"/>
      <c r="BZ740" s="262"/>
      <c r="CA740" s="262"/>
      <c r="CB740" s="262"/>
      <c r="CC740" s="262"/>
      <c r="CD740" s="262"/>
      <c r="CE740" s="262"/>
    </row>
    <row r="741" spans="1:83" ht="12.65" customHeight="1" x14ac:dyDescent="0.35">
      <c r="A741" s="204" t="e">
        <f>RIGHT($C$83,3)&amp;"*"&amp;RIGHT($C$82,4)&amp;"*"&amp;J$55&amp;"*"&amp;"A"</f>
        <v>#VALUE!</v>
      </c>
      <c r="B741" s="261">
        <f>ROUND(J59,0)</f>
        <v>119</v>
      </c>
      <c r="C741" s="263">
        <f>ROUND(J60,2)</f>
        <v>0.59</v>
      </c>
      <c r="D741" s="261">
        <f>ROUND(J61,0)</f>
        <v>40541</v>
      </c>
      <c r="E741" s="261">
        <f>ROUND(J62,0)</f>
        <v>11155</v>
      </c>
      <c r="F741" s="261">
        <f>ROUND(J63,0)</f>
        <v>62</v>
      </c>
      <c r="G741" s="261">
        <f>ROUND(J64,0)</f>
        <v>2652</v>
      </c>
      <c r="H741" s="261">
        <f>ROUND(J65,0)</f>
        <v>90</v>
      </c>
      <c r="I741" s="261">
        <f>ROUND(J66,0)</f>
        <v>9616</v>
      </c>
      <c r="J741" s="261">
        <f>ROUND(J67,0)</f>
        <v>0</v>
      </c>
      <c r="K741" s="261">
        <f>ROUND(J68,0)</f>
        <v>515</v>
      </c>
      <c r="L741" s="261">
        <f>ROUND(J69,0)</f>
        <v>914</v>
      </c>
      <c r="M741" s="261">
        <f>ROUND(J70,0)</f>
        <v>0</v>
      </c>
      <c r="N741" s="261">
        <f>ROUND(J75,0)</f>
        <v>225143</v>
      </c>
      <c r="O741" s="261">
        <f>ROUND(J73,0)</f>
        <v>225143</v>
      </c>
      <c r="P741" s="261">
        <f>IF(J76&gt;0,ROUND(J76,0),0)</f>
        <v>0</v>
      </c>
      <c r="Q741" s="261">
        <f>IF(J77&gt;0,ROUND(J77,0),0)</f>
        <v>0</v>
      </c>
      <c r="R741" s="261">
        <f>IF(J78&gt;0,ROUND(J78,0),0)</f>
        <v>0</v>
      </c>
      <c r="S741" s="261">
        <f>IF(J79&gt;0,ROUND(J79,0),0)</f>
        <v>1901</v>
      </c>
      <c r="T741" s="263">
        <f>IF(J80&gt;0,ROUND(J80,2),0)</f>
        <v>0.55000000000000004</v>
      </c>
      <c r="U741" s="261"/>
      <c r="V741" s="262"/>
      <c r="W741" s="261"/>
      <c r="X741" s="261"/>
      <c r="Y741" s="261">
        <f t="shared" si="21"/>
        <v>37441</v>
      </c>
      <c r="Z741" s="262"/>
      <c r="AA741" s="262"/>
      <c r="AB741" s="262"/>
      <c r="AC741" s="262"/>
      <c r="AD741" s="262"/>
      <c r="AE741" s="262"/>
      <c r="AF741" s="262"/>
      <c r="AG741" s="262"/>
      <c r="AH741" s="262"/>
      <c r="AI741" s="262"/>
      <c r="AJ741" s="262"/>
      <c r="AK741" s="262"/>
      <c r="AL741" s="262"/>
      <c r="AM741" s="262"/>
      <c r="AN741" s="262"/>
      <c r="AO741" s="262"/>
      <c r="AP741" s="262"/>
      <c r="AQ741" s="262"/>
      <c r="AR741" s="262"/>
      <c r="AS741" s="262"/>
      <c r="AT741" s="262"/>
      <c r="AU741" s="262"/>
      <c r="AV741" s="262"/>
      <c r="AW741" s="262"/>
      <c r="AX741" s="262"/>
      <c r="AY741" s="262"/>
      <c r="AZ741" s="262"/>
      <c r="BA741" s="262"/>
      <c r="BB741" s="262"/>
      <c r="BC741" s="262"/>
      <c r="BD741" s="262"/>
      <c r="BE741" s="262"/>
      <c r="BF741" s="262"/>
      <c r="BG741" s="262"/>
      <c r="BH741" s="262"/>
      <c r="BI741" s="262"/>
      <c r="BJ741" s="262"/>
      <c r="BK741" s="262"/>
      <c r="BL741" s="262"/>
      <c r="BM741" s="262"/>
      <c r="BN741" s="262"/>
      <c r="BO741" s="262"/>
      <c r="BP741" s="262"/>
      <c r="BQ741" s="262"/>
      <c r="BR741" s="262"/>
      <c r="BS741" s="262"/>
      <c r="BT741" s="262"/>
      <c r="BU741" s="262"/>
      <c r="BV741" s="262"/>
      <c r="BW741" s="262"/>
      <c r="BX741" s="262"/>
      <c r="BY741" s="262"/>
      <c r="BZ741" s="262"/>
      <c r="CA741" s="262"/>
      <c r="CB741" s="262"/>
      <c r="CC741" s="262"/>
      <c r="CD741" s="262"/>
      <c r="CE741" s="262"/>
    </row>
    <row r="742" spans="1:83" ht="12.65" customHeight="1" x14ac:dyDescent="0.35">
      <c r="A742" s="204" t="e">
        <f>RIGHT($C$83,3)&amp;"*"&amp;RIGHT($C$82,4)&amp;"*"&amp;K$55&amp;"*"&amp;"A"</f>
        <v>#VALUE!</v>
      </c>
      <c r="B742" s="261">
        <f>ROUND(K59,0)</f>
        <v>0</v>
      </c>
      <c r="C742" s="263">
        <f>ROUND(K60,2)</f>
        <v>0</v>
      </c>
      <c r="D742" s="261">
        <f>ROUND(K61,0)</f>
        <v>0</v>
      </c>
      <c r="E742" s="261">
        <f>ROUND(K62,0)</f>
        <v>0</v>
      </c>
      <c r="F742" s="261">
        <f>ROUND(K63,0)</f>
        <v>0</v>
      </c>
      <c r="G742" s="261">
        <f>ROUND(K64,0)</f>
        <v>0</v>
      </c>
      <c r="H742" s="261">
        <f>ROUND(K65,0)</f>
        <v>0</v>
      </c>
      <c r="I742" s="261">
        <f>ROUND(K66,0)</f>
        <v>0</v>
      </c>
      <c r="J742" s="261">
        <f>ROUND(K67,0)</f>
        <v>0</v>
      </c>
      <c r="K742" s="261">
        <f>ROUND(K68,0)</f>
        <v>0</v>
      </c>
      <c r="L742" s="261">
        <f>ROUND(K69,0)</f>
        <v>0</v>
      </c>
      <c r="M742" s="261">
        <f>ROUND(K70,0)</f>
        <v>0</v>
      </c>
      <c r="N742" s="261">
        <f>ROUND(K75,0)</f>
        <v>0</v>
      </c>
      <c r="O742" s="261">
        <f>ROUND(K73,0)</f>
        <v>0</v>
      </c>
      <c r="P742" s="261">
        <f>IF(K76&gt;0,ROUND(K76,0),0)</f>
        <v>0</v>
      </c>
      <c r="Q742" s="261">
        <f>IF(K77&gt;0,ROUND(K77,0),0)</f>
        <v>0</v>
      </c>
      <c r="R742" s="261">
        <f>IF(K78&gt;0,ROUND(K78,0),0)</f>
        <v>0</v>
      </c>
      <c r="S742" s="261">
        <f>IF(K79&gt;0,ROUND(K79,0),0)</f>
        <v>0</v>
      </c>
      <c r="T742" s="263">
        <f>IF(K80&gt;0,ROUND(K80,2),0)</f>
        <v>0</v>
      </c>
      <c r="U742" s="261"/>
      <c r="V742" s="262"/>
      <c r="W742" s="261"/>
      <c r="X742" s="261"/>
      <c r="Y742" s="261">
        <f t="shared" si="21"/>
        <v>0</v>
      </c>
      <c r="Z742" s="262"/>
      <c r="AA742" s="262"/>
      <c r="AB742" s="262"/>
      <c r="AC742" s="262"/>
      <c r="AD742" s="262"/>
      <c r="AE742" s="262"/>
      <c r="AF742" s="262"/>
      <c r="AG742" s="262"/>
      <c r="AH742" s="262"/>
      <c r="AI742" s="262"/>
      <c r="AJ742" s="262"/>
      <c r="AK742" s="262"/>
      <c r="AL742" s="262"/>
      <c r="AM742" s="262"/>
      <c r="AN742" s="262"/>
      <c r="AO742" s="262"/>
      <c r="AP742" s="262"/>
      <c r="AQ742" s="262"/>
      <c r="AR742" s="262"/>
      <c r="AS742" s="262"/>
      <c r="AT742" s="262"/>
      <c r="AU742" s="262"/>
      <c r="AV742" s="262"/>
      <c r="AW742" s="262"/>
      <c r="AX742" s="262"/>
      <c r="AY742" s="262"/>
      <c r="AZ742" s="262"/>
      <c r="BA742" s="262"/>
      <c r="BB742" s="262"/>
      <c r="BC742" s="262"/>
      <c r="BD742" s="262"/>
      <c r="BE742" s="262"/>
      <c r="BF742" s="262"/>
      <c r="BG742" s="262"/>
      <c r="BH742" s="262"/>
      <c r="BI742" s="262"/>
      <c r="BJ742" s="262"/>
      <c r="BK742" s="262"/>
      <c r="BL742" s="262"/>
      <c r="BM742" s="262"/>
      <c r="BN742" s="262"/>
      <c r="BO742" s="262"/>
      <c r="BP742" s="262"/>
      <c r="BQ742" s="262"/>
      <c r="BR742" s="262"/>
      <c r="BS742" s="262"/>
      <c r="BT742" s="262"/>
      <c r="BU742" s="262"/>
      <c r="BV742" s="262"/>
      <c r="BW742" s="262"/>
      <c r="BX742" s="262"/>
      <c r="BY742" s="262"/>
      <c r="BZ742" s="262"/>
      <c r="CA742" s="262"/>
      <c r="CB742" s="262"/>
      <c r="CC742" s="262"/>
      <c r="CD742" s="262"/>
      <c r="CE742" s="262"/>
    </row>
    <row r="743" spans="1:83" ht="12.65" customHeight="1" x14ac:dyDescent="0.35">
      <c r="A743" s="204" t="e">
        <f>RIGHT($C$83,3)&amp;"*"&amp;RIGHT($C$82,4)&amp;"*"&amp;L$55&amp;"*"&amp;"A"</f>
        <v>#VALUE!</v>
      </c>
      <c r="B743" s="261">
        <f>ROUND(L59,0)</f>
        <v>4957</v>
      </c>
      <c r="C743" s="263">
        <f>ROUND(L60,2)</f>
        <v>24.71</v>
      </c>
      <c r="D743" s="261">
        <f>ROUND(L61,0)</f>
        <v>1688734</v>
      </c>
      <c r="E743" s="261">
        <f>ROUND(L62,0)</f>
        <v>464650</v>
      </c>
      <c r="F743" s="261">
        <f>ROUND(L63,0)</f>
        <v>2569</v>
      </c>
      <c r="G743" s="261">
        <f>ROUND(L64,0)</f>
        <v>110478</v>
      </c>
      <c r="H743" s="261">
        <f>ROUND(L65,0)</f>
        <v>3769</v>
      </c>
      <c r="I743" s="261">
        <f>ROUND(L66,0)</f>
        <v>400562</v>
      </c>
      <c r="J743" s="261">
        <f>ROUND(L67,0)</f>
        <v>210862</v>
      </c>
      <c r="K743" s="261">
        <f>ROUND(L68,0)</f>
        <v>21439</v>
      </c>
      <c r="L743" s="261">
        <f>ROUND(L69,0)</f>
        <v>38075</v>
      </c>
      <c r="M743" s="261">
        <f>ROUND(L70,0)</f>
        <v>0</v>
      </c>
      <c r="N743" s="261">
        <f>ROUND(L75,0)</f>
        <v>9737412</v>
      </c>
      <c r="O743" s="261">
        <f>ROUND(L73,0)</f>
        <v>9737412</v>
      </c>
      <c r="P743" s="261">
        <f>IF(L76&gt;0,ROUND(L76,0),0)</f>
        <v>13636</v>
      </c>
      <c r="Q743" s="261">
        <f>IF(L77&gt;0,ROUND(L77,0),0)</f>
        <v>13609</v>
      </c>
      <c r="R743" s="261">
        <f>IF(L78&gt;0,ROUND(L78,0),0)</f>
        <v>2307</v>
      </c>
      <c r="S743" s="261">
        <f>IF(L79&gt;0,ROUND(L79,0),0)</f>
        <v>79188</v>
      </c>
      <c r="T743" s="263">
        <f>IF(L80&gt;0,ROUND(L80,2),0)</f>
        <v>22.71</v>
      </c>
      <c r="U743" s="261"/>
      <c r="V743" s="262"/>
      <c r="W743" s="261"/>
      <c r="X743" s="261"/>
      <c r="Y743" s="261">
        <f t="shared" si="21"/>
        <v>2892024</v>
      </c>
      <c r="Z743" s="262"/>
      <c r="AA743" s="262"/>
      <c r="AB743" s="262"/>
      <c r="AC743" s="262"/>
      <c r="AD743" s="262"/>
      <c r="AE743" s="262"/>
      <c r="AF743" s="262"/>
      <c r="AG743" s="262"/>
      <c r="AH743" s="262"/>
      <c r="AI743" s="262"/>
      <c r="AJ743" s="262"/>
      <c r="AK743" s="262"/>
      <c r="AL743" s="262"/>
      <c r="AM743" s="262"/>
      <c r="AN743" s="262"/>
      <c r="AO743" s="262"/>
      <c r="AP743" s="262"/>
      <c r="AQ743" s="262"/>
      <c r="AR743" s="262"/>
      <c r="AS743" s="262"/>
      <c r="AT743" s="262"/>
      <c r="AU743" s="262"/>
      <c r="AV743" s="262"/>
      <c r="AW743" s="262"/>
      <c r="AX743" s="262"/>
      <c r="AY743" s="262"/>
      <c r="AZ743" s="262"/>
      <c r="BA743" s="262"/>
      <c r="BB743" s="262"/>
      <c r="BC743" s="262"/>
      <c r="BD743" s="262"/>
      <c r="BE743" s="262"/>
      <c r="BF743" s="262"/>
      <c r="BG743" s="262"/>
      <c r="BH743" s="262"/>
      <c r="BI743" s="262"/>
      <c r="BJ743" s="262"/>
      <c r="BK743" s="262"/>
      <c r="BL743" s="262"/>
      <c r="BM743" s="262"/>
      <c r="BN743" s="262"/>
      <c r="BO743" s="262"/>
      <c r="BP743" s="262"/>
      <c r="BQ743" s="262"/>
      <c r="BR743" s="262"/>
      <c r="BS743" s="262"/>
      <c r="BT743" s="262"/>
      <c r="BU743" s="262"/>
      <c r="BV743" s="262"/>
      <c r="BW743" s="262"/>
      <c r="BX743" s="262"/>
      <c r="BY743" s="262"/>
      <c r="BZ743" s="262"/>
      <c r="CA743" s="262"/>
      <c r="CB743" s="262"/>
      <c r="CC743" s="262"/>
      <c r="CD743" s="262"/>
      <c r="CE743" s="262"/>
    </row>
    <row r="744" spans="1:83" ht="12.65" customHeight="1" x14ac:dyDescent="0.35">
      <c r="A744" s="204" t="e">
        <f>RIGHT($C$83,3)&amp;"*"&amp;RIGHT($C$82,4)&amp;"*"&amp;M$55&amp;"*"&amp;"A"</f>
        <v>#VALUE!</v>
      </c>
      <c r="B744" s="261">
        <f>ROUND(M59,0)</f>
        <v>0</v>
      </c>
      <c r="C744" s="263">
        <f>ROUND(M60,2)</f>
        <v>0</v>
      </c>
      <c r="D744" s="261">
        <f>ROUND(M61,0)</f>
        <v>0</v>
      </c>
      <c r="E744" s="261">
        <f>ROUND(M62,0)</f>
        <v>0</v>
      </c>
      <c r="F744" s="261">
        <f>ROUND(M63,0)</f>
        <v>0</v>
      </c>
      <c r="G744" s="261">
        <f>ROUND(M64,0)</f>
        <v>0</v>
      </c>
      <c r="H744" s="261">
        <f>ROUND(M65,0)</f>
        <v>0</v>
      </c>
      <c r="I744" s="261">
        <f>ROUND(M66,0)</f>
        <v>0</v>
      </c>
      <c r="J744" s="261">
        <f>ROUND(M67,0)</f>
        <v>0</v>
      </c>
      <c r="K744" s="261">
        <f>ROUND(M68,0)</f>
        <v>0</v>
      </c>
      <c r="L744" s="261">
        <f>ROUND(M69,0)</f>
        <v>0</v>
      </c>
      <c r="M744" s="261">
        <f>ROUND(M70,0)</f>
        <v>0</v>
      </c>
      <c r="N744" s="261">
        <f>ROUND(M75,0)</f>
        <v>0</v>
      </c>
      <c r="O744" s="261">
        <f>ROUND(M73,0)</f>
        <v>0</v>
      </c>
      <c r="P744" s="261">
        <f>IF(M76&gt;0,ROUND(M76,0),0)</f>
        <v>0</v>
      </c>
      <c r="Q744" s="261">
        <f>IF(M77&gt;0,ROUND(M77,0),0)</f>
        <v>0</v>
      </c>
      <c r="R744" s="261">
        <f>IF(M78&gt;0,ROUND(M78,0),0)</f>
        <v>0</v>
      </c>
      <c r="S744" s="261">
        <f>IF(M79&gt;0,ROUND(M79,0),0)</f>
        <v>0</v>
      </c>
      <c r="T744" s="263">
        <f>IF(M80&gt;0,ROUND(M80,2),0)</f>
        <v>0</v>
      </c>
      <c r="U744" s="261"/>
      <c r="V744" s="262"/>
      <c r="W744" s="261"/>
      <c r="X744" s="261"/>
      <c r="Y744" s="261">
        <f t="shared" si="21"/>
        <v>0</v>
      </c>
      <c r="Z744" s="262"/>
      <c r="AA744" s="262"/>
      <c r="AB744" s="262"/>
      <c r="AC744" s="262"/>
      <c r="AD744" s="262"/>
      <c r="AE744" s="262"/>
      <c r="AF744" s="262"/>
      <c r="AG744" s="262"/>
      <c r="AH744" s="262"/>
      <c r="AI744" s="262"/>
      <c r="AJ744" s="262"/>
      <c r="AK744" s="262"/>
      <c r="AL744" s="262"/>
      <c r="AM744" s="262"/>
      <c r="AN744" s="262"/>
      <c r="AO744" s="262"/>
      <c r="AP744" s="262"/>
      <c r="AQ744" s="262"/>
      <c r="AR744" s="262"/>
      <c r="AS744" s="262"/>
      <c r="AT744" s="262"/>
      <c r="AU744" s="262"/>
      <c r="AV744" s="262"/>
      <c r="AW744" s="262"/>
      <c r="AX744" s="262"/>
      <c r="AY744" s="262"/>
      <c r="AZ744" s="262"/>
      <c r="BA744" s="262"/>
      <c r="BB744" s="262"/>
      <c r="BC744" s="262"/>
      <c r="BD744" s="262"/>
      <c r="BE744" s="262"/>
      <c r="BF744" s="262"/>
      <c r="BG744" s="262"/>
      <c r="BH744" s="262"/>
      <c r="BI744" s="262"/>
      <c r="BJ744" s="262"/>
      <c r="BK744" s="262"/>
      <c r="BL744" s="262"/>
      <c r="BM744" s="262"/>
      <c r="BN744" s="262"/>
      <c r="BO744" s="262"/>
      <c r="BP744" s="262"/>
      <c r="BQ744" s="262"/>
      <c r="BR744" s="262"/>
      <c r="BS744" s="262"/>
      <c r="BT744" s="262"/>
      <c r="BU744" s="262"/>
      <c r="BV744" s="262"/>
      <c r="BW744" s="262"/>
      <c r="BX744" s="262"/>
      <c r="BY744" s="262"/>
      <c r="BZ744" s="262"/>
      <c r="CA744" s="262"/>
      <c r="CB744" s="262"/>
      <c r="CC744" s="262"/>
      <c r="CD744" s="262"/>
      <c r="CE744" s="262"/>
    </row>
    <row r="745" spans="1:83" ht="12.65" customHeight="1" x14ac:dyDescent="0.35">
      <c r="A745" s="204" t="e">
        <f>RIGHT($C$83,3)&amp;"*"&amp;RIGHT($C$82,4)&amp;"*"&amp;N$55&amp;"*"&amp;"A"</f>
        <v>#VALUE!</v>
      </c>
      <c r="B745" s="261">
        <f>ROUND(N59,0)</f>
        <v>0</v>
      </c>
      <c r="C745" s="263">
        <f>ROUND(N60,2)</f>
        <v>0</v>
      </c>
      <c r="D745" s="261">
        <f>ROUND(N61,0)</f>
        <v>0</v>
      </c>
      <c r="E745" s="261">
        <f>ROUND(N62,0)</f>
        <v>0</v>
      </c>
      <c r="F745" s="261">
        <f>ROUND(N63,0)</f>
        <v>0</v>
      </c>
      <c r="G745" s="261">
        <f>ROUND(N64,0)</f>
        <v>0</v>
      </c>
      <c r="H745" s="261">
        <f>ROUND(N65,0)</f>
        <v>0</v>
      </c>
      <c r="I745" s="261">
        <f>ROUND(N66,0)</f>
        <v>0</v>
      </c>
      <c r="J745" s="261">
        <f>ROUND(N67,0)</f>
        <v>0</v>
      </c>
      <c r="K745" s="261">
        <f>ROUND(N68,0)</f>
        <v>0</v>
      </c>
      <c r="L745" s="261">
        <f>ROUND(N69,0)</f>
        <v>0</v>
      </c>
      <c r="M745" s="261">
        <f>ROUND(N70,0)</f>
        <v>0</v>
      </c>
      <c r="N745" s="261">
        <f>ROUND(N75,0)</f>
        <v>0</v>
      </c>
      <c r="O745" s="261">
        <f>ROUND(N73,0)</f>
        <v>0</v>
      </c>
      <c r="P745" s="261">
        <f>IF(N76&gt;0,ROUND(N76,0),0)</f>
        <v>0</v>
      </c>
      <c r="Q745" s="261">
        <f>IF(N77&gt;0,ROUND(N77,0),0)</f>
        <v>0</v>
      </c>
      <c r="R745" s="261">
        <f>IF(N78&gt;0,ROUND(N78,0),0)</f>
        <v>0</v>
      </c>
      <c r="S745" s="261">
        <f>IF(N79&gt;0,ROUND(N79,0),0)</f>
        <v>0</v>
      </c>
      <c r="T745" s="263">
        <f>IF(N80&gt;0,ROUND(N80,2),0)</f>
        <v>0</v>
      </c>
      <c r="U745" s="261"/>
      <c r="V745" s="262"/>
      <c r="W745" s="261"/>
      <c r="X745" s="261"/>
      <c r="Y745" s="261">
        <f t="shared" si="21"/>
        <v>0</v>
      </c>
      <c r="Z745" s="262"/>
      <c r="AA745" s="262"/>
      <c r="AB745" s="262"/>
      <c r="AC745" s="262"/>
      <c r="AD745" s="262"/>
      <c r="AE745" s="262"/>
      <c r="AF745" s="262"/>
      <c r="AG745" s="262"/>
      <c r="AH745" s="262"/>
      <c r="AI745" s="262"/>
      <c r="AJ745" s="262"/>
      <c r="AK745" s="262"/>
      <c r="AL745" s="262"/>
      <c r="AM745" s="262"/>
      <c r="AN745" s="262"/>
      <c r="AO745" s="262"/>
      <c r="AP745" s="262"/>
      <c r="AQ745" s="262"/>
      <c r="AR745" s="262"/>
      <c r="AS745" s="262"/>
      <c r="AT745" s="262"/>
      <c r="AU745" s="262"/>
      <c r="AV745" s="262"/>
      <c r="AW745" s="262"/>
      <c r="AX745" s="262"/>
      <c r="AY745" s="262"/>
      <c r="AZ745" s="262"/>
      <c r="BA745" s="262"/>
      <c r="BB745" s="262"/>
      <c r="BC745" s="262"/>
      <c r="BD745" s="262"/>
      <c r="BE745" s="262"/>
      <c r="BF745" s="262"/>
      <c r="BG745" s="262"/>
      <c r="BH745" s="262"/>
      <c r="BI745" s="262"/>
      <c r="BJ745" s="262"/>
      <c r="BK745" s="262"/>
      <c r="BL745" s="262"/>
      <c r="BM745" s="262"/>
      <c r="BN745" s="262"/>
      <c r="BO745" s="262"/>
      <c r="BP745" s="262"/>
      <c r="BQ745" s="262"/>
      <c r="BR745" s="262"/>
      <c r="BS745" s="262"/>
      <c r="BT745" s="262"/>
      <c r="BU745" s="262"/>
      <c r="BV745" s="262"/>
      <c r="BW745" s="262"/>
      <c r="BX745" s="262"/>
      <c r="BY745" s="262"/>
      <c r="BZ745" s="262"/>
      <c r="CA745" s="262"/>
      <c r="CB745" s="262"/>
      <c r="CC745" s="262"/>
      <c r="CD745" s="262"/>
      <c r="CE745" s="262"/>
    </row>
    <row r="746" spans="1:83" ht="12.65" customHeight="1" x14ac:dyDescent="0.35">
      <c r="A746" s="204" t="e">
        <f>RIGHT($C$83,3)&amp;"*"&amp;RIGHT($C$82,4)&amp;"*"&amp;O$55&amp;"*"&amp;"A"</f>
        <v>#VALUE!</v>
      </c>
      <c r="B746" s="261">
        <f>ROUND(O59,0)</f>
        <v>63</v>
      </c>
      <c r="C746" s="263">
        <f>ROUND(O60,2)</f>
        <v>1.37</v>
      </c>
      <c r="D746" s="261">
        <f>ROUND(O61,0)</f>
        <v>179786</v>
      </c>
      <c r="E746" s="261">
        <f>ROUND(O62,0)</f>
        <v>49468</v>
      </c>
      <c r="F746" s="261">
        <f>ROUND(O63,0)</f>
        <v>5431</v>
      </c>
      <c r="G746" s="261">
        <f>ROUND(O64,0)</f>
        <v>12448</v>
      </c>
      <c r="H746" s="261">
        <f>ROUND(O65,0)</f>
        <v>1635</v>
      </c>
      <c r="I746" s="261">
        <f>ROUND(O66,0)</f>
        <v>4531</v>
      </c>
      <c r="J746" s="261">
        <f>ROUND(O67,0)</f>
        <v>2227</v>
      </c>
      <c r="K746" s="261">
        <f>ROUND(O68,0)</f>
        <v>211</v>
      </c>
      <c r="L746" s="261">
        <f>ROUND(O69,0)</f>
        <v>7138</v>
      </c>
      <c r="M746" s="261">
        <f>ROUND(O70,0)</f>
        <v>0</v>
      </c>
      <c r="N746" s="261">
        <f>ROUND(O75,0)</f>
        <v>506149</v>
      </c>
      <c r="O746" s="261">
        <f>ROUND(O73,0)</f>
        <v>402435</v>
      </c>
      <c r="P746" s="261">
        <f>IF(O76&gt;0,ROUND(O76,0),0)</f>
        <v>144</v>
      </c>
      <c r="Q746" s="261">
        <f>IF(O77&gt;0,ROUND(O77,0),0)</f>
        <v>0</v>
      </c>
      <c r="R746" s="261">
        <f>IF(O78&gt;0,ROUND(O78,0),0)</f>
        <v>125</v>
      </c>
      <c r="S746" s="261">
        <f>IF(O79&gt;0,ROUND(O79,0),0)</f>
        <v>379</v>
      </c>
      <c r="T746" s="263">
        <f>IF(O80&gt;0,ROUND(O80,2),0)</f>
        <v>1.37</v>
      </c>
      <c r="U746" s="261"/>
      <c r="V746" s="262"/>
      <c r="W746" s="261"/>
      <c r="X746" s="261"/>
      <c r="Y746" s="261">
        <f t="shared" si="21"/>
        <v>102486</v>
      </c>
      <c r="Z746" s="262"/>
      <c r="AA746" s="262"/>
      <c r="AB746" s="262"/>
      <c r="AC746" s="262"/>
      <c r="AD746" s="262"/>
      <c r="AE746" s="262"/>
      <c r="AF746" s="262"/>
      <c r="AG746" s="262"/>
      <c r="AH746" s="262"/>
      <c r="AI746" s="262"/>
      <c r="AJ746" s="262"/>
      <c r="AK746" s="262"/>
      <c r="AL746" s="262"/>
      <c r="AM746" s="262"/>
      <c r="AN746" s="262"/>
      <c r="AO746" s="262"/>
      <c r="AP746" s="262"/>
      <c r="AQ746" s="262"/>
      <c r="AR746" s="262"/>
      <c r="AS746" s="262"/>
      <c r="AT746" s="262"/>
      <c r="AU746" s="262"/>
      <c r="AV746" s="262"/>
      <c r="AW746" s="262"/>
      <c r="AX746" s="262"/>
      <c r="AY746" s="262"/>
      <c r="AZ746" s="262"/>
      <c r="BA746" s="262"/>
      <c r="BB746" s="262"/>
      <c r="BC746" s="262"/>
      <c r="BD746" s="262"/>
      <c r="BE746" s="262"/>
      <c r="BF746" s="262"/>
      <c r="BG746" s="262"/>
      <c r="BH746" s="262"/>
      <c r="BI746" s="262"/>
      <c r="BJ746" s="262"/>
      <c r="BK746" s="262"/>
      <c r="BL746" s="262"/>
      <c r="BM746" s="262"/>
      <c r="BN746" s="262"/>
      <c r="BO746" s="262"/>
      <c r="BP746" s="262"/>
      <c r="BQ746" s="262"/>
      <c r="BR746" s="262"/>
      <c r="BS746" s="262"/>
      <c r="BT746" s="262"/>
      <c r="BU746" s="262"/>
      <c r="BV746" s="262"/>
      <c r="BW746" s="262"/>
      <c r="BX746" s="262"/>
      <c r="BY746" s="262"/>
      <c r="BZ746" s="262"/>
      <c r="CA746" s="262"/>
      <c r="CB746" s="262"/>
      <c r="CC746" s="262"/>
      <c r="CD746" s="262"/>
      <c r="CE746" s="262"/>
    </row>
    <row r="747" spans="1:83" ht="12.65" customHeight="1" x14ac:dyDescent="0.35">
      <c r="A747" s="204" t="e">
        <f>RIGHT($C$83,3)&amp;"*"&amp;RIGHT($C$82,4)&amp;"*"&amp;P$55&amp;"*"&amp;"A"</f>
        <v>#VALUE!</v>
      </c>
      <c r="B747" s="261">
        <f>ROUND(P59,0)</f>
        <v>15670</v>
      </c>
      <c r="C747" s="263">
        <f>ROUND(P60,2)</f>
        <v>2.88</v>
      </c>
      <c r="D747" s="261">
        <f>ROUND(P61,0)</f>
        <v>298759</v>
      </c>
      <c r="E747" s="261">
        <f>ROUND(P62,0)</f>
        <v>82203</v>
      </c>
      <c r="F747" s="261">
        <f>ROUND(P63,0)</f>
        <v>0</v>
      </c>
      <c r="G747" s="261">
        <f>ROUND(P64,0)</f>
        <v>217584</v>
      </c>
      <c r="H747" s="261">
        <f>ROUND(P65,0)</f>
        <v>5092</v>
      </c>
      <c r="I747" s="261">
        <f>ROUND(P66,0)</f>
        <v>381758</v>
      </c>
      <c r="J747" s="261">
        <f>ROUND(P67,0)</f>
        <v>82452</v>
      </c>
      <c r="K747" s="261">
        <f>ROUND(P68,0)</f>
        <v>69084</v>
      </c>
      <c r="L747" s="261">
        <f>ROUND(P69,0)</f>
        <v>56136</v>
      </c>
      <c r="M747" s="261">
        <f>ROUND(P70,0)</f>
        <v>0</v>
      </c>
      <c r="N747" s="261">
        <f>ROUND(P75,0)</f>
        <v>4883127</v>
      </c>
      <c r="O747" s="261">
        <f>ROUND(P73,0)</f>
        <v>1169277</v>
      </c>
      <c r="P747" s="261">
        <f>IF(P76&gt;0,ROUND(P76,0),0)</f>
        <v>5332</v>
      </c>
      <c r="Q747" s="261">
        <f>IF(P77&gt;0,ROUND(P77,0),0)</f>
        <v>0</v>
      </c>
      <c r="R747" s="261">
        <f>IF(P78&gt;0,ROUND(P78,0),0)</f>
        <v>264</v>
      </c>
      <c r="S747" s="261">
        <f>IF(P79&gt;0,ROUND(P79,0),0)</f>
        <v>9570</v>
      </c>
      <c r="T747" s="263">
        <f>IF(P80&gt;0,ROUND(P80,2),0)</f>
        <v>2.44</v>
      </c>
      <c r="U747" s="261"/>
      <c r="V747" s="262"/>
      <c r="W747" s="261"/>
      <c r="X747" s="261"/>
      <c r="Y747" s="261">
        <f t="shared" si="21"/>
        <v>895074</v>
      </c>
      <c r="Z747" s="262"/>
      <c r="AA747" s="262"/>
      <c r="AB747" s="262"/>
      <c r="AC747" s="262"/>
      <c r="AD747" s="262"/>
      <c r="AE747" s="262"/>
      <c r="AF747" s="262"/>
      <c r="AG747" s="262"/>
      <c r="AH747" s="262"/>
      <c r="AI747" s="262"/>
      <c r="AJ747" s="262"/>
      <c r="AK747" s="262"/>
      <c r="AL747" s="262"/>
      <c r="AM747" s="262"/>
      <c r="AN747" s="262"/>
      <c r="AO747" s="262"/>
      <c r="AP747" s="262"/>
      <c r="AQ747" s="262"/>
      <c r="AR747" s="262"/>
      <c r="AS747" s="262"/>
      <c r="AT747" s="262"/>
      <c r="AU747" s="262"/>
      <c r="AV747" s="262"/>
      <c r="AW747" s="262"/>
      <c r="AX747" s="262"/>
      <c r="AY747" s="262"/>
      <c r="AZ747" s="262"/>
      <c r="BA747" s="262"/>
      <c r="BB747" s="262"/>
      <c r="BC747" s="262"/>
      <c r="BD747" s="262"/>
      <c r="BE747" s="262"/>
      <c r="BF747" s="262"/>
      <c r="BG747" s="262"/>
      <c r="BH747" s="262"/>
      <c r="BI747" s="262"/>
      <c r="BJ747" s="262"/>
      <c r="BK747" s="262"/>
      <c r="BL747" s="262"/>
      <c r="BM747" s="262"/>
      <c r="BN747" s="262"/>
      <c r="BO747" s="262"/>
      <c r="BP747" s="262"/>
      <c r="BQ747" s="262"/>
      <c r="BR747" s="262"/>
      <c r="BS747" s="262"/>
      <c r="BT747" s="262"/>
      <c r="BU747" s="262"/>
      <c r="BV747" s="262"/>
      <c r="BW747" s="262"/>
      <c r="BX747" s="262"/>
      <c r="BY747" s="262"/>
      <c r="BZ747" s="262"/>
      <c r="CA747" s="262"/>
      <c r="CB747" s="262"/>
      <c r="CC747" s="262"/>
      <c r="CD747" s="262"/>
      <c r="CE747" s="262"/>
    </row>
    <row r="748" spans="1:83" ht="12.65" customHeight="1" x14ac:dyDescent="0.35">
      <c r="A748" s="204" t="e">
        <f>RIGHT($C$83,3)&amp;"*"&amp;RIGHT($C$82,4)&amp;"*"&amp;Q$55&amp;"*"&amp;"A"</f>
        <v>#VALUE!</v>
      </c>
      <c r="B748" s="261">
        <f>ROUND(Q59,0)</f>
        <v>5412</v>
      </c>
      <c r="C748" s="263">
        <f>ROUND(Q60,2)</f>
        <v>0</v>
      </c>
      <c r="D748" s="261">
        <f>ROUND(Q61,0)</f>
        <v>0</v>
      </c>
      <c r="E748" s="261">
        <f>ROUND(Q62,0)</f>
        <v>0</v>
      </c>
      <c r="F748" s="261">
        <f>ROUND(Q63,0)</f>
        <v>0</v>
      </c>
      <c r="G748" s="261">
        <f>ROUND(Q64,0)</f>
        <v>2780</v>
      </c>
      <c r="H748" s="261">
        <f>ROUND(Q65,0)</f>
        <v>0</v>
      </c>
      <c r="I748" s="261">
        <f>ROUND(Q66,0)</f>
        <v>0</v>
      </c>
      <c r="J748" s="261">
        <f>ROUND(Q67,0)</f>
        <v>0</v>
      </c>
      <c r="K748" s="261">
        <f>ROUND(Q68,0)</f>
        <v>0</v>
      </c>
      <c r="L748" s="261">
        <f>ROUND(Q69,0)</f>
        <v>2491</v>
      </c>
      <c r="M748" s="261">
        <f>ROUND(Q70,0)</f>
        <v>0</v>
      </c>
      <c r="N748" s="261">
        <f>ROUND(Q75,0)</f>
        <v>0</v>
      </c>
      <c r="O748" s="261">
        <f>ROUND(Q73,0)</f>
        <v>0</v>
      </c>
      <c r="P748" s="261">
        <f>IF(Q76&gt;0,ROUND(Q76,0),0)</f>
        <v>0</v>
      </c>
      <c r="Q748" s="261">
        <f>IF(Q77&gt;0,ROUND(Q77,0),0)</f>
        <v>0</v>
      </c>
      <c r="R748" s="261">
        <f>IF(Q78&gt;0,ROUND(Q78,0),0)</f>
        <v>0</v>
      </c>
      <c r="S748" s="261">
        <f>IF(Q79&gt;0,ROUND(Q79,0),0)</f>
        <v>0</v>
      </c>
      <c r="T748" s="263">
        <f>IF(Q80&gt;0,ROUND(Q80,2),0)</f>
        <v>0</v>
      </c>
      <c r="U748" s="261"/>
      <c r="V748" s="262"/>
      <c r="W748" s="261"/>
      <c r="X748" s="261"/>
      <c r="Y748" s="261">
        <f t="shared" si="21"/>
        <v>878</v>
      </c>
      <c r="Z748" s="262"/>
      <c r="AA748" s="262"/>
      <c r="AB748" s="262"/>
      <c r="AC748" s="262"/>
      <c r="AD748" s="262"/>
      <c r="AE748" s="262"/>
      <c r="AF748" s="262"/>
      <c r="AG748" s="262"/>
      <c r="AH748" s="262"/>
      <c r="AI748" s="262"/>
      <c r="AJ748" s="262"/>
      <c r="AK748" s="262"/>
      <c r="AL748" s="262"/>
      <c r="AM748" s="262"/>
      <c r="AN748" s="262"/>
      <c r="AO748" s="262"/>
      <c r="AP748" s="262"/>
      <c r="AQ748" s="262"/>
      <c r="AR748" s="262"/>
      <c r="AS748" s="262"/>
      <c r="AT748" s="262"/>
      <c r="AU748" s="262"/>
      <c r="AV748" s="262"/>
      <c r="AW748" s="262"/>
      <c r="AX748" s="262"/>
      <c r="AY748" s="262"/>
      <c r="AZ748" s="262"/>
      <c r="BA748" s="262"/>
      <c r="BB748" s="262"/>
      <c r="BC748" s="262"/>
      <c r="BD748" s="262"/>
      <c r="BE748" s="262"/>
      <c r="BF748" s="262"/>
      <c r="BG748" s="262"/>
      <c r="BH748" s="262"/>
      <c r="BI748" s="262"/>
      <c r="BJ748" s="262"/>
      <c r="BK748" s="262"/>
      <c r="BL748" s="262"/>
      <c r="BM748" s="262"/>
      <c r="BN748" s="262"/>
      <c r="BO748" s="262"/>
      <c r="BP748" s="262"/>
      <c r="BQ748" s="262"/>
      <c r="BR748" s="262"/>
      <c r="BS748" s="262"/>
      <c r="BT748" s="262"/>
      <c r="BU748" s="262"/>
      <c r="BV748" s="262"/>
      <c r="BW748" s="262"/>
      <c r="BX748" s="262"/>
      <c r="BY748" s="262"/>
      <c r="BZ748" s="262"/>
      <c r="CA748" s="262"/>
      <c r="CB748" s="262"/>
      <c r="CC748" s="262"/>
      <c r="CD748" s="262"/>
      <c r="CE748" s="262"/>
    </row>
    <row r="749" spans="1:83" ht="12.65" customHeight="1" x14ac:dyDescent="0.35">
      <c r="A749" s="204" t="e">
        <f>RIGHT($C$83,3)&amp;"*"&amp;RIGHT($C$82,4)&amp;"*"&amp;R$55&amp;"*"&amp;"A"</f>
        <v>#VALUE!</v>
      </c>
      <c r="B749" s="261">
        <f>ROUND(R59,0)</f>
        <v>25808</v>
      </c>
      <c r="C749" s="263">
        <f>ROUND(R60,2)</f>
        <v>2.09</v>
      </c>
      <c r="D749" s="261">
        <f>ROUND(R61,0)</f>
        <v>583108</v>
      </c>
      <c r="E749" s="261">
        <f>ROUND(R62,0)</f>
        <v>160440</v>
      </c>
      <c r="F749" s="261">
        <f>ROUND(R63,0)</f>
        <v>0</v>
      </c>
      <c r="G749" s="261">
        <f>ROUND(R64,0)</f>
        <v>24156</v>
      </c>
      <c r="H749" s="261">
        <f>ROUND(R65,0)</f>
        <v>0</v>
      </c>
      <c r="I749" s="261">
        <f>ROUND(R66,0)</f>
        <v>0</v>
      </c>
      <c r="J749" s="261">
        <f>ROUND(R67,0)</f>
        <v>3093</v>
      </c>
      <c r="K749" s="261">
        <f>ROUND(R68,0)</f>
        <v>15145</v>
      </c>
      <c r="L749" s="261">
        <f>ROUND(R69,0)</f>
        <v>36570</v>
      </c>
      <c r="M749" s="261">
        <f>ROUND(R70,0)</f>
        <v>0</v>
      </c>
      <c r="N749" s="261">
        <f>ROUND(R75,0)</f>
        <v>2079194</v>
      </c>
      <c r="O749" s="261">
        <f>ROUND(R73,0)</f>
        <v>784762</v>
      </c>
      <c r="P749" s="261">
        <f>IF(R76&gt;0,ROUND(R76,0),0)</f>
        <v>200</v>
      </c>
      <c r="Q749" s="261">
        <f>IF(R77&gt;0,ROUND(R77,0),0)</f>
        <v>0</v>
      </c>
      <c r="R749" s="261">
        <f>IF(R78&gt;0,ROUND(R78,0),0)</f>
        <v>191</v>
      </c>
      <c r="S749" s="261">
        <f>IF(R79&gt;0,ROUND(R79,0),0)</f>
        <v>0</v>
      </c>
      <c r="T749" s="263">
        <f>IF(R80&gt;0,ROUND(R80,2),0)</f>
        <v>0</v>
      </c>
      <c r="U749" s="261"/>
      <c r="V749" s="262"/>
      <c r="W749" s="261"/>
      <c r="X749" s="261"/>
      <c r="Y749" s="261">
        <f t="shared" si="21"/>
        <v>344323</v>
      </c>
      <c r="Z749" s="262"/>
      <c r="AA749" s="262"/>
      <c r="AB749" s="262"/>
      <c r="AC749" s="262"/>
      <c r="AD749" s="262"/>
      <c r="AE749" s="262"/>
      <c r="AF749" s="262"/>
      <c r="AG749" s="262"/>
      <c r="AH749" s="262"/>
      <c r="AI749" s="262"/>
      <c r="AJ749" s="262"/>
      <c r="AK749" s="262"/>
      <c r="AL749" s="262"/>
      <c r="AM749" s="262"/>
      <c r="AN749" s="262"/>
      <c r="AO749" s="262"/>
      <c r="AP749" s="262"/>
      <c r="AQ749" s="262"/>
      <c r="AR749" s="262"/>
      <c r="AS749" s="262"/>
      <c r="AT749" s="262"/>
      <c r="AU749" s="262"/>
      <c r="AV749" s="262"/>
      <c r="AW749" s="262"/>
      <c r="AX749" s="262"/>
      <c r="AY749" s="262"/>
      <c r="AZ749" s="262"/>
      <c r="BA749" s="262"/>
      <c r="BB749" s="262"/>
      <c r="BC749" s="262"/>
      <c r="BD749" s="262"/>
      <c r="BE749" s="262"/>
      <c r="BF749" s="262"/>
      <c r="BG749" s="262"/>
      <c r="BH749" s="262"/>
      <c r="BI749" s="262"/>
      <c r="BJ749" s="262"/>
      <c r="BK749" s="262"/>
      <c r="BL749" s="262"/>
      <c r="BM749" s="262"/>
      <c r="BN749" s="262"/>
      <c r="BO749" s="262"/>
      <c r="BP749" s="262"/>
      <c r="BQ749" s="262"/>
      <c r="BR749" s="262"/>
      <c r="BS749" s="262"/>
      <c r="BT749" s="262"/>
      <c r="BU749" s="262"/>
      <c r="BV749" s="262"/>
      <c r="BW749" s="262"/>
      <c r="BX749" s="262"/>
      <c r="BY749" s="262"/>
      <c r="BZ749" s="262"/>
      <c r="CA749" s="262"/>
      <c r="CB749" s="262"/>
      <c r="CC749" s="262"/>
      <c r="CD749" s="262"/>
      <c r="CE749" s="262"/>
    </row>
    <row r="750" spans="1:83" ht="12.65" customHeight="1" x14ac:dyDescent="0.35">
      <c r="A750" s="204" t="e">
        <f>RIGHT($C$83,3)&amp;"*"&amp;RIGHT($C$82,4)&amp;"*"&amp;S$55&amp;"*"&amp;"A"</f>
        <v>#VALUE!</v>
      </c>
      <c r="B750" s="261"/>
      <c r="C750" s="263">
        <f>ROUND(S60,2)</f>
        <v>1.65</v>
      </c>
      <c r="D750" s="261">
        <f>ROUND(S61,0)</f>
        <v>64515</v>
      </c>
      <c r="E750" s="261">
        <f>ROUND(S62,0)</f>
        <v>17751</v>
      </c>
      <c r="F750" s="261">
        <f>ROUND(S63,0)</f>
        <v>0</v>
      </c>
      <c r="G750" s="261">
        <f>ROUND(S64,0)</f>
        <v>15598</v>
      </c>
      <c r="H750" s="261">
        <f>ROUND(S65,0)</f>
        <v>0</v>
      </c>
      <c r="I750" s="261">
        <f>ROUND(S66,0)</f>
        <v>0</v>
      </c>
      <c r="J750" s="261">
        <f>ROUND(S67,0)</f>
        <v>0</v>
      </c>
      <c r="K750" s="261">
        <f>ROUND(S68,0)</f>
        <v>193</v>
      </c>
      <c r="L750" s="261">
        <f>ROUND(S69,0)</f>
        <v>13097</v>
      </c>
      <c r="M750" s="261">
        <f>ROUND(S70,0)</f>
        <v>0</v>
      </c>
      <c r="N750" s="261">
        <f>ROUND(S75,0)</f>
        <v>670325</v>
      </c>
      <c r="O750" s="261">
        <f>ROUND(S73,0)</f>
        <v>33378</v>
      </c>
      <c r="P750" s="261">
        <f>IF(S76&gt;0,ROUND(S76,0),0)</f>
        <v>0</v>
      </c>
      <c r="Q750" s="261">
        <f>IF(S77&gt;0,ROUND(S77,0),0)</f>
        <v>0</v>
      </c>
      <c r="R750" s="261">
        <f>IF(S78&gt;0,ROUND(S78,0),0)</f>
        <v>152</v>
      </c>
      <c r="S750" s="261">
        <f>IF(S79&gt;0,ROUND(S79,0),0)</f>
        <v>0</v>
      </c>
      <c r="T750" s="263">
        <f>IF(S80&gt;0,ROUND(S80,2),0)</f>
        <v>0</v>
      </c>
      <c r="U750" s="261"/>
      <c r="V750" s="262"/>
      <c r="W750" s="261"/>
      <c r="X750" s="261"/>
      <c r="Y750" s="261">
        <f t="shared" si="21"/>
        <v>96671</v>
      </c>
      <c r="Z750" s="262"/>
      <c r="AA750" s="262"/>
      <c r="AB750" s="262"/>
      <c r="AC750" s="262"/>
      <c r="AD750" s="262"/>
      <c r="AE750" s="262"/>
      <c r="AF750" s="262"/>
      <c r="AG750" s="262"/>
      <c r="AH750" s="262"/>
      <c r="AI750" s="262"/>
      <c r="AJ750" s="262"/>
      <c r="AK750" s="262"/>
      <c r="AL750" s="262"/>
      <c r="AM750" s="262"/>
      <c r="AN750" s="262"/>
      <c r="AO750" s="262"/>
      <c r="AP750" s="262"/>
      <c r="AQ750" s="262"/>
      <c r="AR750" s="262"/>
      <c r="AS750" s="262"/>
      <c r="AT750" s="262"/>
      <c r="AU750" s="262"/>
      <c r="AV750" s="262"/>
      <c r="AW750" s="262"/>
      <c r="AX750" s="262"/>
      <c r="AY750" s="262"/>
      <c r="AZ750" s="262"/>
      <c r="BA750" s="262"/>
      <c r="BB750" s="262"/>
      <c r="BC750" s="262"/>
      <c r="BD750" s="262"/>
      <c r="BE750" s="262"/>
      <c r="BF750" s="262"/>
      <c r="BG750" s="262"/>
      <c r="BH750" s="262"/>
      <c r="BI750" s="262"/>
      <c r="BJ750" s="262"/>
      <c r="BK750" s="262"/>
      <c r="BL750" s="262"/>
      <c r="BM750" s="262"/>
      <c r="BN750" s="262"/>
      <c r="BO750" s="262"/>
      <c r="BP750" s="262"/>
      <c r="BQ750" s="262"/>
      <c r="BR750" s="262"/>
      <c r="BS750" s="262"/>
      <c r="BT750" s="262"/>
      <c r="BU750" s="262"/>
      <c r="BV750" s="262"/>
      <c r="BW750" s="262"/>
      <c r="BX750" s="262"/>
      <c r="BY750" s="262"/>
      <c r="BZ750" s="262"/>
      <c r="CA750" s="262"/>
      <c r="CB750" s="262"/>
      <c r="CC750" s="262"/>
      <c r="CD750" s="262"/>
      <c r="CE750" s="262"/>
    </row>
    <row r="751" spans="1:83" ht="12.65" customHeight="1" x14ac:dyDescent="0.35">
      <c r="A751" s="204" t="e">
        <f>RIGHT($C$83,3)&amp;"*"&amp;RIGHT($C$82,4)&amp;"*"&amp;T$55&amp;"*"&amp;"A"</f>
        <v>#VALUE!</v>
      </c>
      <c r="B751" s="261"/>
      <c r="C751" s="263">
        <f>ROUND(T60,2)</f>
        <v>1.91</v>
      </c>
      <c r="D751" s="261">
        <f>ROUND(T61,0)</f>
        <v>148243</v>
      </c>
      <c r="E751" s="261">
        <f>ROUND(T62,0)</f>
        <v>40789</v>
      </c>
      <c r="F751" s="261">
        <f>ROUND(T63,0)</f>
        <v>1635</v>
      </c>
      <c r="G751" s="261">
        <f>ROUND(T64,0)</f>
        <v>341898</v>
      </c>
      <c r="H751" s="261">
        <f>ROUND(T65,0)</f>
        <v>36</v>
      </c>
      <c r="I751" s="261">
        <f>ROUND(T66,0)</f>
        <v>0</v>
      </c>
      <c r="J751" s="261">
        <f>ROUND(T67,0)</f>
        <v>22762</v>
      </c>
      <c r="K751" s="261">
        <f>ROUND(T68,0)</f>
        <v>0</v>
      </c>
      <c r="L751" s="261">
        <f>ROUND(T69,0)</f>
        <v>295</v>
      </c>
      <c r="M751" s="261">
        <f>ROUND(T70,0)</f>
        <v>0</v>
      </c>
      <c r="N751" s="261">
        <f>ROUND(T75,0)</f>
        <v>1421023</v>
      </c>
      <c r="O751" s="261">
        <f>ROUND(T73,0)</f>
        <v>26</v>
      </c>
      <c r="P751" s="261">
        <f>IF(T76&gt;0,ROUND(T76,0),0)</f>
        <v>1472</v>
      </c>
      <c r="Q751" s="261">
        <f>IF(T77&gt;0,ROUND(T77,0),0)</f>
        <v>0</v>
      </c>
      <c r="R751" s="261">
        <f>IF(T78&gt;0,ROUND(T78,0),0)</f>
        <v>175</v>
      </c>
      <c r="S751" s="261">
        <f>IF(T79&gt;0,ROUND(T79,0),0)</f>
        <v>0</v>
      </c>
      <c r="T751" s="263">
        <f>IF(T80&gt;0,ROUND(T80,2),0)</f>
        <v>1.91</v>
      </c>
      <c r="U751" s="261"/>
      <c r="V751" s="262"/>
      <c r="W751" s="261"/>
      <c r="X751" s="261"/>
      <c r="Y751" s="261">
        <f t="shared" si="21"/>
        <v>307136</v>
      </c>
      <c r="Z751" s="262"/>
      <c r="AA751" s="262"/>
      <c r="AB751" s="262"/>
      <c r="AC751" s="262"/>
      <c r="AD751" s="262"/>
      <c r="AE751" s="262"/>
      <c r="AF751" s="262"/>
      <c r="AG751" s="262"/>
      <c r="AH751" s="262"/>
      <c r="AI751" s="262"/>
      <c r="AJ751" s="262"/>
      <c r="AK751" s="262"/>
      <c r="AL751" s="262"/>
      <c r="AM751" s="262"/>
      <c r="AN751" s="262"/>
      <c r="AO751" s="262"/>
      <c r="AP751" s="262"/>
      <c r="AQ751" s="262"/>
      <c r="AR751" s="262"/>
      <c r="AS751" s="262"/>
      <c r="AT751" s="262"/>
      <c r="AU751" s="262"/>
      <c r="AV751" s="262"/>
      <c r="AW751" s="262"/>
      <c r="AX751" s="262"/>
      <c r="AY751" s="262"/>
      <c r="AZ751" s="262"/>
      <c r="BA751" s="262"/>
      <c r="BB751" s="262"/>
      <c r="BC751" s="262"/>
      <c r="BD751" s="262"/>
      <c r="BE751" s="262"/>
      <c r="BF751" s="262"/>
      <c r="BG751" s="262"/>
      <c r="BH751" s="262"/>
      <c r="BI751" s="262"/>
      <c r="BJ751" s="262"/>
      <c r="BK751" s="262"/>
      <c r="BL751" s="262"/>
      <c r="BM751" s="262"/>
      <c r="BN751" s="262"/>
      <c r="BO751" s="262"/>
      <c r="BP751" s="262"/>
      <c r="BQ751" s="262"/>
      <c r="BR751" s="262"/>
      <c r="BS751" s="262"/>
      <c r="BT751" s="262"/>
      <c r="BU751" s="262"/>
      <c r="BV751" s="262"/>
      <c r="BW751" s="262"/>
      <c r="BX751" s="262"/>
      <c r="BY751" s="262"/>
      <c r="BZ751" s="262"/>
      <c r="CA751" s="262"/>
      <c r="CB751" s="262"/>
      <c r="CC751" s="262"/>
      <c r="CD751" s="262"/>
      <c r="CE751" s="262"/>
    </row>
    <row r="752" spans="1:83" ht="12.65" customHeight="1" x14ac:dyDescent="0.35">
      <c r="A752" s="204" t="e">
        <f>RIGHT($C$83,3)&amp;"*"&amp;RIGHT($C$82,4)&amp;"*"&amp;U$55&amp;"*"&amp;"A"</f>
        <v>#VALUE!</v>
      </c>
      <c r="B752" s="261">
        <f>ROUND(U59,0)</f>
        <v>151540</v>
      </c>
      <c r="C752" s="263">
        <f>ROUND(U60,2)</f>
        <v>10.220000000000001</v>
      </c>
      <c r="D752" s="261">
        <f>ROUND(U61,0)</f>
        <v>583536</v>
      </c>
      <c r="E752" s="261">
        <f>ROUND(U62,0)</f>
        <v>160558</v>
      </c>
      <c r="F752" s="261">
        <f>ROUND(U63,0)</f>
        <v>218154</v>
      </c>
      <c r="G752" s="261">
        <f>ROUND(U64,0)</f>
        <v>481477</v>
      </c>
      <c r="H752" s="261">
        <f>ROUND(U65,0)</f>
        <v>1439</v>
      </c>
      <c r="I752" s="261">
        <f>ROUND(U66,0)</f>
        <v>62717</v>
      </c>
      <c r="J752" s="261">
        <f>ROUND(U67,0)</f>
        <v>36432</v>
      </c>
      <c r="K752" s="261">
        <f>ROUND(U68,0)</f>
        <v>80836</v>
      </c>
      <c r="L752" s="261">
        <f>ROUND(U69,0)</f>
        <v>66789</v>
      </c>
      <c r="M752" s="261">
        <f>ROUND(U70,0)</f>
        <v>0</v>
      </c>
      <c r="N752" s="261">
        <f>ROUND(U75,0)</f>
        <v>6619423</v>
      </c>
      <c r="O752" s="261">
        <f>ROUND(U73,0)</f>
        <v>1004593</v>
      </c>
      <c r="P752" s="261">
        <f>IF(U76&gt;0,ROUND(U76,0),0)</f>
        <v>2356</v>
      </c>
      <c r="Q752" s="261">
        <f>IF(U77&gt;0,ROUND(U77,0),0)</f>
        <v>0</v>
      </c>
      <c r="R752" s="261">
        <f>IF(U78&gt;0,ROUND(U78,0),0)</f>
        <v>937</v>
      </c>
      <c r="S752" s="261">
        <f>IF(U79&gt;0,ROUND(U79,0),0)</f>
        <v>0</v>
      </c>
      <c r="T752" s="263">
        <f>IF(U80&gt;0,ROUND(U80,2),0)</f>
        <v>0</v>
      </c>
      <c r="U752" s="261"/>
      <c r="V752" s="262"/>
      <c r="W752" s="261"/>
      <c r="X752" s="261"/>
      <c r="Y752" s="261">
        <f t="shared" si="21"/>
        <v>1091023</v>
      </c>
      <c r="Z752" s="262"/>
      <c r="AA752" s="262"/>
      <c r="AB752" s="262"/>
      <c r="AC752" s="262"/>
      <c r="AD752" s="262"/>
      <c r="AE752" s="262"/>
      <c r="AF752" s="262"/>
      <c r="AG752" s="262"/>
      <c r="AH752" s="262"/>
      <c r="AI752" s="262"/>
      <c r="AJ752" s="262"/>
      <c r="AK752" s="262"/>
      <c r="AL752" s="262"/>
      <c r="AM752" s="262"/>
      <c r="AN752" s="262"/>
      <c r="AO752" s="262"/>
      <c r="AP752" s="262"/>
      <c r="AQ752" s="262"/>
      <c r="AR752" s="262"/>
      <c r="AS752" s="262"/>
      <c r="AT752" s="262"/>
      <c r="AU752" s="262"/>
      <c r="AV752" s="262"/>
      <c r="AW752" s="262"/>
      <c r="AX752" s="262"/>
      <c r="AY752" s="262"/>
      <c r="AZ752" s="262"/>
      <c r="BA752" s="262"/>
      <c r="BB752" s="262"/>
      <c r="BC752" s="262"/>
      <c r="BD752" s="262"/>
      <c r="BE752" s="262"/>
      <c r="BF752" s="262"/>
      <c r="BG752" s="262"/>
      <c r="BH752" s="262"/>
      <c r="BI752" s="262"/>
      <c r="BJ752" s="262"/>
      <c r="BK752" s="262"/>
      <c r="BL752" s="262"/>
      <c r="BM752" s="262"/>
      <c r="BN752" s="262"/>
      <c r="BO752" s="262"/>
      <c r="BP752" s="262"/>
      <c r="BQ752" s="262"/>
      <c r="BR752" s="262"/>
      <c r="BS752" s="262"/>
      <c r="BT752" s="262"/>
      <c r="BU752" s="262"/>
      <c r="BV752" s="262"/>
      <c r="BW752" s="262"/>
      <c r="BX752" s="262"/>
      <c r="BY752" s="262"/>
      <c r="BZ752" s="262"/>
      <c r="CA752" s="262"/>
      <c r="CB752" s="262"/>
      <c r="CC752" s="262"/>
      <c r="CD752" s="262"/>
      <c r="CE752" s="262"/>
    </row>
    <row r="753" spans="1:83" ht="12.65" customHeight="1" x14ac:dyDescent="0.35">
      <c r="A753" s="204" t="e">
        <f>RIGHT($C$83,3)&amp;"*"&amp;RIGHT($C$82,4)&amp;"*"&amp;V$55&amp;"*"&amp;"A"</f>
        <v>#VALUE!</v>
      </c>
      <c r="B753" s="261">
        <f>ROUND(V59,0)</f>
        <v>21</v>
      </c>
      <c r="C753" s="263">
        <f>ROUND(V60,2)</f>
        <v>0</v>
      </c>
      <c r="D753" s="261">
        <f>ROUND(V61,0)</f>
        <v>0</v>
      </c>
      <c r="E753" s="261">
        <f>ROUND(V62,0)</f>
        <v>0</v>
      </c>
      <c r="F753" s="261">
        <f>ROUND(V63,0)</f>
        <v>0</v>
      </c>
      <c r="G753" s="261">
        <f>ROUND(V64,0)</f>
        <v>13651</v>
      </c>
      <c r="H753" s="261">
        <f>ROUND(V65,0)</f>
        <v>0</v>
      </c>
      <c r="I753" s="261">
        <f>ROUND(V66,0)</f>
        <v>0</v>
      </c>
      <c r="J753" s="261">
        <f>ROUND(V67,0)</f>
        <v>0</v>
      </c>
      <c r="K753" s="261">
        <f>ROUND(V68,0)</f>
        <v>11087</v>
      </c>
      <c r="L753" s="261">
        <f>ROUND(V69,0)</f>
        <v>0</v>
      </c>
      <c r="M753" s="261">
        <f>ROUND(V70,0)</f>
        <v>0</v>
      </c>
      <c r="N753" s="261">
        <f>ROUND(V75,0)</f>
        <v>66698</v>
      </c>
      <c r="O753" s="261">
        <f>ROUND(V73,0)</f>
        <v>3408</v>
      </c>
      <c r="P753" s="261">
        <f>IF(V76&gt;0,ROUND(V76,0),0)</f>
        <v>0</v>
      </c>
      <c r="Q753" s="261">
        <f>IF(V77&gt;0,ROUND(V77,0),0)</f>
        <v>0</v>
      </c>
      <c r="R753" s="261">
        <f>IF(V78&gt;0,ROUND(V78,0),0)</f>
        <v>0</v>
      </c>
      <c r="S753" s="261">
        <f>IF(V79&gt;0,ROUND(V79,0),0)</f>
        <v>0</v>
      </c>
      <c r="T753" s="263">
        <f>IF(V80&gt;0,ROUND(V80,2),0)</f>
        <v>0</v>
      </c>
      <c r="U753" s="261"/>
      <c r="V753" s="262"/>
      <c r="W753" s="261"/>
      <c r="X753" s="261"/>
      <c r="Y753" s="261">
        <f t="shared" si="21"/>
        <v>11068</v>
      </c>
      <c r="Z753" s="262"/>
      <c r="AA753" s="262"/>
      <c r="AB753" s="262"/>
      <c r="AC753" s="262"/>
      <c r="AD753" s="262"/>
      <c r="AE753" s="262"/>
      <c r="AF753" s="262"/>
      <c r="AG753" s="262"/>
      <c r="AH753" s="262"/>
      <c r="AI753" s="262"/>
      <c r="AJ753" s="262"/>
      <c r="AK753" s="262"/>
      <c r="AL753" s="262"/>
      <c r="AM753" s="262"/>
      <c r="AN753" s="262"/>
      <c r="AO753" s="262"/>
      <c r="AP753" s="262"/>
      <c r="AQ753" s="262"/>
      <c r="AR753" s="262"/>
      <c r="AS753" s="262"/>
      <c r="AT753" s="262"/>
      <c r="AU753" s="262"/>
      <c r="AV753" s="262"/>
      <c r="AW753" s="262"/>
      <c r="AX753" s="262"/>
      <c r="AY753" s="262"/>
      <c r="AZ753" s="262"/>
      <c r="BA753" s="262"/>
      <c r="BB753" s="262"/>
      <c r="BC753" s="262"/>
      <c r="BD753" s="262"/>
      <c r="BE753" s="262"/>
      <c r="BF753" s="262"/>
      <c r="BG753" s="262"/>
      <c r="BH753" s="262"/>
      <c r="BI753" s="262"/>
      <c r="BJ753" s="262"/>
      <c r="BK753" s="262"/>
      <c r="BL753" s="262"/>
      <c r="BM753" s="262"/>
      <c r="BN753" s="262"/>
      <c r="BO753" s="262"/>
      <c r="BP753" s="262"/>
      <c r="BQ753" s="262"/>
      <c r="BR753" s="262"/>
      <c r="BS753" s="262"/>
      <c r="BT753" s="262"/>
      <c r="BU753" s="262"/>
      <c r="BV753" s="262"/>
      <c r="BW753" s="262"/>
      <c r="BX753" s="262"/>
      <c r="BY753" s="262"/>
      <c r="BZ753" s="262"/>
      <c r="CA753" s="262"/>
      <c r="CB753" s="262"/>
      <c r="CC753" s="262"/>
      <c r="CD753" s="262"/>
      <c r="CE753" s="262"/>
    </row>
    <row r="754" spans="1:83" ht="12.65" customHeight="1" x14ac:dyDescent="0.35">
      <c r="A754" s="204" t="e">
        <f>RIGHT($C$83,3)&amp;"*"&amp;RIGHT($C$82,4)&amp;"*"&amp;W$55&amp;"*"&amp;"A"</f>
        <v>#VALUE!</v>
      </c>
      <c r="B754" s="261">
        <f>ROUND(W59,0)</f>
        <v>425</v>
      </c>
      <c r="C754" s="263">
        <f>ROUND(W60,2)</f>
        <v>0.71</v>
      </c>
      <c r="D754" s="261">
        <f>ROUND(W61,0)</f>
        <v>51004</v>
      </c>
      <c r="E754" s="261">
        <f>ROUND(W62,0)</f>
        <v>14034</v>
      </c>
      <c r="F754" s="261">
        <f>ROUND(W63,0)</f>
        <v>0</v>
      </c>
      <c r="G754" s="261">
        <f>ROUND(W64,0)</f>
        <v>0</v>
      </c>
      <c r="H754" s="261">
        <f>ROUND(W65,0)</f>
        <v>160</v>
      </c>
      <c r="I754" s="261">
        <f>ROUND(W66,0)</f>
        <v>236164</v>
      </c>
      <c r="J754" s="261">
        <f>ROUND(W67,0)</f>
        <v>4067</v>
      </c>
      <c r="K754" s="261">
        <f>ROUND(W68,0)</f>
        <v>9726</v>
      </c>
      <c r="L754" s="261">
        <f>ROUND(W69,0)</f>
        <v>13850</v>
      </c>
      <c r="M754" s="261">
        <f>ROUND(W70,0)</f>
        <v>0</v>
      </c>
      <c r="N754" s="261">
        <f>ROUND(W75,0)</f>
        <v>449564</v>
      </c>
      <c r="O754" s="261">
        <f>ROUND(W73,0)</f>
        <v>28253</v>
      </c>
      <c r="P754" s="261">
        <f>IF(W76&gt;0,ROUND(W76,0),0)</f>
        <v>263</v>
      </c>
      <c r="Q754" s="261">
        <f>IF(W77&gt;0,ROUND(W77,0),0)</f>
        <v>0</v>
      </c>
      <c r="R754" s="261">
        <f>IF(W78&gt;0,ROUND(W78,0),0)</f>
        <v>65</v>
      </c>
      <c r="S754" s="261">
        <f>IF(W79&gt;0,ROUND(W79,0),0)</f>
        <v>0</v>
      </c>
      <c r="T754" s="263">
        <f>IF(W80&gt;0,ROUND(W80,2),0)</f>
        <v>0</v>
      </c>
      <c r="U754" s="261"/>
      <c r="V754" s="262"/>
      <c r="W754" s="261"/>
      <c r="X754" s="261"/>
      <c r="Y754" s="261">
        <f t="shared" si="21"/>
        <v>102823</v>
      </c>
      <c r="Z754" s="262"/>
      <c r="AA754" s="262"/>
      <c r="AB754" s="262"/>
      <c r="AC754" s="262"/>
      <c r="AD754" s="262"/>
      <c r="AE754" s="262"/>
      <c r="AF754" s="262"/>
      <c r="AG754" s="262"/>
      <c r="AH754" s="262"/>
      <c r="AI754" s="262"/>
      <c r="AJ754" s="262"/>
      <c r="AK754" s="262"/>
      <c r="AL754" s="262"/>
      <c r="AM754" s="262"/>
      <c r="AN754" s="262"/>
      <c r="AO754" s="262"/>
      <c r="AP754" s="262"/>
      <c r="AQ754" s="262"/>
      <c r="AR754" s="262"/>
      <c r="AS754" s="262"/>
      <c r="AT754" s="262"/>
      <c r="AU754" s="262"/>
      <c r="AV754" s="262"/>
      <c r="AW754" s="262"/>
      <c r="AX754" s="262"/>
      <c r="AY754" s="262"/>
      <c r="AZ754" s="262"/>
      <c r="BA754" s="262"/>
      <c r="BB754" s="262"/>
      <c r="BC754" s="262"/>
      <c r="BD754" s="262"/>
      <c r="BE754" s="262"/>
      <c r="BF754" s="262"/>
      <c r="BG754" s="262"/>
      <c r="BH754" s="262"/>
      <c r="BI754" s="262"/>
      <c r="BJ754" s="262"/>
      <c r="BK754" s="262"/>
      <c r="BL754" s="262"/>
      <c r="BM754" s="262"/>
      <c r="BN754" s="262"/>
      <c r="BO754" s="262"/>
      <c r="BP754" s="262"/>
      <c r="BQ754" s="262"/>
      <c r="BR754" s="262"/>
      <c r="BS754" s="262"/>
      <c r="BT754" s="262"/>
      <c r="BU754" s="262"/>
      <c r="BV754" s="262"/>
      <c r="BW754" s="262"/>
      <c r="BX754" s="262"/>
      <c r="BY754" s="262"/>
      <c r="BZ754" s="262"/>
      <c r="CA754" s="262"/>
      <c r="CB754" s="262"/>
      <c r="CC754" s="262"/>
      <c r="CD754" s="262"/>
      <c r="CE754" s="262"/>
    </row>
    <row r="755" spans="1:83" ht="12.65" customHeight="1" x14ac:dyDescent="0.35">
      <c r="A755" s="204" t="e">
        <f>RIGHT($C$83,3)&amp;"*"&amp;RIGHT($C$82,4)&amp;"*"&amp;X$55&amp;"*"&amp;"A"</f>
        <v>#VALUE!</v>
      </c>
      <c r="B755" s="261">
        <f>ROUND(X59,0)</f>
        <v>1670</v>
      </c>
      <c r="C755" s="263">
        <f>ROUND(X60,2)</f>
        <v>2.79</v>
      </c>
      <c r="D755" s="261">
        <f>ROUND(X61,0)</f>
        <v>200415</v>
      </c>
      <c r="E755" s="261">
        <f>ROUND(X62,0)</f>
        <v>55144</v>
      </c>
      <c r="F755" s="261">
        <f>ROUND(X63,0)</f>
        <v>0</v>
      </c>
      <c r="G755" s="261">
        <f>ROUND(X64,0)</f>
        <v>18709</v>
      </c>
      <c r="H755" s="261">
        <f>ROUND(X65,0)</f>
        <v>629</v>
      </c>
      <c r="I755" s="261">
        <f>ROUND(X66,0)</f>
        <v>70604</v>
      </c>
      <c r="J755" s="261">
        <f>ROUND(X67,0)</f>
        <v>15989</v>
      </c>
      <c r="K755" s="261">
        <f>ROUND(X68,0)</f>
        <v>38216</v>
      </c>
      <c r="L755" s="261">
        <f>ROUND(X69,0)</f>
        <v>54419</v>
      </c>
      <c r="M755" s="261">
        <f>ROUND(X70,0)</f>
        <v>0</v>
      </c>
      <c r="N755" s="261">
        <f>ROUND(X75,0)</f>
        <v>1766521</v>
      </c>
      <c r="O755" s="261">
        <f>ROUND(X73,0)</f>
        <v>111018</v>
      </c>
      <c r="P755" s="261">
        <f>IF(X76&gt;0,ROUND(X76,0),0)</f>
        <v>1034</v>
      </c>
      <c r="Q755" s="261">
        <f>IF(X77&gt;0,ROUND(X77,0),0)</f>
        <v>0</v>
      </c>
      <c r="R755" s="261">
        <f>IF(X78&gt;0,ROUND(X78,0),0)</f>
        <v>256</v>
      </c>
      <c r="S755" s="261">
        <f>IF(X79&gt;0,ROUND(X79,0),0)</f>
        <v>0</v>
      </c>
      <c r="T755" s="263">
        <f>IF(X80&gt;0,ROUND(X80,2),0)</f>
        <v>0</v>
      </c>
      <c r="U755" s="261"/>
      <c r="V755" s="262"/>
      <c r="W755" s="261"/>
      <c r="X755" s="261"/>
      <c r="Y755" s="261">
        <f t="shared" si="21"/>
        <v>297813</v>
      </c>
      <c r="Z755" s="262"/>
      <c r="AA755" s="262"/>
      <c r="AB755" s="262"/>
      <c r="AC755" s="262"/>
      <c r="AD755" s="262"/>
      <c r="AE755" s="262"/>
      <c r="AF755" s="262"/>
      <c r="AG755" s="262"/>
      <c r="AH755" s="262"/>
      <c r="AI755" s="262"/>
      <c r="AJ755" s="262"/>
      <c r="AK755" s="262"/>
      <c r="AL755" s="262"/>
      <c r="AM755" s="262"/>
      <c r="AN755" s="262"/>
      <c r="AO755" s="262"/>
      <c r="AP755" s="262"/>
      <c r="AQ755" s="262"/>
      <c r="AR755" s="262"/>
      <c r="AS755" s="262"/>
      <c r="AT755" s="262"/>
      <c r="AU755" s="262"/>
      <c r="AV755" s="262"/>
      <c r="AW755" s="262"/>
      <c r="AX755" s="262"/>
      <c r="AY755" s="262"/>
      <c r="AZ755" s="262"/>
      <c r="BA755" s="262"/>
      <c r="BB755" s="262"/>
      <c r="BC755" s="262"/>
      <c r="BD755" s="262"/>
      <c r="BE755" s="262"/>
      <c r="BF755" s="262"/>
      <c r="BG755" s="262"/>
      <c r="BH755" s="262"/>
      <c r="BI755" s="262"/>
      <c r="BJ755" s="262"/>
      <c r="BK755" s="262"/>
      <c r="BL755" s="262"/>
      <c r="BM755" s="262"/>
      <c r="BN755" s="262"/>
      <c r="BO755" s="262"/>
      <c r="BP755" s="262"/>
      <c r="BQ755" s="262"/>
      <c r="BR755" s="262"/>
      <c r="BS755" s="262"/>
      <c r="BT755" s="262"/>
      <c r="BU755" s="262"/>
      <c r="BV755" s="262"/>
      <c r="BW755" s="262"/>
      <c r="BX755" s="262"/>
      <c r="BY755" s="262"/>
      <c r="BZ755" s="262"/>
      <c r="CA755" s="262"/>
      <c r="CB755" s="262"/>
      <c r="CC755" s="262"/>
      <c r="CD755" s="262"/>
      <c r="CE755" s="262"/>
    </row>
    <row r="756" spans="1:83" ht="12.65" customHeight="1" x14ac:dyDescent="0.35">
      <c r="A756" s="204" t="e">
        <f>RIGHT($C$83,3)&amp;"*"&amp;RIGHT($C$82,4)&amp;"*"&amp;Y$55&amp;"*"&amp;"A"</f>
        <v>#VALUE!</v>
      </c>
      <c r="B756" s="261">
        <f>ROUND(Y59,0)</f>
        <v>3713</v>
      </c>
      <c r="C756" s="263">
        <f>ROUND(Y60,2)</f>
        <v>6.21</v>
      </c>
      <c r="D756" s="261">
        <f>ROUND(Y61,0)</f>
        <v>445593</v>
      </c>
      <c r="E756" s="261">
        <f>ROUND(Y62,0)</f>
        <v>122604</v>
      </c>
      <c r="F756" s="261">
        <f>ROUND(Y63,0)</f>
        <v>0</v>
      </c>
      <c r="G756" s="261">
        <f>ROUND(Y64,0)</f>
        <v>46392</v>
      </c>
      <c r="H756" s="261">
        <f>ROUND(Y65,0)</f>
        <v>1397</v>
      </c>
      <c r="I756" s="261">
        <f>ROUND(Y66,0)</f>
        <v>73559</v>
      </c>
      <c r="J756" s="261">
        <f>ROUND(Y67,0)</f>
        <v>35535</v>
      </c>
      <c r="K756" s="261">
        <f>ROUND(Y68,0)</f>
        <v>84969</v>
      </c>
      <c r="L756" s="261">
        <f>ROUND(Y69,0)</f>
        <v>120994</v>
      </c>
      <c r="M756" s="261">
        <f>ROUND(Y70,0)</f>
        <v>0</v>
      </c>
      <c r="N756" s="261">
        <f>ROUND(Y75,0)</f>
        <v>3927602</v>
      </c>
      <c r="O756" s="261">
        <f>ROUND(Y73,0)</f>
        <v>246833</v>
      </c>
      <c r="P756" s="261">
        <f>IF(Y76&gt;0,ROUND(Y76,0),0)</f>
        <v>2298</v>
      </c>
      <c r="Q756" s="261">
        <f>IF(Y77&gt;0,ROUND(Y77,0),0)</f>
        <v>0</v>
      </c>
      <c r="R756" s="261">
        <f>IF(Y78&gt;0,ROUND(Y78,0),0)</f>
        <v>570</v>
      </c>
      <c r="S756" s="261">
        <f>IF(Y79&gt;0,ROUND(Y79,0),0)</f>
        <v>0</v>
      </c>
      <c r="T756" s="263">
        <f>IF(Y80&gt;0,ROUND(Y80,2),0)</f>
        <v>0</v>
      </c>
      <c r="U756" s="261"/>
      <c r="V756" s="262"/>
      <c r="W756" s="261"/>
      <c r="X756" s="261"/>
      <c r="Y756" s="261">
        <f t="shared" si="21"/>
        <v>652425</v>
      </c>
      <c r="Z756" s="262"/>
      <c r="AA756" s="262"/>
      <c r="AB756" s="262"/>
      <c r="AC756" s="262"/>
      <c r="AD756" s="262"/>
      <c r="AE756" s="262"/>
      <c r="AF756" s="262"/>
      <c r="AG756" s="262"/>
      <c r="AH756" s="262"/>
      <c r="AI756" s="262"/>
      <c r="AJ756" s="262"/>
      <c r="AK756" s="262"/>
      <c r="AL756" s="262"/>
      <c r="AM756" s="262"/>
      <c r="AN756" s="262"/>
      <c r="AO756" s="262"/>
      <c r="AP756" s="262"/>
      <c r="AQ756" s="262"/>
      <c r="AR756" s="262"/>
      <c r="AS756" s="262"/>
      <c r="AT756" s="262"/>
      <c r="AU756" s="262"/>
      <c r="AV756" s="262"/>
      <c r="AW756" s="262"/>
      <c r="AX756" s="262"/>
      <c r="AY756" s="262"/>
      <c r="AZ756" s="262"/>
      <c r="BA756" s="262"/>
      <c r="BB756" s="262"/>
      <c r="BC756" s="262"/>
      <c r="BD756" s="262"/>
      <c r="BE756" s="262"/>
      <c r="BF756" s="262"/>
      <c r="BG756" s="262"/>
      <c r="BH756" s="262"/>
      <c r="BI756" s="262"/>
      <c r="BJ756" s="262"/>
      <c r="BK756" s="262"/>
      <c r="BL756" s="262"/>
      <c r="BM756" s="262"/>
      <c r="BN756" s="262"/>
      <c r="BO756" s="262"/>
      <c r="BP756" s="262"/>
      <c r="BQ756" s="262"/>
      <c r="BR756" s="262"/>
      <c r="BS756" s="262"/>
      <c r="BT756" s="262"/>
      <c r="BU756" s="262"/>
      <c r="BV756" s="262"/>
      <c r="BW756" s="262"/>
      <c r="BX756" s="262"/>
      <c r="BY756" s="262"/>
      <c r="BZ756" s="262"/>
      <c r="CA756" s="262"/>
      <c r="CB756" s="262"/>
      <c r="CC756" s="262"/>
      <c r="CD756" s="262"/>
      <c r="CE756" s="262"/>
    </row>
    <row r="757" spans="1:83" ht="12.65" customHeight="1" x14ac:dyDescent="0.35">
      <c r="A757" s="204" t="e">
        <f>RIGHT($C$83,3)&amp;"*"&amp;RIGHT($C$82,4)&amp;"*"&amp;Z$55&amp;"*"&amp;"A"</f>
        <v>#VALUE!</v>
      </c>
      <c r="B757" s="261">
        <f>ROUND(Z59,0)</f>
        <v>0</v>
      </c>
      <c r="C757" s="263">
        <f>ROUND(Z60,2)</f>
        <v>0</v>
      </c>
      <c r="D757" s="261">
        <f>ROUND(Z61,0)</f>
        <v>0</v>
      </c>
      <c r="E757" s="261">
        <f>ROUND(Z62,0)</f>
        <v>0</v>
      </c>
      <c r="F757" s="261">
        <f>ROUND(Z63,0)</f>
        <v>0</v>
      </c>
      <c r="G757" s="261">
        <f>ROUND(Z64,0)</f>
        <v>0</v>
      </c>
      <c r="H757" s="261">
        <f>ROUND(Z65,0)</f>
        <v>0</v>
      </c>
      <c r="I757" s="261">
        <f>ROUND(Z66,0)</f>
        <v>0</v>
      </c>
      <c r="J757" s="261">
        <f>ROUND(Z67,0)</f>
        <v>0</v>
      </c>
      <c r="K757" s="261">
        <f>ROUND(Z68,0)</f>
        <v>0</v>
      </c>
      <c r="L757" s="261">
        <f>ROUND(Z69,0)</f>
        <v>0</v>
      </c>
      <c r="M757" s="261">
        <f>ROUND(Z70,0)</f>
        <v>0</v>
      </c>
      <c r="N757" s="261">
        <f>ROUND(Z75,0)</f>
        <v>0</v>
      </c>
      <c r="O757" s="261">
        <f>ROUND(Z73,0)</f>
        <v>0</v>
      </c>
      <c r="P757" s="261">
        <f>IF(Z76&gt;0,ROUND(Z76,0),0)</f>
        <v>0</v>
      </c>
      <c r="Q757" s="261">
        <f>IF(Z77&gt;0,ROUND(Z77,0),0)</f>
        <v>0</v>
      </c>
      <c r="R757" s="261">
        <f>IF(Z78&gt;0,ROUND(Z78,0),0)</f>
        <v>0</v>
      </c>
      <c r="S757" s="261">
        <f>IF(Z79&gt;0,ROUND(Z79,0),0)</f>
        <v>0</v>
      </c>
      <c r="T757" s="263">
        <f>IF(Z80&gt;0,ROUND(Z80,2),0)</f>
        <v>0</v>
      </c>
      <c r="U757" s="261"/>
      <c r="V757" s="262"/>
      <c r="W757" s="261"/>
      <c r="X757" s="261"/>
      <c r="Y757" s="261">
        <f t="shared" si="21"/>
        <v>0</v>
      </c>
      <c r="Z757" s="262"/>
      <c r="AA757" s="262"/>
      <c r="AB757" s="262"/>
      <c r="AC757" s="262"/>
      <c r="AD757" s="262"/>
      <c r="AE757" s="262"/>
      <c r="AF757" s="262"/>
      <c r="AG757" s="262"/>
      <c r="AH757" s="262"/>
      <c r="AI757" s="262"/>
      <c r="AJ757" s="262"/>
      <c r="AK757" s="262"/>
      <c r="AL757" s="262"/>
      <c r="AM757" s="262"/>
      <c r="AN757" s="262"/>
      <c r="AO757" s="262"/>
      <c r="AP757" s="262"/>
      <c r="AQ757" s="262"/>
      <c r="AR757" s="262"/>
      <c r="AS757" s="262"/>
      <c r="AT757" s="262"/>
      <c r="AU757" s="262"/>
      <c r="AV757" s="262"/>
      <c r="AW757" s="262"/>
      <c r="AX757" s="262"/>
      <c r="AY757" s="262"/>
      <c r="AZ757" s="262"/>
      <c r="BA757" s="262"/>
      <c r="BB757" s="262"/>
      <c r="BC757" s="262"/>
      <c r="BD757" s="262"/>
      <c r="BE757" s="262"/>
      <c r="BF757" s="262"/>
      <c r="BG757" s="262"/>
      <c r="BH757" s="262"/>
      <c r="BI757" s="262"/>
      <c r="BJ757" s="262"/>
      <c r="BK757" s="262"/>
      <c r="BL757" s="262"/>
      <c r="BM757" s="262"/>
      <c r="BN757" s="262"/>
      <c r="BO757" s="262"/>
      <c r="BP757" s="262"/>
      <c r="BQ757" s="262"/>
      <c r="BR757" s="262"/>
      <c r="BS757" s="262"/>
      <c r="BT757" s="262"/>
      <c r="BU757" s="262"/>
      <c r="BV757" s="262"/>
      <c r="BW757" s="262"/>
      <c r="BX757" s="262"/>
      <c r="BY757" s="262"/>
      <c r="BZ757" s="262"/>
      <c r="CA757" s="262"/>
      <c r="CB757" s="262"/>
      <c r="CC757" s="262"/>
      <c r="CD757" s="262"/>
      <c r="CE757" s="262"/>
    </row>
    <row r="758" spans="1:83" ht="12.65" customHeight="1" x14ac:dyDescent="0.35">
      <c r="A758" s="204" t="e">
        <f>RIGHT($C$83,3)&amp;"*"&amp;RIGHT($C$82,4)&amp;"*"&amp;AA$55&amp;"*"&amp;"A"</f>
        <v>#VALUE!</v>
      </c>
      <c r="B758" s="261">
        <f>ROUND(AA59,0)</f>
        <v>0</v>
      </c>
      <c r="C758" s="263">
        <f>ROUND(AA60,2)</f>
        <v>0</v>
      </c>
      <c r="D758" s="261">
        <f>ROUND(AA61,0)</f>
        <v>0</v>
      </c>
      <c r="E758" s="261">
        <f>ROUND(AA62,0)</f>
        <v>0</v>
      </c>
      <c r="F758" s="261">
        <f>ROUND(AA63,0)</f>
        <v>0</v>
      </c>
      <c r="G758" s="261">
        <f>ROUND(AA64,0)</f>
        <v>0</v>
      </c>
      <c r="H758" s="261">
        <f>ROUND(AA65,0)</f>
        <v>0</v>
      </c>
      <c r="I758" s="261">
        <f>ROUND(AA66,0)</f>
        <v>0</v>
      </c>
      <c r="J758" s="261">
        <f>ROUND(AA67,0)</f>
        <v>0</v>
      </c>
      <c r="K758" s="261">
        <f>ROUND(AA68,0)</f>
        <v>0</v>
      </c>
      <c r="L758" s="261">
        <f>ROUND(AA69,0)</f>
        <v>0</v>
      </c>
      <c r="M758" s="261">
        <f>ROUND(AA70,0)</f>
        <v>0</v>
      </c>
      <c r="N758" s="261">
        <f>ROUND(AA75,0)</f>
        <v>0</v>
      </c>
      <c r="O758" s="261">
        <f>ROUND(AA73,0)</f>
        <v>0</v>
      </c>
      <c r="P758" s="261">
        <f>IF(AA76&gt;0,ROUND(AA76,0),0)</f>
        <v>0</v>
      </c>
      <c r="Q758" s="261">
        <f>IF(AA77&gt;0,ROUND(AA77,0),0)</f>
        <v>0</v>
      </c>
      <c r="R758" s="261">
        <f>IF(AA78&gt;0,ROUND(AA78,0),0)</f>
        <v>0</v>
      </c>
      <c r="S758" s="261">
        <f>IF(AA79&gt;0,ROUND(AA79,0),0)</f>
        <v>0</v>
      </c>
      <c r="T758" s="263">
        <f>IF(AA80&gt;0,ROUND(AA80,2),0)</f>
        <v>0</v>
      </c>
      <c r="U758" s="261"/>
      <c r="V758" s="262"/>
      <c r="W758" s="261"/>
      <c r="X758" s="261"/>
      <c r="Y758" s="261">
        <f t="shared" si="21"/>
        <v>0</v>
      </c>
      <c r="Z758" s="262"/>
      <c r="AA758" s="262"/>
      <c r="AB758" s="262"/>
      <c r="AC758" s="262"/>
      <c r="AD758" s="262"/>
      <c r="AE758" s="262"/>
      <c r="AF758" s="262"/>
      <c r="AG758" s="262"/>
      <c r="AH758" s="262"/>
      <c r="AI758" s="262"/>
      <c r="AJ758" s="262"/>
      <c r="AK758" s="262"/>
      <c r="AL758" s="262"/>
      <c r="AM758" s="262"/>
      <c r="AN758" s="262"/>
      <c r="AO758" s="262"/>
      <c r="AP758" s="262"/>
      <c r="AQ758" s="262"/>
      <c r="AR758" s="262"/>
      <c r="AS758" s="262"/>
      <c r="AT758" s="262"/>
      <c r="AU758" s="262"/>
      <c r="AV758" s="262"/>
      <c r="AW758" s="262"/>
      <c r="AX758" s="262"/>
      <c r="AY758" s="262"/>
      <c r="AZ758" s="262"/>
      <c r="BA758" s="262"/>
      <c r="BB758" s="262"/>
      <c r="BC758" s="262"/>
      <c r="BD758" s="262"/>
      <c r="BE758" s="262"/>
      <c r="BF758" s="262"/>
      <c r="BG758" s="262"/>
      <c r="BH758" s="262"/>
      <c r="BI758" s="262"/>
      <c r="BJ758" s="262"/>
      <c r="BK758" s="262"/>
      <c r="BL758" s="262"/>
      <c r="BM758" s="262"/>
      <c r="BN758" s="262"/>
      <c r="BO758" s="262"/>
      <c r="BP758" s="262"/>
      <c r="BQ758" s="262"/>
      <c r="BR758" s="262"/>
      <c r="BS758" s="262"/>
      <c r="BT758" s="262"/>
      <c r="BU758" s="262"/>
      <c r="BV758" s="262"/>
      <c r="BW758" s="262"/>
      <c r="BX758" s="262"/>
      <c r="BY758" s="262"/>
      <c r="BZ758" s="262"/>
      <c r="CA758" s="262"/>
      <c r="CB758" s="262"/>
      <c r="CC758" s="262"/>
      <c r="CD758" s="262"/>
      <c r="CE758" s="262"/>
    </row>
    <row r="759" spans="1:83" ht="12.65" customHeight="1" x14ac:dyDescent="0.35">
      <c r="A759" s="204" t="e">
        <f>RIGHT($C$83,3)&amp;"*"&amp;RIGHT($C$82,4)&amp;"*"&amp;AB$55&amp;"*"&amp;"A"</f>
        <v>#VALUE!</v>
      </c>
      <c r="B759" s="261"/>
      <c r="C759" s="263">
        <f>ROUND(AB60,2)</f>
        <v>1.1399999999999999</v>
      </c>
      <c r="D759" s="261">
        <f>ROUND(AB61,0)</f>
        <v>72921</v>
      </c>
      <c r="E759" s="261">
        <f>ROUND(AB62,0)</f>
        <v>20064</v>
      </c>
      <c r="F759" s="261">
        <f>ROUND(AB63,0)</f>
        <v>197110</v>
      </c>
      <c r="G759" s="261">
        <f>ROUND(AB64,0)</f>
        <v>876097</v>
      </c>
      <c r="H759" s="261">
        <f>ROUND(AB65,0)</f>
        <v>0</v>
      </c>
      <c r="I759" s="261">
        <f>ROUND(AB66,0)</f>
        <v>555062</v>
      </c>
      <c r="J759" s="261">
        <f>ROUND(AB67,0)</f>
        <v>25793</v>
      </c>
      <c r="K759" s="261">
        <f>ROUND(AB68,0)</f>
        <v>5711</v>
      </c>
      <c r="L759" s="261">
        <f>ROUND(AB69,0)</f>
        <v>2955</v>
      </c>
      <c r="M759" s="261">
        <f>ROUND(AB70,0)</f>
        <v>0</v>
      </c>
      <c r="N759" s="261">
        <f>ROUND(AB75,0)</f>
        <v>5074901</v>
      </c>
      <c r="O759" s="261">
        <f>ROUND(AB73,0)</f>
        <v>1392438</v>
      </c>
      <c r="P759" s="261">
        <f>IF(AB76&gt;0,ROUND(AB76,0),0)</f>
        <v>1668</v>
      </c>
      <c r="Q759" s="261">
        <f>IF(AB77&gt;0,ROUND(AB77,0),0)</f>
        <v>0</v>
      </c>
      <c r="R759" s="261">
        <f>IF(AB78&gt;0,ROUND(AB78,0),0)</f>
        <v>105</v>
      </c>
      <c r="S759" s="261">
        <f>IF(AB79&gt;0,ROUND(AB79,0),0)</f>
        <v>0</v>
      </c>
      <c r="T759" s="263">
        <f>IF(AB80&gt;0,ROUND(AB80,2),0)</f>
        <v>0</v>
      </c>
      <c r="U759" s="261"/>
      <c r="V759" s="262"/>
      <c r="W759" s="261"/>
      <c r="X759" s="261"/>
      <c r="Y759" s="261">
        <f t="shared" si="21"/>
        <v>879231</v>
      </c>
      <c r="Z759" s="262"/>
      <c r="AA759" s="262"/>
      <c r="AB759" s="262"/>
      <c r="AC759" s="262"/>
      <c r="AD759" s="262"/>
      <c r="AE759" s="262"/>
      <c r="AF759" s="262"/>
      <c r="AG759" s="262"/>
      <c r="AH759" s="262"/>
      <c r="AI759" s="262"/>
      <c r="AJ759" s="262"/>
      <c r="AK759" s="262"/>
      <c r="AL759" s="262"/>
      <c r="AM759" s="262"/>
      <c r="AN759" s="262"/>
      <c r="AO759" s="262"/>
      <c r="AP759" s="262"/>
      <c r="AQ759" s="262"/>
      <c r="AR759" s="262"/>
      <c r="AS759" s="262"/>
      <c r="AT759" s="262"/>
      <c r="AU759" s="262"/>
      <c r="AV759" s="262"/>
      <c r="AW759" s="262"/>
      <c r="AX759" s="262"/>
      <c r="AY759" s="262"/>
      <c r="AZ759" s="262"/>
      <c r="BA759" s="262"/>
      <c r="BB759" s="262"/>
      <c r="BC759" s="262"/>
      <c r="BD759" s="262"/>
      <c r="BE759" s="262"/>
      <c r="BF759" s="262"/>
      <c r="BG759" s="262"/>
      <c r="BH759" s="262"/>
      <c r="BI759" s="262"/>
      <c r="BJ759" s="262"/>
      <c r="BK759" s="262"/>
      <c r="BL759" s="262"/>
      <c r="BM759" s="262"/>
      <c r="BN759" s="262"/>
      <c r="BO759" s="262"/>
      <c r="BP759" s="262"/>
      <c r="BQ759" s="262"/>
      <c r="BR759" s="262"/>
      <c r="BS759" s="262"/>
      <c r="BT759" s="262"/>
      <c r="BU759" s="262"/>
      <c r="BV759" s="262"/>
      <c r="BW759" s="262"/>
      <c r="BX759" s="262"/>
      <c r="BY759" s="262"/>
      <c r="BZ759" s="262"/>
      <c r="CA759" s="262"/>
      <c r="CB759" s="262"/>
      <c r="CC759" s="262"/>
      <c r="CD759" s="262"/>
      <c r="CE759" s="262"/>
    </row>
    <row r="760" spans="1:83" ht="12.65" customHeight="1" x14ac:dyDescent="0.35">
      <c r="A760" s="204" t="e">
        <f>RIGHT($C$83,3)&amp;"*"&amp;RIGHT($C$82,4)&amp;"*"&amp;AC$55&amp;"*"&amp;"A"</f>
        <v>#VALUE!</v>
      </c>
      <c r="B760" s="261">
        <f>ROUND(AC59,0)</f>
        <v>0</v>
      </c>
      <c r="C760" s="263">
        <f>ROUND(AC60,2)</f>
        <v>0</v>
      </c>
      <c r="D760" s="261">
        <f>ROUND(AC61,0)</f>
        <v>0</v>
      </c>
      <c r="E760" s="261">
        <f>ROUND(AC62,0)</f>
        <v>0</v>
      </c>
      <c r="F760" s="261">
        <f>ROUND(AC63,0)</f>
        <v>0</v>
      </c>
      <c r="G760" s="261">
        <f>ROUND(AC64,0)</f>
        <v>0</v>
      </c>
      <c r="H760" s="261">
        <f>ROUND(AC65,0)</f>
        <v>0</v>
      </c>
      <c r="I760" s="261">
        <f>ROUND(AC66,0)</f>
        <v>0</v>
      </c>
      <c r="J760" s="261">
        <f>ROUND(AC67,0)</f>
        <v>0</v>
      </c>
      <c r="K760" s="261">
        <f>ROUND(AC68,0)</f>
        <v>0</v>
      </c>
      <c r="L760" s="261">
        <f>ROUND(AC69,0)</f>
        <v>0</v>
      </c>
      <c r="M760" s="261">
        <f>ROUND(AC70,0)</f>
        <v>0</v>
      </c>
      <c r="N760" s="261">
        <f>ROUND(AC75,0)</f>
        <v>0</v>
      </c>
      <c r="O760" s="261">
        <f>ROUND(AC73,0)</f>
        <v>0</v>
      </c>
      <c r="P760" s="261">
        <f>IF(AC76&gt;0,ROUND(AC76,0),0)</f>
        <v>0</v>
      </c>
      <c r="Q760" s="261">
        <f>IF(AC77&gt;0,ROUND(AC77,0),0)</f>
        <v>0</v>
      </c>
      <c r="R760" s="261">
        <f>IF(AC78&gt;0,ROUND(AC78,0),0)</f>
        <v>0</v>
      </c>
      <c r="S760" s="261">
        <f>IF(AC79&gt;0,ROUND(AC79,0),0)</f>
        <v>0</v>
      </c>
      <c r="T760" s="263">
        <f>IF(AC80&gt;0,ROUND(AC80,2),0)</f>
        <v>0</v>
      </c>
      <c r="U760" s="261"/>
      <c r="V760" s="262"/>
      <c r="W760" s="261"/>
      <c r="X760" s="261"/>
      <c r="Y760" s="261">
        <f t="shared" si="21"/>
        <v>0</v>
      </c>
      <c r="Z760" s="262"/>
      <c r="AA760" s="262"/>
      <c r="AB760" s="262"/>
      <c r="AC760" s="262"/>
      <c r="AD760" s="262"/>
      <c r="AE760" s="262"/>
      <c r="AF760" s="262"/>
      <c r="AG760" s="262"/>
      <c r="AH760" s="262"/>
      <c r="AI760" s="262"/>
      <c r="AJ760" s="262"/>
      <c r="AK760" s="262"/>
      <c r="AL760" s="262"/>
      <c r="AM760" s="262"/>
      <c r="AN760" s="262"/>
      <c r="AO760" s="262"/>
      <c r="AP760" s="262"/>
      <c r="AQ760" s="262"/>
      <c r="AR760" s="262"/>
      <c r="AS760" s="262"/>
      <c r="AT760" s="262"/>
      <c r="AU760" s="262"/>
      <c r="AV760" s="262"/>
      <c r="AW760" s="262"/>
      <c r="AX760" s="262"/>
      <c r="AY760" s="262"/>
      <c r="AZ760" s="262"/>
      <c r="BA760" s="262"/>
      <c r="BB760" s="262"/>
      <c r="BC760" s="262"/>
      <c r="BD760" s="262"/>
      <c r="BE760" s="262"/>
      <c r="BF760" s="262"/>
      <c r="BG760" s="262"/>
      <c r="BH760" s="262"/>
      <c r="BI760" s="262"/>
      <c r="BJ760" s="262"/>
      <c r="BK760" s="262"/>
      <c r="BL760" s="262"/>
      <c r="BM760" s="262"/>
      <c r="BN760" s="262"/>
      <c r="BO760" s="262"/>
      <c r="BP760" s="262"/>
      <c r="BQ760" s="262"/>
      <c r="BR760" s="262"/>
      <c r="BS760" s="262"/>
      <c r="BT760" s="262"/>
      <c r="BU760" s="262"/>
      <c r="BV760" s="262"/>
      <c r="BW760" s="262"/>
      <c r="BX760" s="262"/>
      <c r="BY760" s="262"/>
      <c r="BZ760" s="262"/>
      <c r="CA760" s="262"/>
      <c r="CB760" s="262"/>
      <c r="CC760" s="262"/>
      <c r="CD760" s="262"/>
      <c r="CE760" s="262"/>
    </row>
    <row r="761" spans="1:83" ht="12.65" customHeight="1" x14ac:dyDescent="0.35">
      <c r="A761" s="204" t="e">
        <f>RIGHT($C$83,3)&amp;"*"&amp;RIGHT($C$82,4)&amp;"*"&amp;AD$55&amp;"*"&amp;"A"</f>
        <v>#VALUE!</v>
      </c>
      <c r="B761" s="261">
        <f>ROUND(AD59,0)</f>
        <v>0</v>
      </c>
      <c r="C761" s="263">
        <f>ROUND(AD60,2)</f>
        <v>0</v>
      </c>
      <c r="D761" s="261">
        <f>ROUND(AD61,0)</f>
        <v>0</v>
      </c>
      <c r="E761" s="261">
        <f>ROUND(AD62,0)</f>
        <v>0</v>
      </c>
      <c r="F761" s="261">
        <f>ROUND(AD63,0)</f>
        <v>0</v>
      </c>
      <c r="G761" s="261">
        <f>ROUND(AD64,0)</f>
        <v>0</v>
      </c>
      <c r="H761" s="261">
        <f>ROUND(AD65,0)</f>
        <v>0</v>
      </c>
      <c r="I761" s="261">
        <f>ROUND(AD66,0)</f>
        <v>0</v>
      </c>
      <c r="J761" s="261">
        <f>ROUND(AD67,0)</f>
        <v>0</v>
      </c>
      <c r="K761" s="261">
        <f>ROUND(AD68,0)</f>
        <v>0</v>
      </c>
      <c r="L761" s="261">
        <f>ROUND(AD69,0)</f>
        <v>0</v>
      </c>
      <c r="M761" s="261">
        <f>ROUND(AD70,0)</f>
        <v>0</v>
      </c>
      <c r="N761" s="261">
        <f>ROUND(AD75,0)</f>
        <v>0</v>
      </c>
      <c r="O761" s="261">
        <f>ROUND(AD73,0)</f>
        <v>0</v>
      </c>
      <c r="P761" s="261">
        <f>IF(AD76&gt;0,ROUND(AD76,0),0)</f>
        <v>0</v>
      </c>
      <c r="Q761" s="261">
        <f>IF(AD77&gt;0,ROUND(AD77,0),0)</f>
        <v>0</v>
      </c>
      <c r="R761" s="261">
        <f>IF(AD78&gt;0,ROUND(AD78,0),0)</f>
        <v>0</v>
      </c>
      <c r="S761" s="261">
        <f>IF(AD79&gt;0,ROUND(AD79,0),0)</f>
        <v>0</v>
      </c>
      <c r="T761" s="263">
        <f>IF(AD80&gt;0,ROUND(AD80,2),0)</f>
        <v>0</v>
      </c>
      <c r="U761" s="261"/>
      <c r="V761" s="262"/>
      <c r="W761" s="261"/>
      <c r="X761" s="261"/>
      <c r="Y761" s="261">
        <f t="shared" si="21"/>
        <v>0</v>
      </c>
      <c r="Z761" s="262"/>
      <c r="AA761" s="262"/>
      <c r="AB761" s="262"/>
      <c r="AC761" s="262"/>
      <c r="AD761" s="262"/>
      <c r="AE761" s="262"/>
      <c r="AF761" s="262"/>
      <c r="AG761" s="262"/>
      <c r="AH761" s="262"/>
      <c r="AI761" s="262"/>
      <c r="AJ761" s="262"/>
      <c r="AK761" s="262"/>
      <c r="AL761" s="262"/>
      <c r="AM761" s="262"/>
      <c r="AN761" s="262"/>
      <c r="AO761" s="262"/>
      <c r="AP761" s="262"/>
      <c r="AQ761" s="262"/>
      <c r="AR761" s="262"/>
      <c r="AS761" s="262"/>
      <c r="AT761" s="262"/>
      <c r="AU761" s="262"/>
      <c r="AV761" s="262"/>
      <c r="AW761" s="262"/>
      <c r="AX761" s="262"/>
      <c r="AY761" s="262"/>
      <c r="AZ761" s="262"/>
      <c r="BA761" s="262"/>
      <c r="BB761" s="262"/>
      <c r="BC761" s="262"/>
      <c r="BD761" s="262"/>
      <c r="BE761" s="262"/>
      <c r="BF761" s="262"/>
      <c r="BG761" s="262"/>
      <c r="BH761" s="262"/>
      <c r="BI761" s="262"/>
      <c r="BJ761" s="262"/>
      <c r="BK761" s="262"/>
      <c r="BL761" s="262"/>
      <c r="BM761" s="262"/>
      <c r="BN761" s="262"/>
      <c r="BO761" s="262"/>
      <c r="BP761" s="262"/>
      <c r="BQ761" s="262"/>
      <c r="BR761" s="262"/>
      <c r="BS761" s="262"/>
      <c r="BT761" s="262"/>
      <c r="BU761" s="262"/>
      <c r="BV761" s="262"/>
      <c r="BW761" s="262"/>
      <c r="BX761" s="262"/>
      <c r="BY761" s="262"/>
      <c r="BZ761" s="262"/>
      <c r="CA761" s="262"/>
      <c r="CB761" s="262"/>
      <c r="CC761" s="262"/>
      <c r="CD761" s="262"/>
      <c r="CE761" s="262"/>
    </row>
    <row r="762" spans="1:83" ht="12.65" customHeight="1" x14ac:dyDescent="0.35">
      <c r="A762" s="204" t="e">
        <f>RIGHT($C$83,3)&amp;"*"&amp;RIGHT($C$82,4)&amp;"*"&amp;AE$55&amp;"*"&amp;"A"</f>
        <v>#VALUE!</v>
      </c>
      <c r="B762" s="261">
        <f>ROUND(AE59,0)</f>
        <v>4286</v>
      </c>
      <c r="C762" s="263">
        <f>ROUND(AE60,2)</f>
        <v>4.0599999999999996</v>
      </c>
      <c r="D762" s="261">
        <f>ROUND(AE61,0)</f>
        <v>250395</v>
      </c>
      <c r="E762" s="261">
        <f>ROUND(AE62,0)</f>
        <v>68895</v>
      </c>
      <c r="F762" s="261">
        <f>ROUND(AE63,0)</f>
        <v>0</v>
      </c>
      <c r="G762" s="261">
        <f>ROUND(AE64,0)</f>
        <v>7400</v>
      </c>
      <c r="H762" s="261">
        <f>ROUND(AE65,0)</f>
        <v>8584</v>
      </c>
      <c r="I762" s="261">
        <f>ROUND(AE66,0)</f>
        <v>120477</v>
      </c>
      <c r="J762" s="261">
        <f>ROUND(AE67,0)</f>
        <v>43159</v>
      </c>
      <c r="K762" s="261">
        <f>ROUND(AE68,0)</f>
        <v>31441</v>
      </c>
      <c r="L762" s="261">
        <f>ROUND(AE69,0)</f>
        <v>5285</v>
      </c>
      <c r="M762" s="261">
        <f>ROUND(AE70,0)</f>
        <v>0</v>
      </c>
      <c r="N762" s="261">
        <f>ROUND(AE75,0)</f>
        <v>1086869</v>
      </c>
      <c r="O762" s="261">
        <f>ROUND(AE73,0)</f>
        <v>94963</v>
      </c>
      <c r="P762" s="261">
        <f>IF(AE76&gt;0,ROUND(AE76,0),0)</f>
        <v>2791</v>
      </c>
      <c r="Q762" s="261">
        <f>IF(AE77&gt;0,ROUND(AE77,0),0)</f>
        <v>0</v>
      </c>
      <c r="R762" s="261">
        <f>IF(AE78&gt;0,ROUND(AE78,0),0)</f>
        <v>372</v>
      </c>
      <c r="S762" s="261">
        <f>IF(AE79&gt;0,ROUND(AE79,0),0)</f>
        <v>0</v>
      </c>
      <c r="T762" s="263">
        <f>IF(AE80&gt;0,ROUND(AE80,2),0)</f>
        <v>0</v>
      </c>
      <c r="U762" s="261"/>
      <c r="V762" s="262"/>
      <c r="W762" s="261"/>
      <c r="X762" s="261"/>
      <c r="Y762" s="261">
        <f t="shared" si="21"/>
        <v>306162</v>
      </c>
      <c r="Z762" s="262"/>
      <c r="AA762" s="262"/>
      <c r="AB762" s="262"/>
      <c r="AC762" s="262"/>
      <c r="AD762" s="262"/>
      <c r="AE762" s="262"/>
      <c r="AF762" s="262"/>
      <c r="AG762" s="262"/>
      <c r="AH762" s="262"/>
      <c r="AI762" s="262"/>
      <c r="AJ762" s="262"/>
      <c r="AK762" s="262"/>
      <c r="AL762" s="262"/>
      <c r="AM762" s="262"/>
      <c r="AN762" s="262"/>
      <c r="AO762" s="262"/>
      <c r="AP762" s="262"/>
      <c r="AQ762" s="262"/>
      <c r="AR762" s="262"/>
      <c r="AS762" s="262"/>
      <c r="AT762" s="262"/>
      <c r="AU762" s="262"/>
      <c r="AV762" s="262"/>
      <c r="AW762" s="262"/>
      <c r="AX762" s="262"/>
      <c r="AY762" s="262"/>
      <c r="AZ762" s="262"/>
      <c r="BA762" s="262"/>
      <c r="BB762" s="262"/>
      <c r="BC762" s="262"/>
      <c r="BD762" s="262"/>
      <c r="BE762" s="262"/>
      <c r="BF762" s="262"/>
      <c r="BG762" s="262"/>
      <c r="BH762" s="262"/>
      <c r="BI762" s="262"/>
      <c r="BJ762" s="262"/>
      <c r="BK762" s="262"/>
      <c r="BL762" s="262"/>
      <c r="BM762" s="262"/>
      <c r="BN762" s="262"/>
      <c r="BO762" s="262"/>
      <c r="BP762" s="262"/>
      <c r="BQ762" s="262"/>
      <c r="BR762" s="262"/>
      <c r="BS762" s="262"/>
      <c r="BT762" s="262"/>
      <c r="BU762" s="262"/>
      <c r="BV762" s="262"/>
      <c r="BW762" s="262"/>
      <c r="BX762" s="262"/>
      <c r="BY762" s="262"/>
      <c r="BZ762" s="262"/>
      <c r="CA762" s="262"/>
      <c r="CB762" s="262"/>
      <c r="CC762" s="262"/>
      <c r="CD762" s="262"/>
      <c r="CE762" s="262"/>
    </row>
    <row r="763" spans="1:83" ht="12.65" customHeight="1" x14ac:dyDescent="0.35">
      <c r="A763" s="204" t="e">
        <f>RIGHT($C$83,3)&amp;"*"&amp;RIGHT($C$82,4)&amp;"*"&amp;AF$55&amp;"*"&amp;"A"</f>
        <v>#VALUE!</v>
      </c>
      <c r="B763" s="261">
        <f>ROUND(AF59,0)</f>
        <v>0</v>
      </c>
      <c r="C763" s="263">
        <f>ROUND(AF60,2)</f>
        <v>0</v>
      </c>
      <c r="D763" s="261">
        <f>ROUND(AF61,0)</f>
        <v>0</v>
      </c>
      <c r="E763" s="261">
        <f>ROUND(AF62,0)</f>
        <v>0</v>
      </c>
      <c r="F763" s="261">
        <f>ROUND(AF63,0)</f>
        <v>0</v>
      </c>
      <c r="G763" s="261">
        <f>ROUND(AF64,0)</f>
        <v>0</v>
      </c>
      <c r="H763" s="261">
        <f>ROUND(AF65,0)</f>
        <v>0</v>
      </c>
      <c r="I763" s="261">
        <f>ROUND(AF66,0)</f>
        <v>0</v>
      </c>
      <c r="J763" s="261">
        <f>ROUND(AF67,0)</f>
        <v>0</v>
      </c>
      <c r="K763" s="261">
        <f>ROUND(AF68,0)</f>
        <v>0</v>
      </c>
      <c r="L763" s="261">
        <f>ROUND(AF69,0)</f>
        <v>0</v>
      </c>
      <c r="M763" s="261">
        <f>ROUND(AF70,0)</f>
        <v>0</v>
      </c>
      <c r="N763" s="261">
        <f>ROUND(AF75,0)</f>
        <v>0</v>
      </c>
      <c r="O763" s="261">
        <f>ROUND(AF73,0)</f>
        <v>0</v>
      </c>
      <c r="P763" s="261">
        <f>IF(AF76&gt;0,ROUND(AF76,0),0)</f>
        <v>0</v>
      </c>
      <c r="Q763" s="261">
        <f>IF(AF77&gt;0,ROUND(AF77,0),0)</f>
        <v>0</v>
      </c>
      <c r="R763" s="261">
        <f>IF(AF78&gt;0,ROUND(AF78,0),0)</f>
        <v>0</v>
      </c>
      <c r="S763" s="261">
        <f>IF(AF79&gt;0,ROUND(AF79,0),0)</f>
        <v>0</v>
      </c>
      <c r="T763" s="263">
        <f>IF(AF80&gt;0,ROUND(AF80,2),0)</f>
        <v>0</v>
      </c>
      <c r="U763" s="261"/>
      <c r="V763" s="262"/>
      <c r="W763" s="261"/>
      <c r="X763" s="261"/>
      <c r="Y763" s="261">
        <f t="shared" si="21"/>
        <v>0</v>
      </c>
      <c r="Z763" s="262"/>
      <c r="AA763" s="262"/>
      <c r="AB763" s="262"/>
      <c r="AC763" s="262"/>
      <c r="AD763" s="262"/>
      <c r="AE763" s="262"/>
      <c r="AF763" s="262"/>
      <c r="AG763" s="262"/>
      <c r="AH763" s="262"/>
      <c r="AI763" s="262"/>
      <c r="AJ763" s="262"/>
      <c r="AK763" s="262"/>
      <c r="AL763" s="262"/>
      <c r="AM763" s="262"/>
      <c r="AN763" s="262"/>
      <c r="AO763" s="262"/>
      <c r="AP763" s="262"/>
      <c r="AQ763" s="262"/>
      <c r="AR763" s="262"/>
      <c r="AS763" s="262"/>
      <c r="AT763" s="262"/>
      <c r="AU763" s="262"/>
      <c r="AV763" s="262"/>
      <c r="AW763" s="262"/>
      <c r="AX763" s="262"/>
      <c r="AY763" s="262"/>
      <c r="AZ763" s="262"/>
      <c r="BA763" s="262"/>
      <c r="BB763" s="262"/>
      <c r="BC763" s="262"/>
      <c r="BD763" s="262"/>
      <c r="BE763" s="262"/>
      <c r="BF763" s="262"/>
      <c r="BG763" s="262"/>
      <c r="BH763" s="262"/>
      <c r="BI763" s="262"/>
      <c r="BJ763" s="262"/>
      <c r="BK763" s="262"/>
      <c r="BL763" s="262"/>
      <c r="BM763" s="262"/>
      <c r="BN763" s="262"/>
      <c r="BO763" s="262"/>
      <c r="BP763" s="262"/>
      <c r="BQ763" s="262"/>
      <c r="BR763" s="262"/>
      <c r="BS763" s="262"/>
      <c r="BT763" s="262"/>
      <c r="BU763" s="262"/>
      <c r="BV763" s="262"/>
      <c r="BW763" s="262"/>
      <c r="BX763" s="262"/>
      <c r="BY763" s="262"/>
      <c r="BZ763" s="262"/>
      <c r="CA763" s="262"/>
      <c r="CB763" s="262"/>
      <c r="CC763" s="262"/>
      <c r="CD763" s="262"/>
      <c r="CE763" s="262"/>
    </row>
    <row r="764" spans="1:83" ht="12.65" customHeight="1" x14ac:dyDescent="0.35">
      <c r="A764" s="204" t="e">
        <f>RIGHT($C$83,3)&amp;"*"&amp;RIGHT($C$82,4)&amp;"*"&amp;AG$55&amp;"*"&amp;"A"</f>
        <v>#VALUE!</v>
      </c>
      <c r="B764" s="261">
        <f>ROUND(AG59,0)</f>
        <v>4206</v>
      </c>
      <c r="C764" s="263">
        <f>ROUND(AG60,2)</f>
        <v>9.6199999999999992</v>
      </c>
      <c r="D764" s="261">
        <f>ROUND(AG61,0)</f>
        <v>1810744</v>
      </c>
      <c r="E764" s="261">
        <f>ROUND(AG62,0)</f>
        <v>498221</v>
      </c>
      <c r="F764" s="261">
        <f>ROUND(AG63,0)</f>
        <v>21837</v>
      </c>
      <c r="G764" s="261">
        <f>ROUND(AG64,0)</f>
        <v>78156</v>
      </c>
      <c r="H764" s="261">
        <f>ROUND(AG65,0)</f>
        <v>4490</v>
      </c>
      <c r="I764" s="261">
        <f>ROUND(AG66,0)</f>
        <v>96076</v>
      </c>
      <c r="J764" s="261">
        <f>ROUND(AG67,0)</f>
        <v>76019</v>
      </c>
      <c r="K764" s="261">
        <f>ROUND(AG68,0)</f>
        <v>15969</v>
      </c>
      <c r="L764" s="261">
        <f>ROUND(AG69,0)</f>
        <v>40782</v>
      </c>
      <c r="M764" s="261">
        <f>ROUND(AG70,0)</f>
        <v>0</v>
      </c>
      <c r="N764" s="261">
        <f>ROUND(AG75,0)</f>
        <v>4617792</v>
      </c>
      <c r="O764" s="261">
        <f>ROUND(AG73,0)</f>
        <v>142168</v>
      </c>
      <c r="P764" s="261">
        <f>IF(AG76&gt;0,ROUND(AG76,0),0)</f>
        <v>4916</v>
      </c>
      <c r="Q764" s="261">
        <f>IF(AG77&gt;0,ROUND(AG77,0),0)</f>
        <v>0</v>
      </c>
      <c r="R764" s="261">
        <f>IF(AG78&gt;0,ROUND(AG78,0),0)</f>
        <v>882</v>
      </c>
      <c r="S764" s="261">
        <f>IF(AG79&gt;0,ROUND(AG79,0),0)</f>
        <v>7200</v>
      </c>
      <c r="T764" s="263">
        <f>IF(AG80&gt;0,ROUND(AG80,2),0)</f>
        <v>4.88</v>
      </c>
      <c r="U764" s="261"/>
      <c r="V764" s="262"/>
      <c r="W764" s="261"/>
      <c r="X764" s="261"/>
      <c r="Y764" s="261">
        <f t="shared" si="21"/>
        <v>1073263</v>
      </c>
      <c r="Z764" s="262"/>
      <c r="AA764" s="262"/>
      <c r="AB764" s="262"/>
      <c r="AC764" s="262"/>
      <c r="AD764" s="262"/>
      <c r="AE764" s="262"/>
      <c r="AF764" s="262"/>
      <c r="AG764" s="262"/>
      <c r="AH764" s="262"/>
      <c r="AI764" s="262"/>
      <c r="AJ764" s="262"/>
      <c r="AK764" s="262"/>
      <c r="AL764" s="262"/>
      <c r="AM764" s="262"/>
      <c r="AN764" s="262"/>
      <c r="AO764" s="262"/>
      <c r="AP764" s="262"/>
      <c r="AQ764" s="262"/>
      <c r="AR764" s="262"/>
      <c r="AS764" s="262"/>
      <c r="AT764" s="262"/>
      <c r="AU764" s="262"/>
      <c r="AV764" s="262"/>
      <c r="AW764" s="262"/>
      <c r="AX764" s="262"/>
      <c r="AY764" s="262"/>
      <c r="AZ764" s="262"/>
      <c r="BA764" s="262"/>
      <c r="BB764" s="262"/>
      <c r="BC764" s="262"/>
      <c r="BD764" s="262"/>
      <c r="BE764" s="262"/>
      <c r="BF764" s="262"/>
      <c r="BG764" s="262"/>
      <c r="BH764" s="262"/>
      <c r="BI764" s="262"/>
      <c r="BJ764" s="262"/>
      <c r="BK764" s="262"/>
      <c r="BL764" s="262"/>
      <c r="BM764" s="262"/>
      <c r="BN764" s="262"/>
      <c r="BO764" s="262"/>
      <c r="BP764" s="262"/>
      <c r="BQ764" s="262"/>
      <c r="BR764" s="262"/>
      <c r="BS764" s="262"/>
      <c r="BT764" s="262"/>
      <c r="BU764" s="262"/>
      <c r="BV764" s="262"/>
      <c r="BW764" s="262"/>
      <c r="BX764" s="262"/>
      <c r="BY764" s="262"/>
      <c r="BZ764" s="262"/>
      <c r="CA764" s="262"/>
      <c r="CB764" s="262"/>
      <c r="CC764" s="262"/>
      <c r="CD764" s="262"/>
      <c r="CE764" s="262"/>
    </row>
    <row r="765" spans="1:83" ht="12.65" customHeight="1" x14ac:dyDescent="0.35">
      <c r="A765" s="204" t="e">
        <f>RIGHT($C$83,3)&amp;"*"&amp;RIGHT($C$82,4)&amp;"*"&amp;AH$55&amp;"*"&amp;"A"</f>
        <v>#VALUE!</v>
      </c>
      <c r="B765" s="261">
        <f>ROUND(AH59,0)</f>
        <v>0</v>
      </c>
      <c r="C765" s="263">
        <f>ROUND(AH60,2)</f>
        <v>0</v>
      </c>
      <c r="D765" s="261">
        <f>ROUND(AH61,0)</f>
        <v>0</v>
      </c>
      <c r="E765" s="261">
        <f>ROUND(AH62,0)</f>
        <v>0</v>
      </c>
      <c r="F765" s="261">
        <f>ROUND(AH63,0)</f>
        <v>0</v>
      </c>
      <c r="G765" s="261">
        <f>ROUND(AH64,0)</f>
        <v>0</v>
      </c>
      <c r="H765" s="261">
        <f>ROUND(AH65,0)</f>
        <v>0</v>
      </c>
      <c r="I765" s="261">
        <f>ROUND(AH66,0)</f>
        <v>0</v>
      </c>
      <c r="J765" s="261">
        <f>ROUND(AH67,0)</f>
        <v>0</v>
      </c>
      <c r="K765" s="261">
        <f>ROUND(AH68,0)</f>
        <v>0</v>
      </c>
      <c r="L765" s="261">
        <f>ROUND(AH69,0)</f>
        <v>0</v>
      </c>
      <c r="M765" s="261">
        <f>ROUND(AH70,0)</f>
        <v>0</v>
      </c>
      <c r="N765" s="261">
        <f>ROUND(AH75,0)</f>
        <v>0</v>
      </c>
      <c r="O765" s="261">
        <f>ROUND(AH73,0)</f>
        <v>0</v>
      </c>
      <c r="P765" s="261">
        <f>IF(AH76&gt;0,ROUND(AH76,0),0)</f>
        <v>0</v>
      </c>
      <c r="Q765" s="261">
        <f>IF(AH77&gt;0,ROUND(AH77,0),0)</f>
        <v>0</v>
      </c>
      <c r="R765" s="261">
        <f>IF(AH78&gt;0,ROUND(AH78,0),0)</f>
        <v>0</v>
      </c>
      <c r="S765" s="261">
        <f>IF(AH79&gt;0,ROUND(AH79,0),0)</f>
        <v>0</v>
      </c>
      <c r="T765" s="263">
        <f>IF(AH80&gt;0,ROUND(AH80,2),0)</f>
        <v>0</v>
      </c>
      <c r="U765" s="261"/>
      <c r="V765" s="262"/>
      <c r="W765" s="261"/>
      <c r="X765" s="261"/>
      <c r="Y765" s="261">
        <f t="shared" si="21"/>
        <v>0</v>
      </c>
      <c r="Z765" s="262"/>
      <c r="AA765" s="262"/>
      <c r="AB765" s="262"/>
      <c r="AC765" s="262"/>
      <c r="AD765" s="262"/>
      <c r="AE765" s="262"/>
      <c r="AF765" s="262"/>
      <c r="AG765" s="262"/>
      <c r="AH765" s="262"/>
      <c r="AI765" s="262"/>
      <c r="AJ765" s="262"/>
      <c r="AK765" s="262"/>
      <c r="AL765" s="262"/>
      <c r="AM765" s="262"/>
      <c r="AN765" s="262"/>
      <c r="AO765" s="262"/>
      <c r="AP765" s="262"/>
      <c r="AQ765" s="262"/>
      <c r="AR765" s="262"/>
      <c r="AS765" s="262"/>
      <c r="AT765" s="262"/>
      <c r="AU765" s="262"/>
      <c r="AV765" s="262"/>
      <c r="AW765" s="262"/>
      <c r="AX765" s="262"/>
      <c r="AY765" s="262"/>
      <c r="AZ765" s="262"/>
      <c r="BA765" s="262"/>
      <c r="BB765" s="262"/>
      <c r="BC765" s="262"/>
      <c r="BD765" s="262"/>
      <c r="BE765" s="262"/>
      <c r="BF765" s="262"/>
      <c r="BG765" s="262"/>
      <c r="BH765" s="262"/>
      <c r="BI765" s="262"/>
      <c r="BJ765" s="262"/>
      <c r="BK765" s="262"/>
      <c r="BL765" s="262"/>
      <c r="BM765" s="262"/>
      <c r="BN765" s="262"/>
      <c r="BO765" s="262"/>
      <c r="BP765" s="262"/>
      <c r="BQ765" s="262"/>
      <c r="BR765" s="262"/>
      <c r="BS765" s="262"/>
      <c r="BT765" s="262"/>
      <c r="BU765" s="262"/>
      <c r="BV765" s="262"/>
      <c r="BW765" s="262"/>
      <c r="BX765" s="262"/>
      <c r="BY765" s="262"/>
      <c r="BZ765" s="262"/>
      <c r="CA765" s="262"/>
      <c r="CB765" s="262"/>
      <c r="CC765" s="262"/>
      <c r="CD765" s="262"/>
      <c r="CE765" s="262"/>
    </row>
    <row r="766" spans="1:83" ht="12.65" customHeight="1" x14ac:dyDescent="0.35">
      <c r="A766" s="204" t="e">
        <f>RIGHT($C$83,3)&amp;"*"&amp;RIGHT($C$82,4)&amp;"*"&amp;AI$55&amp;"*"&amp;"A"</f>
        <v>#VALUE!</v>
      </c>
      <c r="B766" s="261">
        <f>ROUND(AI59,0)</f>
        <v>0</v>
      </c>
      <c r="C766" s="263">
        <f>ROUND(AI60,2)</f>
        <v>0</v>
      </c>
      <c r="D766" s="261">
        <f>ROUND(AI61,0)</f>
        <v>0</v>
      </c>
      <c r="E766" s="261">
        <f>ROUND(AI62,0)</f>
        <v>0</v>
      </c>
      <c r="F766" s="261">
        <f>ROUND(AI63,0)</f>
        <v>0</v>
      </c>
      <c r="G766" s="261">
        <f>ROUND(AI64,0)</f>
        <v>0</v>
      </c>
      <c r="H766" s="261">
        <f>ROUND(AI65,0)</f>
        <v>0</v>
      </c>
      <c r="I766" s="261">
        <f>ROUND(AI66,0)</f>
        <v>0</v>
      </c>
      <c r="J766" s="261">
        <f>ROUND(AI67,0)</f>
        <v>0</v>
      </c>
      <c r="K766" s="261">
        <f>ROUND(AI68,0)</f>
        <v>0</v>
      </c>
      <c r="L766" s="261">
        <f>ROUND(AI69,0)</f>
        <v>0</v>
      </c>
      <c r="M766" s="261">
        <f>ROUND(AI70,0)</f>
        <v>0</v>
      </c>
      <c r="N766" s="261">
        <f>ROUND(AI75,0)</f>
        <v>0</v>
      </c>
      <c r="O766" s="261">
        <f>ROUND(AI73,0)</f>
        <v>0</v>
      </c>
      <c r="P766" s="261">
        <f>IF(AI76&gt;0,ROUND(AI76,0),0)</f>
        <v>0</v>
      </c>
      <c r="Q766" s="261">
        <f>IF(AI77&gt;0,ROUND(AI77,0),0)</f>
        <v>0</v>
      </c>
      <c r="R766" s="261">
        <f>IF(AI78&gt;0,ROUND(AI78,0),0)</f>
        <v>0</v>
      </c>
      <c r="S766" s="261">
        <f>IF(AI79&gt;0,ROUND(AI79,0),0)</f>
        <v>0</v>
      </c>
      <c r="T766" s="263">
        <f>IF(AI80&gt;0,ROUND(AI80,2),0)</f>
        <v>0</v>
      </c>
      <c r="U766" s="261"/>
      <c r="V766" s="262"/>
      <c r="W766" s="261"/>
      <c r="X766" s="261"/>
      <c r="Y766" s="261">
        <f t="shared" si="21"/>
        <v>0</v>
      </c>
      <c r="Z766" s="262"/>
      <c r="AA766" s="262"/>
      <c r="AB766" s="262"/>
      <c r="AC766" s="262"/>
      <c r="AD766" s="262"/>
      <c r="AE766" s="262"/>
      <c r="AF766" s="262"/>
      <c r="AG766" s="262"/>
      <c r="AH766" s="262"/>
      <c r="AI766" s="262"/>
      <c r="AJ766" s="262"/>
      <c r="AK766" s="262"/>
      <c r="AL766" s="262"/>
      <c r="AM766" s="262"/>
      <c r="AN766" s="262"/>
      <c r="AO766" s="262"/>
      <c r="AP766" s="262"/>
      <c r="AQ766" s="262"/>
      <c r="AR766" s="262"/>
      <c r="AS766" s="262"/>
      <c r="AT766" s="262"/>
      <c r="AU766" s="262"/>
      <c r="AV766" s="262"/>
      <c r="AW766" s="262"/>
      <c r="AX766" s="262"/>
      <c r="AY766" s="262"/>
      <c r="AZ766" s="262"/>
      <c r="BA766" s="262"/>
      <c r="BB766" s="262"/>
      <c r="BC766" s="262"/>
      <c r="BD766" s="262"/>
      <c r="BE766" s="262"/>
      <c r="BF766" s="262"/>
      <c r="BG766" s="262"/>
      <c r="BH766" s="262"/>
      <c r="BI766" s="262"/>
      <c r="BJ766" s="262"/>
      <c r="BK766" s="262"/>
      <c r="BL766" s="262"/>
      <c r="BM766" s="262"/>
      <c r="BN766" s="262"/>
      <c r="BO766" s="262"/>
      <c r="BP766" s="262"/>
      <c r="BQ766" s="262"/>
      <c r="BR766" s="262"/>
      <c r="BS766" s="262"/>
      <c r="BT766" s="262"/>
      <c r="BU766" s="262"/>
      <c r="BV766" s="262"/>
      <c r="BW766" s="262"/>
      <c r="BX766" s="262"/>
      <c r="BY766" s="262"/>
      <c r="BZ766" s="262"/>
      <c r="CA766" s="262"/>
      <c r="CB766" s="262"/>
      <c r="CC766" s="262"/>
      <c r="CD766" s="262"/>
      <c r="CE766" s="262"/>
    </row>
    <row r="767" spans="1:83" ht="12.65" customHeight="1" x14ac:dyDescent="0.35">
      <c r="A767" s="204" t="e">
        <f>RIGHT($C$83,3)&amp;"*"&amp;RIGHT($C$82,4)&amp;"*"&amp;AJ$55&amp;"*"&amp;"A"</f>
        <v>#VALUE!</v>
      </c>
      <c r="B767" s="261">
        <f>ROUND(AJ59,0)</f>
        <v>20721</v>
      </c>
      <c r="C767" s="263">
        <f>ROUND(AJ60,2)</f>
        <v>28.48</v>
      </c>
      <c r="D767" s="261">
        <f>ROUND(AJ61,0)</f>
        <v>3415879</v>
      </c>
      <c r="E767" s="261">
        <f>ROUND(AJ62,0)</f>
        <v>939869</v>
      </c>
      <c r="F767" s="261">
        <f>ROUND(AJ63,0)</f>
        <v>85181</v>
      </c>
      <c r="G767" s="261">
        <f>ROUND(AJ64,0)</f>
        <v>331268</v>
      </c>
      <c r="H767" s="261">
        <f>ROUND(AJ65,0)</f>
        <v>27823</v>
      </c>
      <c r="I767" s="261">
        <f>ROUND(AJ66,0)</f>
        <v>17671</v>
      </c>
      <c r="J767" s="261">
        <f>ROUND(AJ67,0)</f>
        <v>139404</v>
      </c>
      <c r="K767" s="261">
        <f>ROUND(AJ68,0)</f>
        <v>7678</v>
      </c>
      <c r="L767" s="261">
        <f>ROUND(AJ69,0)</f>
        <v>136173</v>
      </c>
      <c r="M767" s="261">
        <f>ROUND(AJ70,0)</f>
        <v>0</v>
      </c>
      <c r="N767" s="261">
        <f>ROUND(AJ75,0)</f>
        <v>5158480</v>
      </c>
      <c r="O767" s="261">
        <f>ROUND(AJ73,0)</f>
        <v>5812</v>
      </c>
      <c r="P767" s="261">
        <f>IF(AJ76&gt;0,ROUND(AJ76,0),0)</f>
        <v>9015</v>
      </c>
      <c r="Q767" s="261">
        <f>IF(AJ77&gt;0,ROUND(AJ77,0),0)</f>
        <v>0</v>
      </c>
      <c r="R767" s="261">
        <f>IF(AJ78&gt;0,ROUND(AJ78,0),0)</f>
        <v>2610</v>
      </c>
      <c r="S767" s="261">
        <f>IF(AJ79&gt;0,ROUND(AJ79,0),0)</f>
        <v>0</v>
      </c>
      <c r="T767" s="263">
        <f>IF(AJ80&gt;0,ROUND(AJ80,2),0)</f>
        <v>0.78</v>
      </c>
      <c r="U767" s="261"/>
      <c r="V767" s="262"/>
      <c r="W767" s="261"/>
      <c r="X767" s="261"/>
      <c r="Y767" s="261">
        <f t="shared" si="21"/>
        <v>1724831</v>
      </c>
      <c r="Z767" s="262"/>
      <c r="AA767" s="262"/>
      <c r="AB767" s="262"/>
      <c r="AC767" s="262"/>
      <c r="AD767" s="262"/>
      <c r="AE767" s="262"/>
      <c r="AF767" s="262"/>
      <c r="AG767" s="262"/>
      <c r="AH767" s="262"/>
      <c r="AI767" s="262"/>
      <c r="AJ767" s="262"/>
      <c r="AK767" s="262"/>
      <c r="AL767" s="262"/>
      <c r="AM767" s="262"/>
      <c r="AN767" s="262"/>
      <c r="AO767" s="262"/>
      <c r="AP767" s="262"/>
      <c r="AQ767" s="262"/>
      <c r="AR767" s="262"/>
      <c r="AS767" s="262"/>
      <c r="AT767" s="262"/>
      <c r="AU767" s="262"/>
      <c r="AV767" s="262"/>
      <c r="AW767" s="262"/>
      <c r="AX767" s="262"/>
      <c r="AY767" s="262"/>
      <c r="AZ767" s="262"/>
      <c r="BA767" s="262"/>
      <c r="BB767" s="262"/>
      <c r="BC767" s="262"/>
      <c r="BD767" s="262"/>
      <c r="BE767" s="262"/>
      <c r="BF767" s="262"/>
      <c r="BG767" s="262"/>
      <c r="BH767" s="262"/>
      <c r="BI767" s="262"/>
      <c r="BJ767" s="262"/>
      <c r="BK767" s="262"/>
      <c r="BL767" s="262"/>
      <c r="BM767" s="262"/>
      <c r="BN767" s="262"/>
      <c r="BO767" s="262"/>
      <c r="BP767" s="262"/>
      <c r="BQ767" s="262"/>
      <c r="BR767" s="262"/>
      <c r="BS767" s="262"/>
      <c r="BT767" s="262"/>
      <c r="BU767" s="262"/>
      <c r="BV767" s="262"/>
      <c r="BW767" s="262"/>
      <c r="BX767" s="262"/>
      <c r="BY767" s="262"/>
      <c r="BZ767" s="262"/>
      <c r="CA767" s="262"/>
      <c r="CB767" s="262"/>
      <c r="CC767" s="262"/>
      <c r="CD767" s="262"/>
      <c r="CE767" s="262"/>
    </row>
    <row r="768" spans="1:83" ht="12.65" customHeight="1" x14ac:dyDescent="0.35">
      <c r="A768" s="204" t="e">
        <f>RIGHT($C$83,3)&amp;"*"&amp;RIGHT($C$82,4)&amp;"*"&amp;AK$55&amp;"*"&amp;"A"</f>
        <v>#VALUE!</v>
      </c>
      <c r="B768" s="261">
        <f>ROUND(AK59,0)</f>
        <v>0</v>
      </c>
      <c r="C768" s="263">
        <f>ROUND(AK60,2)</f>
        <v>0</v>
      </c>
      <c r="D768" s="261">
        <f>ROUND(AK61,0)</f>
        <v>0</v>
      </c>
      <c r="E768" s="261">
        <f>ROUND(AK62,0)</f>
        <v>0</v>
      </c>
      <c r="F768" s="261">
        <f>ROUND(AK63,0)</f>
        <v>0</v>
      </c>
      <c r="G768" s="261">
        <f>ROUND(AK64,0)</f>
        <v>0</v>
      </c>
      <c r="H768" s="261">
        <f>ROUND(AK65,0)</f>
        <v>0</v>
      </c>
      <c r="I768" s="261">
        <f>ROUND(AK66,0)</f>
        <v>0</v>
      </c>
      <c r="J768" s="261">
        <f>ROUND(AK67,0)</f>
        <v>0</v>
      </c>
      <c r="K768" s="261">
        <f>ROUND(AK68,0)</f>
        <v>0</v>
      </c>
      <c r="L768" s="261">
        <f>ROUND(AK69,0)</f>
        <v>0</v>
      </c>
      <c r="M768" s="261">
        <f>ROUND(AK70,0)</f>
        <v>0</v>
      </c>
      <c r="N768" s="261">
        <f>ROUND(AK75,0)</f>
        <v>0</v>
      </c>
      <c r="O768" s="261">
        <f>ROUND(AK73,0)</f>
        <v>0</v>
      </c>
      <c r="P768" s="261">
        <f>IF(AK76&gt;0,ROUND(AK76,0),0)</f>
        <v>0</v>
      </c>
      <c r="Q768" s="261">
        <f>IF(AK77&gt;0,ROUND(AK77,0),0)</f>
        <v>0</v>
      </c>
      <c r="R768" s="261">
        <f>IF(AK78&gt;0,ROUND(AK78,0),0)</f>
        <v>0</v>
      </c>
      <c r="S768" s="261">
        <f>IF(AK79&gt;0,ROUND(AK79,0),0)</f>
        <v>0</v>
      </c>
      <c r="T768" s="263">
        <f>IF(AK80&gt;0,ROUND(AK80,2),0)</f>
        <v>0</v>
      </c>
      <c r="U768" s="261"/>
      <c r="V768" s="262"/>
      <c r="W768" s="261"/>
      <c r="X768" s="261"/>
      <c r="Y768" s="261">
        <f t="shared" si="21"/>
        <v>0</v>
      </c>
      <c r="Z768" s="262"/>
      <c r="AA768" s="262"/>
      <c r="AB768" s="262"/>
      <c r="AC768" s="262"/>
      <c r="AD768" s="262"/>
      <c r="AE768" s="262"/>
      <c r="AF768" s="262"/>
      <c r="AG768" s="262"/>
      <c r="AH768" s="262"/>
      <c r="AI768" s="262"/>
      <c r="AJ768" s="262"/>
      <c r="AK768" s="262"/>
      <c r="AL768" s="262"/>
      <c r="AM768" s="262"/>
      <c r="AN768" s="262"/>
      <c r="AO768" s="262"/>
      <c r="AP768" s="262"/>
      <c r="AQ768" s="262"/>
      <c r="AR768" s="262"/>
      <c r="AS768" s="262"/>
      <c r="AT768" s="262"/>
      <c r="AU768" s="262"/>
      <c r="AV768" s="262"/>
      <c r="AW768" s="262"/>
      <c r="AX768" s="262"/>
      <c r="AY768" s="262"/>
      <c r="AZ768" s="262"/>
      <c r="BA768" s="262"/>
      <c r="BB768" s="262"/>
      <c r="BC768" s="262"/>
      <c r="BD768" s="262"/>
      <c r="BE768" s="262"/>
      <c r="BF768" s="262"/>
      <c r="BG768" s="262"/>
      <c r="BH768" s="262"/>
      <c r="BI768" s="262"/>
      <c r="BJ768" s="262"/>
      <c r="BK768" s="262"/>
      <c r="BL768" s="262"/>
      <c r="BM768" s="262"/>
      <c r="BN768" s="262"/>
      <c r="BO768" s="262"/>
      <c r="BP768" s="262"/>
      <c r="BQ768" s="262"/>
      <c r="BR768" s="262"/>
      <c r="BS768" s="262"/>
      <c r="BT768" s="262"/>
      <c r="BU768" s="262"/>
      <c r="BV768" s="262"/>
      <c r="BW768" s="262"/>
      <c r="BX768" s="262"/>
      <c r="BY768" s="262"/>
      <c r="BZ768" s="262"/>
      <c r="CA768" s="262"/>
      <c r="CB768" s="262"/>
      <c r="CC768" s="262"/>
      <c r="CD768" s="262"/>
      <c r="CE768" s="262"/>
    </row>
    <row r="769" spans="1:83" ht="12.65" customHeight="1" x14ac:dyDescent="0.35">
      <c r="A769" s="204" t="e">
        <f>RIGHT($C$83,3)&amp;"*"&amp;RIGHT($C$82,4)&amp;"*"&amp;AL$55&amp;"*"&amp;"A"</f>
        <v>#VALUE!</v>
      </c>
      <c r="B769" s="261">
        <f>ROUND(AL59,0)</f>
        <v>0</v>
      </c>
      <c r="C769" s="263">
        <f>ROUND(AL60,2)</f>
        <v>0</v>
      </c>
      <c r="D769" s="261">
        <f>ROUND(AL61,0)</f>
        <v>0</v>
      </c>
      <c r="E769" s="261">
        <f>ROUND(AL62,0)</f>
        <v>0</v>
      </c>
      <c r="F769" s="261">
        <f>ROUND(AL63,0)</f>
        <v>0</v>
      </c>
      <c r="G769" s="261">
        <f>ROUND(AL64,0)</f>
        <v>0</v>
      </c>
      <c r="H769" s="261">
        <f>ROUND(AL65,0)</f>
        <v>0</v>
      </c>
      <c r="I769" s="261">
        <f>ROUND(AL66,0)</f>
        <v>0</v>
      </c>
      <c r="J769" s="261">
        <f>ROUND(AL67,0)</f>
        <v>0</v>
      </c>
      <c r="K769" s="261">
        <f>ROUND(AL68,0)</f>
        <v>0</v>
      </c>
      <c r="L769" s="261">
        <f>ROUND(AL69,0)</f>
        <v>0</v>
      </c>
      <c r="M769" s="261">
        <f>ROUND(AL70,0)</f>
        <v>0</v>
      </c>
      <c r="N769" s="261">
        <f>ROUND(AL75,0)</f>
        <v>0</v>
      </c>
      <c r="O769" s="261">
        <f>ROUND(AL73,0)</f>
        <v>0</v>
      </c>
      <c r="P769" s="261">
        <f>IF(AL76&gt;0,ROUND(AL76,0),0)</f>
        <v>0</v>
      </c>
      <c r="Q769" s="261">
        <f>IF(AL77&gt;0,ROUND(AL77,0),0)</f>
        <v>0</v>
      </c>
      <c r="R769" s="261">
        <f>IF(AL78&gt;0,ROUND(AL78,0),0)</f>
        <v>0</v>
      </c>
      <c r="S769" s="261">
        <f>IF(AL79&gt;0,ROUND(AL79,0),0)</f>
        <v>0</v>
      </c>
      <c r="T769" s="263">
        <f>IF(AL80&gt;0,ROUND(AL80,2),0)</f>
        <v>0</v>
      </c>
      <c r="U769" s="261"/>
      <c r="V769" s="262"/>
      <c r="W769" s="261"/>
      <c r="X769" s="261"/>
      <c r="Y769" s="261">
        <f t="shared" si="21"/>
        <v>0</v>
      </c>
      <c r="Z769" s="262"/>
      <c r="AA769" s="262"/>
      <c r="AB769" s="262"/>
      <c r="AC769" s="262"/>
      <c r="AD769" s="262"/>
      <c r="AE769" s="262"/>
      <c r="AF769" s="262"/>
      <c r="AG769" s="262"/>
      <c r="AH769" s="262"/>
      <c r="AI769" s="262"/>
      <c r="AJ769" s="262"/>
      <c r="AK769" s="262"/>
      <c r="AL769" s="262"/>
      <c r="AM769" s="262"/>
      <c r="AN769" s="262"/>
      <c r="AO769" s="262"/>
      <c r="AP769" s="262"/>
      <c r="AQ769" s="262"/>
      <c r="AR769" s="262"/>
      <c r="AS769" s="262"/>
      <c r="AT769" s="262"/>
      <c r="AU769" s="262"/>
      <c r="AV769" s="262"/>
      <c r="AW769" s="262"/>
      <c r="AX769" s="262"/>
      <c r="AY769" s="262"/>
      <c r="AZ769" s="262"/>
      <c r="BA769" s="262"/>
      <c r="BB769" s="262"/>
      <c r="BC769" s="262"/>
      <c r="BD769" s="262"/>
      <c r="BE769" s="262"/>
      <c r="BF769" s="262"/>
      <c r="BG769" s="262"/>
      <c r="BH769" s="262"/>
      <c r="BI769" s="262"/>
      <c r="BJ769" s="262"/>
      <c r="BK769" s="262"/>
      <c r="BL769" s="262"/>
      <c r="BM769" s="262"/>
      <c r="BN769" s="262"/>
      <c r="BO769" s="262"/>
      <c r="BP769" s="262"/>
      <c r="BQ769" s="262"/>
      <c r="BR769" s="262"/>
      <c r="BS769" s="262"/>
      <c r="BT769" s="262"/>
      <c r="BU769" s="262"/>
      <c r="BV769" s="262"/>
      <c r="BW769" s="262"/>
      <c r="BX769" s="262"/>
      <c r="BY769" s="262"/>
      <c r="BZ769" s="262"/>
      <c r="CA769" s="262"/>
      <c r="CB769" s="262"/>
      <c r="CC769" s="262"/>
      <c r="CD769" s="262"/>
      <c r="CE769" s="262"/>
    </row>
    <row r="770" spans="1:83" ht="12.65" customHeight="1" x14ac:dyDescent="0.35">
      <c r="A770" s="204" t="e">
        <f>RIGHT($C$83,3)&amp;"*"&amp;RIGHT($C$82,4)&amp;"*"&amp;AM$55&amp;"*"&amp;"A"</f>
        <v>#VALUE!</v>
      </c>
      <c r="B770" s="261">
        <f>ROUND(AM59,0)</f>
        <v>0</v>
      </c>
      <c r="C770" s="263">
        <f>ROUND(AM60,2)</f>
        <v>0</v>
      </c>
      <c r="D770" s="261">
        <f>ROUND(AM61,0)</f>
        <v>0</v>
      </c>
      <c r="E770" s="261">
        <f>ROUND(AM62,0)</f>
        <v>0</v>
      </c>
      <c r="F770" s="261">
        <f>ROUND(AM63,0)</f>
        <v>0</v>
      </c>
      <c r="G770" s="261">
        <f>ROUND(AM64,0)</f>
        <v>0</v>
      </c>
      <c r="H770" s="261">
        <f>ROUND(AM65,0)</f>
        <v>0</v>
      </c>
      <c r="I770" s="261">
        <f>ROUND(AM66,0)</f>
        <v>0</v>
      </c>
      <c r="J770" s="261">
        <f>ROUND(AM67,0)</f>
        <v>0</v>
      </c>
      <c r="K770" s="261">
        <f>ROUND(AM68,0)</f>
        <v>0</v>
      </c>
      <c r="L770" s="261">
        <f>ROUND(AM69,0)</f>
        <v>0</v>
      </c>
      <c r="M770" s="261">
        <f>ROUND(AM70,0)</f>
        <v>0</v>
      </c>
      <c r="N770" s="261">
        <f>ROUND(AM75,0)</f>
        <v>0</v>
      </c>
      <c r="O770" s="261">
        <f>ROUND(AM73,0)</f>
        <v>0</v>
      </c>
      <c r="P770" s="261">
        <f>IF(AM76&gt;0,ROUND(AM76,0),0)</f>
        <v>0</v>
      </c>
      <c r="Q770" s="261">
        <f>IF(AM77&gt;0,ROUND(AM77,0),0)</f>
        <v>0</v>
      </c>
      <c r="R770" s="261">
        <f>IF(AM78&gt;0,ROUND(AM78,0),0)</f>
        <v>0</v>
      </c>
      <c r="S770" s="261">
        <f>IF(AM79&gt;0,ROUND(AM79,0),0)</f>
        <v>0</v>
      </c>
      <c r="T770" s="263">
        <f>IF(AM80&gt;0,ROUND(AM80,2),0)</f>
        <v>0</v>
      </c>
      <c r="U770" s="261"/>
      <c r="V770" s="262"/>
      <c r="W770" s="261"/>
      <c r="X770" s="261"/>
      <c r="Y770" s="261">
        <f t="shared" si="21"/>
        <v>0</v>
      </c>
      <c r="Z770" s="262"/>
      <c r="AA770" s="262"/>
      <c r="AB770" s="262"/>
      <c r="AC770" s="262"/>
      <c r="AD770" s="262"/>
      <c r="AE770" s="262"/>
      <c r="AF770" s="262"/>
      <c r="AG770" s="262"/>
      <c r="AH770" s="262"/>
      <c r="AI770" s="262"/>
      <c r="AJ770" s="262"/>
      <c r="AK770" s="262"/>
      <c r="AL770" s="262"/>
      <c r="AM770" s="262"/>
      <c r="AN770" s="262"/>
      <c r="AO770" s="262"/>
      <c r="AP770" s="262"/>
      <c r="AQ770" s="262"/>
      <c r="AR770" s="262"/>
      <c r="AS770" s="262"/>
      <c r="AT770" s="262"/>
      <c r="AU770" s="262"/>
      <c r="AV770" s="262"/>
      <c r="AW770" s="262"/>
      <c r="AX770" s="262"/>
      <c r="AY770" s="262"/>
      <c r="AZ770" s="262"/>
      <c r="BA770" s="262"/>
      <c r="BB770" s="262"/>
      <c r="BC770" s="262"/>
      <c r="BD770" s="262"/>
      <c r="BE770" s="262"/>
      <c r="BF770" s="262"/>
      <c r="BG770" s="262"/>
      <c r="BH770" s="262"/>
      <c r="BI770" s="262"/>
      <c r="BJ770" s="262"/>
      <c r="BK770" s="262"/>
      <c r="BL770" s="262"/>
      <c r="BM770" s="262"/>
      <c r="BN770" s="262"/>
      <c r="BO770" s="262"/>
      <c r="BP770" s="262"/>
      <c r="BQ770" s="262"/>
      <c r="BR770" s="262"/>
      <c r="BS770" s="262"/>
      <c r="BT770" s="262"/>
      <c r="BU770" s="262"/>
      <c r="BV770" s="262"/>
      <c r="BW770" s="262"/>
      <c r="BX770" s="262"/>
      <c r="BY770" s="262"/>
      <c r="BZ770" s="262"/>
      <c r="CA770" s="262"/>
      <c r="CB770" s="262"/>
      <c r="CC770" s="262"/>
      <c r="CD770" s="262"/>
      <c r="CE770" s="262"/>
    </row>
    <row r="771" spans="1:83" ht="12.65" customHeight="1" x14ac:dyDescent="0.35">
      <c r="A771" s="204" t="e">
        <f>RIGHT($C$83,3)&amp;"*"&amp;RIGHT($C$82,4)&amp;"*"&amp;AN$55&amp;"*"&amp;"A"</f>
        <v>#VALUE!</v>
      </c>
      <c r="B771" s="261">
        <f>ROUND(AN59,0)</f>
        <v>0</v>
      </c>
      <c r="C771" s="263">
        <f>ROUND(AN60,2)</f>
        <v>0</v>
      </c>
      <c r="D771" s="261">
        <f>ROUND(AN61,0)</f>
        <v>0</v>
      </c>
      <c r="E771" s="261">
        <f>ROUND(AN62,0)</f>
        <v>0</v>
      </c>
      <c r="F771" s="261">
        <f>ROUND(AN63,0)</f>
        <v>0</v>
      </c>
      <c r="G771" s="261">
        <f>ROUND(AN64,0)</f>
        <v>0</v>
      </c>
      <c r="H771" s="261">
        <f>ROUND(AN65,0)</f>
        <v>0</v>
      </c>
      <c r="I771" s="261">
        <f>ROUND(AN66,0)</f>
        <v>0</v>
      </c>
      <c r="J771" s="261">
        <f>ROUND(AN67,0)</f>
        <v>0</v>
      </c>
      <c r="K771" s="261">
        <f>ROUND(AN68,0)</f>
        <v>0</v>
      </c>
      <c r="L771" s="261">
        <f>ROUND(AN69,0)</f>
        <v>0</v>
      </c>
      <c r="M771" s="261">
        <f>ROUND(AN70,0)</f>
        <v>0</v>
      </c>
      <c r="N771" s="261">
        <f>ROUND(AN75,0)</f>
        <v>0</v>
      </c>
      <c r="O771" s="261">
        <f>ROUND(AN73,0)</f>
        <v>0</v>
      </c>
      <c r="P771" s="261">
        <f>IF(AN76&gt;0,ROUND(AN76,0),0)</f>
        <v>0</v>
      </c>
      <c r="Q771" s="261">
        <f>IF(AN77&gt;0,ROUND(AN77,0),0)</f>
        <v>0</v>
      </c>
      <c r="R771" s="261">
        <f>IF(AN78&gt;0,ROUND(AN78,0),0)</f>
        <v>0</v>
      </c>
      <c r="S771" s="261">
        <f>IF(AN79&gt;0,ROUND(AN79,0),0)</f>
        <v>0</v>
      </c>
      <c r="T771" s="263">
        <f>IF(AN80&gt;0,ROUND(AN80,2),0)</f>
        <v>0</v>
      </c>
      <c r="U771" s="261"/>
      <c r="V771" s="262"/>
      <c r="W771" s="261"/>
      <c r="X771" s="261"/>
      <c r="Y771" s="261">
        <f t="shared" si="21"/>
        <v>0</v>
      </c>
      <c r="Z771" s="262"/>
      <c r="AA771" s="262"/>
      <c r="AB771" s="262"/>
      <c r="AC771" s="262"/>
      <c r="AD771" s="262"/>
      <c r="AE771" s="262"/>
      <c r="AF771" s="262"/>
      <c r="AG771" s="262"/>
      <c r="AH771" s="262"/>
      <c r="AI771" s="262"/>
      <c r="AJ771" s="262"/>
      <c r="AK771" s="262"/>
      <c r="AL771" s="262"/>
      <c r="AM771" s="262"/>
      <c r="AN771" s="262"/>
      <c r="AO771" s="262"/>
      <c r="AP771" s="262"/>
      <c r="AQ771" s="262"/>
      <c r="AR771" s="262"/>
      <c r="AS771" s="262"/>
      <c r="AT771" s="262"/>
      <c r="AU771" s="262"/>
      <c r="AV771" s="262"/>
      <c r="AW771" s="262"/>
      <c r="AX771" s="262"/>
      <c r="AY771" s="262"/>
      <c r="AZ771" s="262"/>
      <c r="BA771" s="262"/>
      <c r="BB771" s="262"/>
      <c r="BC771" s="262"/>
      <c r="BD771" s="262"/>
      <c r="BE771" s="262"/>
      <c r="BF771" s="262"/>
      <c r="BG771" s="262"/>
      <c r="BH771" s="262"/>
      <c r="BI771" s="262"/>
      <c r="BJ771" s="262"/>
      <c r="BK771" s="262"/>
      <c r="BL771" s="262"/>
      <c r="BM771" s="262"/>
      <c r="BN771" s="262"/>
      <c r="BO771" s="262"/>
      <c r="BP771" s="262"/>
      <c r="BQ771" s="262"/>
      <c r="BR771" s="262"/>
      <c r="BS771" s="262"/>
      <c r="BT771" s="262"/>
      <c r="BU771" s="262"/>
      <c r="BV771" s="262"/>
      <c r="BW771" s="262"/>
      <c r="BX771" s="262"/>
      <c r="BY771" s="262"/>
      <c r="BZ771" s="262"/>
      <c r="CA771" s="262"/>
      <c r="CB771" s="262"/>
      <c r="CC771" s="262"/>
      <c r="CD771" s="262"/>
      <c r="CE771" s="262"/>
    </row>
    <row r="772" spans="1:83" ht="12.65" customHeight="1" x14ac:dyDescent="0.35">
      <c r="A772" s="204" t="e">
        <f>RIGHT($C$83,3)&amp;"*"&amp;RIGHT($C$82,4)&amp;"*"&amp;AO$55&amp;"*"&amp;"A"</f>
        <v>#VALUE!</v>
      </c>
      <c r="B772" s="261">
        <f>ROUND(AO59,0)</f>
        <v>6654</v>
      </c>
      <c r="C772" s="263">
        <f>ROUND(AO60,2)</f>
        <v>1.38</v>
      </c>
      <c r="D772" s="261">
        <f>ROUND(AO61,0)</f>
        <v>94367</v>
      </c>
      <c r="E772" s="261">
        <f>ROUND(AO62,0)</f>
        <v>25965</v>
      </c>
      <c r="F772" s="261">
        <f>ROUND(AO63,0)</f>
        <v>144</v>
      </c>
      <c r="G772" s="261">
        <f>ROUND(AO64,0)</f>
        <v>6173</v>
      </c>
      <c r="H772" s="261">
        <f>ROUND(AO65,0)</f>
        <v>211</v>
      </c>
      <c r="I772" s="261">
        <f>ROUND(AO66,0)</f>
        <v>22384</v>
      </c>
      <c r="J772" s="261">
        <f>ROUND(AO67,0)</f>
        <v>11783</v>
      </c>
      <c r="K772" s="261">
        <f>ROUND(AO68,0)</f>
        <v>1198</v>
      </c>
      <c r="L772" s="261">
        <f>ROUND(AO69,0)</f>
        <v>2127</v>
      </c>
      <c r="M772" s="261">
        <f>ROUND(AO70,0)</f>
        <v>0</v>
      </c>
      <c r="N772" s="261">
        <f>ROUND(AO75,0)</f>
        <v>2296575</v>
      </c>
      <c r="O772" s="261">
        <f>ROUND(AO73,0)</f>
        <v>155429</v>
      </c>
      <c r="P772" s="261">
        <f>IF(AO76&gt;0,ROUND(AO76,0),0)</f>
        <v>762</v>
      </c>
      <c r="Q772" s="261">
        <f>IF(AO77&gt;0,ROUND(AO77,0),0)</f>
        <v>760</v>
      </c>
      <c r="R772" s="261">
        <f>IF(AO78&gt;0,ROUND(AO78,0),0)</f>
        <v>129</v>
      </c>
      <c r="S772" s="261">
        <f>IF(AO79&gt;0,ROUND(AO79,0),0)</f>
        <v>4425</v>
      </c>
      <c r="T772" s="263">
        <f>IF(AO80&gt;0,ROUND(AO80,2),0)</f>
        <v>1.27</v>
      </c>
      <c r="U772" s="261"/>
      <c r="V772" s="262"/>
      <c r="W772" s="261"/>
      <c r="X772" s="261"/>
      <c r="Y772" s="261">
        <f t="shared" si="21"/>
        <v>342958</v>
      </c>
      <c r="Z772" s="262"/>
      <c r="AA772" s="262"/>
      <c r="AB772" s="262"/>
      <c r="AC772" s="262"/>
      <c r="AD772" s="262"/>
      <c r="AE772" s="262"/>
      <c r="AF772" s="262"/>
      <c r="AG772" s="262"/>
      <c r="AH772" s="262"/>
      <c r="AI772" s="262"/>
      <c r="AJ772" s="262"/>
      <c r="AK772" s="262"/>
      <c r="AL772" s="262"/>
      <c r="AM772" s="262"/>
      <c r="AN772" s="262"/>
      <c r="AO772" s="262"/>
      <c r="AP772" s="262"/>
      <c r="AQ772" s="262"/>
      <c r="AR772" s="262"/>
      <c r="AS772" s="262"/>
      <c r="AT772" s="262"/>
      <c r="AU772" s="262"/>
      <c r="AV772" s="262"/>
      <c r="AW772" s="262"/>
      <c r="AX772" s="262"/>
      <c r="AY772" s="262"/>
      <c r="AZ772" s="262"/>
      <c r="BA772" s="262"/>
      <c r="BB772" s="262"/>
      <c r="BC772" s="262"/>
      <c r="BD772" s="262"/>
      <c r="BE772" s="262"/>
      <c r="BF772" s="262"/>
      <c r="BG772" s="262"/>
      <c r="BH772" s="262"/>
      <c r="BI772" s="262"/>
      <c r="BJ772" s="262"/>
      <c r="BK772" s="262"/>
      <c r="BL772" s="262"/>
      <c r="BM772" s="262"/>
      <c r="BN772" s="262"/>
      <c r="BO772" s="262"/>
      <c r="BP772" s="262"/>
      <c r="BQ772" s="262"/>
      <c r="BR772" s="262"/>
      <c r="BS772" s="262"/>
      <c r="BT772" s="262"/>
      <c r="BU772" s="262"/>
      <c r="BV772" s="262"/>
      <c r="BW772" s="262"/>
      <c r="BX772" s="262"/>
      <c r="BY772" s="262"/>
      <c r="BZ772" s="262"/>
      <c r="CA772" s="262"/>
      <c r="CB772" s="262"/>
      <c r="CC772" s="262"/>
      <c r="CD772" s="262"/>
      <c r="CE772" s="262"/>
    </row>
    <row r="773" spans="1:83" ht="12.65" customHeight="1" x14ac:dyDescent="0.35">
      <c r="A773" s="204" t="e">
        <f>RIGHT($C$83,3)&amp;"*"&amp;RIGHT($C$82,4)&amp;"*"&amp;AP$55&amp;"*"&amp;"A"</f>
        <v>#VALUE!</v>
      </c>
      <c r="B773" s="261">
        <f>ROUND(AP59,0)</f>
        <v>0</v>
      </c>
      <c r="C773" s="263">
        <f>ROUND(AP60,2)</f>
        <v>0.02</v>
      </c>
      <c r="D773" s="261">
        <f>ROUND(AP61,0)</f>
        <v>4768</v>
      </c>
      <c r="E773" s="261">
        <f>ROUND(AP62,0)</f>
        <v>1312</v>
      </c>
      <c r="F773" s="261">
        <f>ROUND(AP63,0)</f>
        <v>0</v>
      </c>
      <c r="G773" s="261">
        <f>ROUND(AP64,0)</f>
        <v>1092</v>
      </c>
      <c r="H773" s="261">
        <f>ROUND(AP65,0)</f>
        <v>9513</v>
      </c>
      <c r="I773" s="261">
        <f>ROUND(AP66,0)</f>
        <v>0</v>
      </c>
      <c r="J773" s="261">
        <f>ROUND(AP67,0)</f>
        <v>50427</v>
      </c>
      <c r="K773" s="261">
        <f>ROUND(AP68,0)</f>
        <v>376</v>
      </c>
      <c r="L773" s="261">
        <f>ROUND(AP69,0)</f>
        <v>4710</v>
      </c>
      <c r="M773" s="261">
        <f>ROUND(AP70,0)</f>
        <v>0</v>
      </c>
      <c r="N773" s="261">
        <f>ROUND(AP75,0)</f>
        <v>0</v>
      </c>
      <c r="O773" s="261">
        <f>ROUND(AP73,0)</f>
        <v>0</v>
      </c>
      <c r="P773" s="261">
        <f>IF(AP76&gt;0,ROUND(AP76,0),0)</f>
        <v>3261</v>
      </c>
      <c r="Q773" s="261">
        <f>IF(AP77&gt;0,ROUND(AP77,0),0)</f>
        <v>0</v>
      </c>
      <c r="R773" s="261">
        <f>IF(AP78&gt;0,ROUND(AP78,0),0)</f>
        <v>2</v>
      </c>
      <c r="S773" s="261">
        <f>IF(AP79&gt;0,ROUND(AP79,0),0)</f>
        <v>0</v>
      </c>
      <c r="T773" s="263">
        <f>IF(AP80&gt;0,ROUND(AP80,2),0)</f>
        <v>0</v>
      </c>
      <c r="U773" s="261"/>
      <c r="V773" s="262"/>
      <c r="W773" s="261"/>
      <c r="X773" s="261"/>
      <c r="Y773" s="261">
        <f t="shared" si="21"/>
        <v>120738</v>
      </c>
      <c r="Z773" s="262"/>
      <c r="AA773" s="262"/>
      <c r="AB773" s="262"/>
      <c r="AC773" s="262"/>
      <c r="AD773" s="262"/>
      <c r="AE773" s="262"/>
      <c r="AF773" s="262"/>
      <c r="AG773" s="262"/>
      <c r="AH773" s="262"/>
      <c r="AI773" s="262"/>
      <c r="AJ773" s="262"/>
      <c r="AK773" s="262"/>
      <c r="AL773" s="262"/>
      <c r="AM773" s="262"/>
      <c r="AN773" s="262"/>
      <c r="AO773" s="262"/>
      <c r="AP773" s="262"/>
      <c r="AQ773" s="262"/>
      <c r="AR773" s="262"/>
      <c r="AS773" s="262"/>
      <c r="AT773" s="262"/>
      <c r="AU773" s="262"/>
      <c r="AV773" s="262"/>
      <c r="AW773" s="262"/>
      <c r="AX773" s="262"/>
      <c r="AY773" s="262"/>
      <c r="AZ773" s="262"/>
      <c r="BA773" s="262"/>
      <c r="BB773" s="262"/>
      <c r="BC773" s="262"/>
      <c r="BD773" s="262"/>
      <c r="BE773" s="262"/>
      <c r="BF773" s="262"/>
      <c r="BG773" s="262"/>
      <c r="BH773" s="262"/>
      <c r="BI773" s="262"/>
      <c r="BJ773" s="262"/>
      <c r="BK773" s="262"/>
      <c r="BL773" s="262"/>
      <c r="BM773" s="262"/>
      <c r="BN773" s="262"/>
      <c r="BO773" s="262"/>
      <c r="BP773" s="262"/>
      <c r="BQ773" s="262"/>
      <c r="BR773" s="262"/>
      <c r="BS773" s="262"/>
      <c r="BT773" s="262"/>
      <c r="BU773" s="262"/>
      <c r="BV773" s="262"/>
      <c r="BW773" s="262"/>
      <c r="BX773" s="262"/>
      <c r="BY773" s="262"/>
      <c r="BZ773" s="262"/>
      <c r="CA773" s="262"/>
      <c r="CB773" s="262"/>
      <c r="CC773" s="262"/>
      <c r="CD773" s="262"/>
      <c r="CE773" s="262"/>
    </row>
    <row r="774" spans="1:83" ht="12.65" customHeight="1" x14ac:dyDescent="0.35">
      <c r="A774" s="204" t="e">
        <f>RIGHT($C$83,3)&amp;"*"&amp;RIGHT($C$82,4)&amp;"*"&amp;AQ$55&amp;"*"&amp;"A"</f>
        <v>#VALUE!</v>
      </c>
      <c r="B774" s="261">
        <f>ROUND(AQ59,0)</f>
        <v>0</v>
      </c>
      <c r="C774" s="263">
        <f>ROUND(AQ60,2)</f>
        <v>0</v>
      </c>
      <c r="D774" s="261">
        <f>ROUND(AQ61,0)</f>
        <v>0</v>
      </c>
      <c r="E774" s="261">
        <f>ROUND(AQ62,0)</f>
        <v>0</v>
      </c>
      <c r="F774" s="261">
        <f>ROUND(AQ63,0)</f>
        <v>0</v>
      </c>
      <c r="G774" s="261">
        <f>ROUND(AQ64,0)</f>
        <v>0</v>
      </c>
      <c r="H774" s="261">
        <f>ROUND(AQ65,0)</f>
        <v>0</v>
      </c>
      <c r="I774" s="261">
        <f>ROUND(AQ66,0)</f>
        <v>0</v>
      </c>
      <c r="J774" s="261">
        <f>ROUND(AQ67,0)</f>
        <v>0</v>
      </c>
      <c r="K774" s="261">
        <f>ROUND(AQ68,0)</f>
        <v>0</v>
      </c>
      <c r="L774" s="261">
        <f>ROUND(AQ69,0)</f>
        <v>0</v>
      </c>
      <c r="M774" s="261">
        <f>ROUND(AQ70,0)</f>
        <v>0</v>
      </c>
      <c r="N774" s="261">
        <f>ROUND(AQ75,0)</f>
        <v>0</v>
      </c>
      <c r="O774" s="261">
        <f>ROUND(AQ73,0)</f>
        <v>0</v>
      </c>
      <c r="P774" s="261">
        <f>IF(AQ76&gt;0,ROUND(AQ76,0),0)</f>
        <v>0</v>
      </c>
      <c r="Q774" s="261">
        <f>IF(AQ77&gt;0,ROUND(AQ77,0),0)</f>
        <v>0</v>
      </c>
      <c r="R774" s="261">
        <f>IF(AQ78&gt;0,ROUND(AQ78,0),0)</f>
        <v>0</v>
      </c>
      <c r="S774" s="261">
        <f>IF(AQ79&gt;0,ROUND(AQ79,0),0)</f>
        <v>0</v>
      </c>
      <c r="T774" s="263">
        <f>IF(AQ80&gt;0,ROUND(AQ80,2),0)</f>
        <v>0</v>
      </c>
      <c r="U774" s="261"/>
      <c r="V774" s="262"/>
      <c r="W774" s="261"/>
      <c r="X774" s="261"/>
      <c r="Y774" s="261">
        <f t="shared" si="21"/>
        <v>0</v>
      </c>
      <c r="Z774" s="262"/>
      <c r="AA774" s="262"/>
      <c r="AB774" s="262"/>
      <c r="AC774" s="262"/>
      <c r="AD774" s="262"/>
      <c r="AE774" s="262"/>
      <c r="AF774" s="262"/>
      <c r="AG774" s="262"/>
      <c r="AH774" s="262"/>
      <c r="AI774" s="262"/>
      <c r="AJ774" s="262"/>
      <c r="AK774" s="262"/>
      <c r="AL774" s="262"/>
      <c r="AM774" s="262"/>
      <c r="AN774" s="262"/>
      <c r="AO774" s="262"/>
      <c r="AP774" s="262"/>
      <c r="AQ774" s="262"/>
      <c r="AR774" s="262"/>
      <c r="AS774" s="262"/>
      <c r="AT774" s="262"/>
      <c r="AU774" s="262"/>
      <c r="AV774" s="262"/>
      <c r="AW774" s="262"/>
      <c r="AX774" s="262"/>
      <c r="AY774" s="262"/>
      <c r="AZ774" s="262"/>
      <c r="BA774" s="262"/>
      <c r="BB774" s="262"/>
      <c r="BC774" s="262"/>
      <c r="BD774" s="262"/>
      <c r="BE774" s="262"/>
      <c r="BF774" s="262"/>
      <c r="BG774" s="262"/>
      <c r="BH774" s="262"/>
      <c r="BI774" s="262"/>
      <c r="BJ774" s="262"/>
      <c r="BK774" s="262"/>
      <c r="BL774" s="262"/>
      <c r="BM774" s="262"/>
      <c r="BN774" s="262"/>
      <c r="BO774" s="262"/>
      <c r="BP774" s="262"/>
      <c r="BQ774" s="262"/>
      <c r="BR774" s="262"/>
      <c r="BS774" s="262"/>
      <c r="BT774" s="262"/>
      <c r="BU774" s="262"/>
      <c r="BV774" s="262"/>
      <c r="BW774" s="262"/>
      <c r="BX774" s="262"/>
      <c r="BY774" s="262"/>
      <c r="BZ774" s="262"/>
      <c r="CA774" s="262"/>
      <c r="CB774" s="262"/>
      <c r="CC774" s="262"/>
      <c r="CD774" s="262"/>
      <c r="CE774" s="262"/>
    </row>
    <row r="775" spans="1:83" ht="12.65" customHeight="1" x14ac:dyDescent="0.35">
      <c r="A775" s="204" t="e">
        <f>RIGHT($C$83,3)&amp;"*"&amp;RIGHT($C$82,4)&amp;"*"&amp;AR$55&amp;"*"&amp;"A"</f>
        <v>#VALUE!</v>
      </c>
      <c r="B775" s="261">
        <f>ROUND(AR59,0)</f>
        <v>0</v>
      </c>
      <c r="C775" s="263">
        <f>ROUND(AR60,2)</f>
        <v>0</v>
      </c>
      <c r="D775" s="261">
        <f>ROUND(AR61,0)</f>
        <v>0</v>
      </c>
      <c r="E775" s="261">
        <f>ROUND(AR62,0)</f>
        <v>0</v>
      </c>
      <c r="F775" s="261">
        <f>ROUND(AR63,0)</f>
        <v>0</v>
      </c>
      <c r="G775" s="261">
        <f>ROUND(AR64,0)</f>
        <v>0</v>
      </c>
      <c r="H775" s="261">
        <f>ROUND(AR65,0)</f>
        <v>0</v>
      </c>
      <c r="I775" s="261">
        <f>ROUND(AR66,0)</f>
        <v>0</v>
      </c>
      <c r="J775" s="261">
        <f>ROUND(AR67,0)</f>
        <v>0</v>
      </c>
      <c r="K775" s="261">
        <f>ROUND(AR68,0)</f>
        <v>0</v>
      </c>
      <c r="L775" s="261">
        <f>ROUND(AR69,0)</f>
        <v>0</v>
      </c>
      <c r="M775" s="261">
        <f>ROUND(AR70,0)</f>
        <v>0</v>
      </c>
      <c r="N775" s="261">
        <f>ROUND(AR75,0)</f>
        <v>0</v>
      </c>
      <c r="O775" s="261">
        <f>ROUND(AR73,0)</f>
        <v>0</v>
      </c>
      <c r="P775" s="261">
        <f>IF(AR76&gt;0,ROUND(AR76,0),0)</f>
        <v>0</v>
      </c>
      <c r="Q775" s="261">
        <f>IF(AR77&gt;0,ROUND(AR77,0),0)</f>
        <v>0</v>
      </c>
      <c r="R775" s="261">
        <f>IF(AR78&gt;0,ROUND(AR78,0),0)</f>
        <v>0</v>
      </c>
      <c r="S775" s="261">
        <f>IF(AR79&gt;0,ROUND(AR79,0),0)</f>
        <v>0</v>
      </c>
      <c r="T775" s="263">
        <f>IF(AR80&gt;0,ROUND(AR80,2),0)</f>
        <v>0</v>
      </c>
      <c r="U775" s="261"/>
      <c r="V775" s="262"/>
      <c r="W775" s="261"/>
      <c r="X775" s="261"/>
      <c r="Y775" s="261">
        <f t="shared" si="21"/>
        <v>0</v>
      </c>
      <c r="Z775" s="262"/>
      <c r="AA775" s="262"/>
      <c r="AB775" s="262"/>
      <c r="AC775" s="262"/>
      <c r="AD775" s="262"/>
      <c r="AE775" s="262"/>
      <c r="AF775" s="262"/>
      <c r="AG775" s="262"/>
      <c r="AH775" s="262"/>
      <c r="AI775" s="262"/>
      <c r="AJ775" s="262"/>
      <c r="AK775" s="262"/>
      <c r="AL775" s="262"/>
      <c r="AM775" s="262"/>
      <c r="AN775" s="262"/>
      <c r="AO775" s="262"/>
      <c r="AP775" s="262"/>
      <c r="AQ775" s="262"/>
      <c r="AR775" s="262"/>
      <c r="AS775" s="262"/>
      <c r="AT775" s="262"/>
      <c r="AU775" s="262"/>
      <c r="AV775" s="262"/>
      <c r="AW775" s="262"/>
      <c r="AX775" s="262"/>
      <c r="AY775" s="262"/>
      <c r="AZ775" s="262"/>
      <c r="BA775" s="262"/>
      <c r="BB775" s="262"/>
      <c r="BC775" s="262"/>
      <c r="BD775" s="262"/>
      <c r="BE775" s="262"/>
      <c r="BF775" s="262"/>
      <c r="BG775" s="262"/>
      <c r="BH775" s="262"/>
      <c r="BI775" s="262"/>
      <c r="BJ775" s="262"/>
      <c r="BK775" s="262"/>
      <c r="BL775" s="262"/>
      <c r="BM775" s="262"/>
      <c r="BN775" s="262"/>
      <c r="BO775" s="262"/>
      <c r="BP775" s="262"/>
      <c r="BQ775" s="262"/>
      <c r="BR775" s="262"/>
      <c r="BS775" s="262"/>
      <c r="BT775" s="262"/>
      <c r="BU775" s="262"/>
      <c r="BV775" s="262"/>
      <c r="BW775" s="262"/>
      <c r="BX775" s="262"/>
      <c r="BY775" s="262"/>
      <c r="BZ775" s="262"/>
      <c r="CA775" s="262"/>
      <c r="CB775" s="262"/>
      <c r="CC775" s="262"/>
      <c r="CD775" s="262"/>
      <c r="CE775" s="262"/>
    </row>
    <row r="776" spans="1:83" ht="12.65" customHeight="1" x14ac:dyDescent="0.35">
      <c r="A776" s="204" t="e">
        <f>RIGHT($C$83,3)&amp;"*"&amp;RIGHT($C$82,4)&amp;"*"&amp;AS$55&amp;"*"&amp;"A"</f>
        <v>#VALUE!</v>
      </c>
      <c r="B776" s="261">
        <f>ROUND(AS59,0)</f>
        <v>0</v>
      </c>
      <c r="C776" s="263">
        <f>ROUND(AS60,2)</f>
        <v>0</v>
      </c>
      <c r="D776" s="261">
        <f>ROUND(AS61,0)</f>
        <v>0</v>
      </c>
      <c r="E776" s="261">
        <f>ROUND(AS62,0)</f>
        <v>0</v>
      </c>
      <c r="F776" s="261">
        <f>ROUND(AS63,0)</f>
        <v>0</v>
      </c>
      <c r="G776" s="261">
        <f>ROUND(AS64,0)</f>
        <v>0</v>
      </c>
      <c r="H776" s="261">
        <f>ROUND(AS65,0)</f>
        <v>0</v>
      </c>
      <c r="I776" s="261">
        <f>ROUND(AS66,0)</f>
        <v>0</v>
      </c>
      <c r="J776" s="261">
        <f>ROUND(AS67,0)</f>
        <v>0</v>
      </c>
      <c r="K776" s="261">
        <f>ROUND(AS68,0)</f>
        <v>0</v>
      </c>
      <c r="L776" s="261">
        <f>ROUND(AS69,0)</f>
        <v>0</v>
      </c>
      <c r="M776" s="261">
        <f>ROUND(AS70,0)</f>
        <v>0</v>
      </c>
      <c r="N776" s="261">
        <f>ROUND(AS75,0)</f>
        <v>0</v>
      </c>
      <c r="O776" s="261">
        <f>ROUND(AS73,0)</f>
        <v>0</v>
      </c>
      <c r="P776" s="261">
        <f>IF(AS76&gt;0,ROUND(AS76,0),0)</f>
        <v>0</v>
      </c>
      <c r="Q776" s="261">
        <f>IF(AS77&gt;0,ROUND(AS77,0),0)</f>
        <v>0</v>
      </c>
      <c r="R776" s="261">
        <f>IF(AS78&gt;0,ROUND(AS78,0),0)</f>
        <v>0</v>
      </c>
      <c r="S776" s="261">
        <f>IF(AS79&gt;0,ROUND(AS79,0),0)</f>
        <v>0</v>
      </c>
      <c r="T776" s="263">
        <f>IF(AS80&gt;0,ROUND(AS80,2),0)</f>
        <v>0</v>
      </c>
      <c r="U776" s="261"/>
      <c r="V776" s="262"/>
      <c r="W776" s="261"/>
      <c r="X776" s="261"/>
      <c r="Y776" s="261">
        <f t="shared" si="21"/>
        <v>0</v>
      </c>
      <c r="Z776" s="262"/>
      <c r="AA776" s="262"/>
      <c r="AB776" s="262"/>
      <c r="AC776" s="262"/>
      <c r="AD776" s="262"/>
      <c r="AE776" s="262"/>
      <c r="AF776" s="262"/>
      <c r="AG776" s="262"/>
      <c r="AH776" s="262"/>
      <c r="AI776" s="262"/>
      <c r="AJ776" s="262"/>
      <c r="AK776" s="262"/>
      <c r="AL776" s="262"/>
      <c r="AM776" s="262"/>
      <c r="AN776" s="262"/>
      <c r="AO776" s="262"/>
      <c r="AP776" s="262"/>
      <c r="AQ776" s="262"/>
      <c r="AR776" s="262"/>
      <c r="AS776" s="262"/>
      <c r="AT776" s="262"/>
      <c r="AU776" s="262"/>
      <c r="AV776" s="262"/>
      <c r="AW776" s="262"/>
      <c r="AX776" s="262"/>
      <c r="AY776" s="262"/>
      <c r="AZ776" s="262"/>
      <c r="BA776" s="262"/>
      <c r="BB776" s="262"/>
      <c r="BC776" s="262"/>
      <c r="BD776" s="262"/>
      <c r="BE776" s="262"/>
      <c r="BF776" s="262"/>
      <c r="BG776" s="262"/>
      <c r="BH776" s="262"/>
      <c r="BI776" s="262"/>
      <c r="BJ776" s="262"/>
      <c r="BK776" s="262"/>
      <c r="BL776" s="262"/>
      <c r="BM776" s="262"/>
      <c r="BN776" s="262"/>
      <c r="BO776" s="262"/>
      <c r="BP776" s="262"/>
      <c r="BQ776" s="262"/>
      <c r="BR776" s="262"/>
      <c r="BS776" s="262"/>
      <c r="BT776" s="262"/>
      <c r="BU776" s="262"/>
      <c r="BV776" s="262"/>
      <c r="BW776" s="262"/>
      <c r="BX776" s="262"/>
      <c r="BY776" s="262"/>
      <c r="BZ776" s="262"/>
      <c r="CA776" s="262"/>
      <c r="CB776" s="262"/>
      <c r="CC776" s="262"/>
      <c r="CD776" s="262"/>
      <c r="CE776" s="262"/>
    </row>
    <row r="777" spans="1:83" ht="12.65" customHeight="1" x14ac:dyDescent="0.35">
      <c r="A777" s="204" t="e">
        <f>RIGHT($C$83,3)&amp;"*"&amp;RIGHT($C$82,4)&amp;"*"&amp;AT$55&amp;"*"&amp;"A"</f>
        <v>#VALUE!</v>
      </c>
      <c r="B777" s="261">
        <f>ROUND(AT59,0)</f>
        <v>0</v>
      </c>
      <c r="C777" s="263">
        <f>ROUND(AT60,2)</f>
        <v>0</v>
      </c>
      <c r="D777" s="261">
        <f>ROUND(AT61,0)</f>
        <v>0</v>
      </c>
      <c r="E777" s="261">
        <f>ROUND(AT62,0)</f>
        <v>0</v>
      </c>
      <c r="F777" s="261">
        <f>ROUND(AT63,0)</f>
        <v>0</v>
      </c>
      <c r="G777" s="261">
        <f>ROUND(AT64,0)</f>
        <v>0</v>
      </c>
      <c r="H777" s="261">
        <f>ROUND(AT65,0)</f>
        <v>0</v>
      </c>
      <c r="I777" s="261">
        <f>ROUND(AT66,0)</f>
        <v>0</v>
      </c>
      <c r="J777" s="261">
        <f>ROUND(AT67,0)</f>
        <v>0</v>
      </c>
      <c r="K777" s="261">
        <f>ROUND(AT68,0)</f>
        <v>0</v>
      </c>
      <c r="L777" s="261">
        <f>ROUND(AT69,0)</f>
        <v>0</v>
      </c>
      <c r="M777" s="261">
        <f>ROUND(AT70,0)</f>
        <v>0</v>
      </c>
      <c r="N777" s="261">
        <f>ROUND(AT75,0)</f>
        <v>0</v>
      </c>
      <c r="O777" s="261">
        <f>ROUND(AT73,0)</f>
        <v>0</v>
      </c>
      <c r="P777" s="261">
        <f>IF(AT76&gt;0,ROUND(AT76,0),0)</f>
        <v>0</v>
      </c>
      <c r="Q777" s="261">
        <f>IF(AT77&gt;0,ROUND(AT77,0),0)</f>
        <v>0</v>
      </c>
      <c r="R777" s="261">
        <f>IF(AT78&gt;0,ROUND(AT78,0),0)</f>
        <v>0</v>
      </c>
      <c r="S777" s="261">
        <f>IF(AT79&gt;0,ROUND(AT79,0),0)</f>
        <v>0</v>
      </c>
      <c r="T777" s="263">
        <f>IF(AT80&gt;0,ROUND(AT80,2),0)</f>
        <v>0</v>
      </c>
      <c r="U777" s="261"/>
      <c r="V777" s="262"/>
      <c r="W777" s="261"/>
      <c r="X777" s="261"/>
      <c r="Y777" s="261">
        <f t="shared" si="21"/>
        <v>0</v>
      </c>
      <c r="Z777" s="262"/>
      <c r="AA777" s="262"/>
      <c r="AB777" s="262"/>
      <c r="AC777" s="262"/>
      <c r="AD777" s="262"/>
      <c r="AE777" s="262"/>
      <c r="AF777" s="262"/>
      <c r="AG777" s="262"/>
      <c r="AH777" s="262"/>
      <c r="AI777" s="262"/>
      <c r="AJ777" s="262"/>
      <c r="AK777" s="262"/>
      <c r="AL777" s="262"/>
      <c r="AM777" s="262"/>
      <c r="AN777" s="262"/>
      <c r="AO777" s="262"/>
      <c r="AP777" s="262"/>
      <c r="AQ777" s="262"/>
      <c r="AR777" s="262"/>
      <c r="AS777" s="262"/>
      <c r="AT777" s="262"/>
      <c r="AU777" s="262"/>
      <c r="AV777" s="262"/>
      <c r="AW777" s="262"/>
      <c r="AX777" s="262"/>
      <c r="AY777" s="262"/>
      <c r="AZ777" s="262"/>
      <c r="BA777" s="262"/>
      <c r="BB777" s="262"/>
      <c r="BC777" s="262"/>
      <c r="BD777" s="262"/>
      <c r="BE777" s="262"/>
      <c r="BF777" s="262"/>
      <c r="BG777" s="262"/>
      <c r="BH777" s="262"/>
      <c r="BI777" s="262"/>
      <c r="BJ777" s="262"/>
      <c r="BK777" s="262"/>
      <c r="BL777" s="262"/>
      <c r="BM777" s="262"/>
      <c r="BN777" s="262"/>
      <c r="BO777" s="262"/>
      <c r="BP777" s="262"/>
      <c r="BQ777" s="262"/>
      <c r="BR777" s="262"/>
      <c r="BS777" s="262"/>
      <c r="BT777" s="262"/>
      <c r="BU777" s="262"/>
      <c r="BV777" s="262"/>
      <c r="BW777" s="262"/>
      <c r="BX777" s="262"/>
      <c r="BY777" s="262"/>
      <c r="BZ777" s="262"/>
      <c r="CA777" s="262"/>
      <c r="CB777" s="262"/>
      <c r="CC777" s="262"/>
      <c r="CD777" s="262"/>
      <c r="CE777" s="262"/>
    </row>
    <row r="778" spans="1:83" ht="12.65" customHeight="1" x14ac:dyDescent="0.35">
      <c r="A778" s="204" t="e">
        <f>RIGHT($C$83,3)&amp;"*"&amp;RIGHT($C$82,4)&amp;"*"&amp;AU$55&amp;"*"&amp;"A"</f>
        <v>#VALUE!</v>
      </c>
      <c r="B778" s="261">
        <f>ROUND(AU59,0)</f>
        <v>0</v>
      </c>
      <c r="C778" s="263">
        <f>ROUND(AU60,2)</f>
        <v>0</v>
      </c>
      <c r="D778" s="261">
        <f>ROUND(AU61,0)</f>
        <v>0</v>
      </c>
      <c r="E778" s="261">
        <f>ROUND(AU62,0)</f>
        <v>0</v>
      </c>
      <c r="F778" s="261">
        <f>ROUND(AU63,0)</f>
        <v>0</v>
      </c>
      <c r="G778" s="261">
        <f>ROUND(AU64,0)</f>
        <v>0</v>
      </c>
      <c r="H778" s="261">
        <f>ROUND(AU65,0)</f>
        <v>0</v>
      </c>
      <c r="I778" s="261">
        <f>ROUND(AU66,0)</f>
        <v>0</v>
      </c>
      <c r="J778" s="261">
        <f>ROUND(AU67,0)</f>
        <v>0</v>
      </c>
      <c r="K778" s="261">
        <f>ROUND(AU68,0)</f>
        <v>0</v>
      </c>
      <c r="L778" s="261">
        <f>ROUND(AU69,0)</f>
        <v>0</v>
      </c>
      <c r="M778" s="261">
        <f>ROUND(AU70,0)</f>
        <v>0</v>
      </c>
      <c r="N778" s="261">
        <f>ROUND(AU75,0)</f>
        <v>0</v>
      </c>
      <c r="O778" s="261">
        <f>ROUND(AU73,0)</f>
        <v>0</v>
      </c>
      <c r="P778" s="261">
        <f>IF(AU76&gt;0,ROUND(AU76,0),0)</f>
        <v>0</v>
      </c>
      <c r="Q778" s="261">
        <f>IF(AU77&gt;0,ROUND(AU77,0),0)</f>
        <v>0</v>
      </c>
      <c r="R778" s="261">
        <f>IF(AU78&gt;0,ROUND(AU78,0),0)</f>
        <v>0</v>
      </c>
      <c r="S778" s="261">
        <f>IF(AU79&gt;0,ROUND(AU79,0),0)</f>
        <v>0</v>
      </c>
      <c r="T778" s="263">
        <f>IF(AU80&gt;0,ROUND(AU80,2),0)</f>
        <v>0</v>
      </c>
      <c r="U778" s="261"/>
      <c r="V778" s="262"/>
      <c r="W778" s="261"/>
      <c r="X778" s="261"/>
      <c r="Y778" s="261">
        <f t="shared" si="21"/>
        <v>0</v>
      </c>
      <c r="Z778" s="262"/>
      <c r="AA778" s="262"/>
      <c r="AB778" s="262"/>
      <c r="AC778" s="262"/>
      <c r="AD778" s="262"/>
      <c r="AE778" s="262"/>
      <c r="AF778" s="262"/>
      <c r="AG778" s="262"/>
      <c r="AH778" s="262"/>
      <c r="AI778" s="262"/>
      <c r="AJ778" s="262"/>
      <c r="AK778" s="262"/>
      <c r="AL778" s="262"/>
      <c r="AM778" s="262"/>
      <c r="AN778" s="262"/>
      <c r="AO778" s="262"/>
      <c r="AP778" s="262"/>
      <c r="AQ778" s="262"/>
      <c r="AR778" s="262"/>
      <c r="AS778" s="262"/>
      <c r="AT778" s="262"/>
      <c r="AU778" s="262"/>
      <c r="AV778" s="262"/>
      <c r="AW778" s="262"/>
      <c r="AX778" s="262"/>
      <c r="AY778" s="262"/>
      <c r="AZ778" s="262"/>
      <c r="BA778" s="262"/>
      <c r="BB778" s="262"/>
      <c r="BC778" s="262"/>
      <c r="BD778" s="262"/>
      <c r="BE778" s="262"/>
      <c r="BF778" s="262"/>
      <c r="BG778" s="262"/>
      <c r="BH778" s="262"/>
      <c r="BI778" s="262"/>
      <c r="BJ778" s="262"/>
      <c r="BK778" s="262"/>
      <c r="BL778" s="262"/>
      <c r="BM778" s="262"/>
      <c r="BN778" s="262"/>
      <c r="BO778" s="262"/>
      <c r="BP778" s="262"/>
      <c r="BQ778" s="262"/>
      <c r="BR778" s="262"/>
      <c r="BS778" s="262"/>
      <c r="BT778" s="262"/>
      <c r="BU778" s="262"/>
      <c r="BV778" s="262"/>
      <c r="BW778" s="262"/>
      <c r="BX778" s="262"/>
      <c r="BY778" s="262"/>
      <c r="BZ778" s="262"/>
      <c r="CA778" s="262"/>
      <c r="CB778" s="262"/>
      <c r="CC778" s="262"/>
      <c r="CD778" s="262"/>
      <c r="CE778" s="262"/>
    </row>
    <row r="779" spans="1:83" ht="12.65" customHeight="1" x14ac:dyDescent="0.35">
      <c r="A779" s="204" t="e">
        <f>RIGHT($C$83,3)&amp;"*"&amp;RIGHT($C$82,4)&amp;"*"&amp;AV$55&amp;"*"&amp;"A"</f>
        <v>#VALUE!</v>
      </c>
      <c r="B779" s="261"/>
      <c r="C779" s="263">
        <f>ROUND(AV60,2)</f>
        <v>0</v>
      </c>
      <c r="D779" s="261">
        <f>ROUND(AV61,0)</f>
        <v>0</v>
      </c>
      <c r="E779" s="261">
        <f>ROUND(AV62,0)</f>
        <v>0</v>
      </c>
      <c r="F779" s="261">
        <f>ROUND(AV63,0)</f>
        <v>0</v>
      </c>
      <c r="G779" s="261">
        <f>ROUND(AV64,0)</f>
        <v>0</v>
      </c>
      <c r="H779" s="261">
        <f>ROUND(AV65,0)</f>
        <v>0</v>
      </c>
      <c r="I779" s="261">
        <f>ROUND(AV66,0)</f>
        <v>0</v>
      </c>
      <c r="J779" s="261">
        <f>ROUND(AV67,0)</f>
        <v>0</v>
      </c>
      <c r="K779" s="261">
        <f>ROUND(AV68,0)</f>
        <v>0</v>
      </c>
      <c r="L779" s="261">
        <f>ROUND(AV69,0)</f>
        <v>0</v>
      </c>
      <c r="M779" s="261">
        <f>ROUND(AV70,0)</f>
        <v>0</v>
      </c>
      <c r="N779" s="261">
        <f>ROUND(AV75,0)</f>
        <v>0</v>
      </c>
      <c r="O779" s="261">
        <f>ROUND(AV73,0)</f>
        <v>0</v>
      </c>
      <c r="P779" s="261">
        <f>IF(AV76&gt;0,ROUND(AV76,0),0)</f>
        <v>0</v>
      </c>
      <c r="Q779" s="261">
        <f>IF(AV77&gt;0,ROUND(AV77,0),0)</f>
        <v>0</v>
      </c>
      <c r="R779" s="261">
        <f>IF(AV78&gt;0,ROUND(AV78,0),0)</f>
        <v>0</v>
      </c>
      <c r="S779" s="261">
        <f>IF(AV79&gt;0,ROUND(AV79,0),0)</f>
        <v>0</v>
      </c>
      <c r="T779" s="263">
        <f>IF(AV80&gt;0,ROUND(AV80,2),0)</f>
        <v>0</v>
      </c>
      <c r="U779" s="261"/>
      <c r="V779" s="262"/>
      <c r="W779" s="261"/>
      <c r="X779" s="261"/>
      <c r="Y779" s="261">
        <f t="shared" si="21"/>
        <v>0</v>
      </c>
      <c r="Z779" s="262"/>
      <c r="AA779" s="262"/>
      <c r="AB779" s="262"/>
      <c r="AC779" s="262"/>
      <c r="AD779" s="262"/>
      <c r="AE779" s="262"/>
      <c r="AF779" s="262"/>
      <c r="AG779" s="262"/>
      <c r="AH779" s="262"/>
      <c r="AI779" s="262"/>
      <c r="AJ779" s="262"/>
      <c r="AK779" s="262"/>
      <c r="AL779" s="262"/>
      <c r="AM779" s="262"/>
      <c r="AN779" s="262"/>
      <c r="AO779" s="262"/>
      <c r="AP779" s="262"/>
      <c r="AQ779" s="262"/>
      <c r="AR779" s="262"/>
      <c r="AS779" s="262"/>
      <c r="AT779" s="262"/>
      <c r="AU779" s="262"/>
      <c r="AV779" s="262"/>
      <c r="AW779" s="262"/>
      <c r="AX779" s="262"/>
      <c r="AY779" s="262"/>
      <c r="AZ779" s="262"/>
      <c r="BA779" s="262"/>
      <c r="BB779" s="262"/>
      <c r="BC779" s="262"/>
      <c r="BD779" s="262"/>
      <c r="BE779" s="262"/>
      <c r="BF779" s="262"/>
      <c r="BG779" s="262"/>
      <c r="BH779" s="262"/>
      <c r="BI779" s="262"/>
      <c r="BJ779" s="262"/>
      <c r="BK779" s="262"/>
      <c r="BL779" s="262"/>
      <c r="BM779" s="262"/>
      <c r="BN779" s="262"/>
      <c r="BO779" s="262"/>
      <c r="BP779" s="262"/>
      <c r="BQ779" s="262"/>
      <c r="BR779" s="262"/>
      <c r="BS779" s="262"/>
      <c r="BT779" s="262"/>
      <c r="BU779" s="262"/>
      <c r="BV779" s="262"/>
      <c r="BW779" s="262"/>
      <c r="BX779" s="262"/>
      <c r="BY779" s="262"/>
      <c r="BZ779" s="262"/>
      <c r="CA779" s="262"/>
      <c r="CB779" s="262"/>
      <c r="CC779" s="262"/>
      <c r="CD779" s="262"/>
      <c r="CE779" s="262"/>
    </row>
    <row r="780" spans="1:83" ht="12.65" customHeight="1" x14ac:dyDescent="0.35">
      <c r="A780" s="204" t="e">
        <f>RIGHT($C$83,3)&amp;"*"&amp;RIGHT($C$82,4)&amp;"*"&amp;AW$55&amp;"*"&amp;"A"</f>
        <v>#VALUE!</v>
      </c>
      <c r="B780" s="261"/>
      <c r="C780" s="263">
        <f>ROUND(AW60,2)</f>
        <v>0</v>
      </c>
      <c r="D780" s="261">
        <f>ROUND(AW61,0)</f>
        <v>0</v>
      </c>
      <c r="E780" s="261">
        <f>ROUND(AW62,0)</f>
        <v>0</v>
      </c>
      <c r="F780" s="261">
        <f>ROUND(AW63,0)</f>
        <v>0</v>
      </c>
      <c r="G780" s="261">
        <f>ROUND(AW64,0)</f>
        <v>0</v>
      </c>
      <c r="H780" s="261">
        <f>ROUND(AW65,0)</f>
        <v>0</v>
      </c>
      <c r="I780" s="261">
        <f>ROUND(AW66,0)</f>
        <v>0</v>
      </c>
      <c r="J780" s="261">
        <f>ROUND(AW67,0)</f>
        <v>0</v>
      </c>
      <c r="K780" s="261">
        <f>ROUND(AW68,0)</f>
        <v>0</v>
      </c>
      <c r="L780" s="261">
        <f>ROUND(AW69,0)</f>
        <v>0</v>
      </c>
      <c r="M780" s="261">
        <f>ROUND(AW70,0)</f>
        <v>0</v>
      </c>
      <c r="N780" s="261"/>
      <c r="O780" s="261"/>
      <c r="P780" s="261">
        <f>IF(AW76&gt;0,ROUND(AW76,0),0)</f>
        <v>0</v>
      </c>
      <c r="Q780" s="261">
        <f>IF(AW77&gt;0,ROUND(AW77,0),0)</f>
        <v>0</v>
      </c>
      <c r="R780" s="261">
        <f>IF(AW78&gt;0,ROUND(AW78,0),0)</f>
        <v>0</v>
      </c>
      <c r="S780" s="261">
        <f>IF(AW79&gt;0,ROUND(AW79,0),0)</f>
        <v>0</v>
      </c>
      <c r="T780" s="263">
        <f>IF(AW80&gt;0,ROUND(AW80,2),0)</f>
        <v>0</v>
      </c>
      <c r="U780" s="261"/>
      <c r="V780" s="262"/>
      <c r="W780" s="261"/>
      <c r="X780" s="261"/>
      <c r="Y780" s="261"/>
      <c r="Z780" s="262"/>
      <c r="AA780" s="262"/>
      <c r="AB780" s="262"/>
      <c r="AC780" s="262"/>
      <c r="AD780" s="262"/>
      <c r="AE780" s="262"/>
      <c r="AF780" s="262"/>
      <c r="AG780" s="262"/>
      <c r="AH780" s="262"/>
      <c r="AI780" s="262"/>
      <c r="AJ780" s="262"/>
      <c r="AK780" s="262"/>
      <c r="AL780" s="262"/>
      <c r="AM780" s="262"/>
      <c r="AN780" s="262"/>
      <c r="AO780" s="262"/>
      <c r="AP780" s="262"/>
      <c r="AQ780" s="262"/>
      <c r="AR780" s="262"/>
      <c r="AS780" s="262"/>
      <c r="AT780" s="262"/>
      <c r="AU780" s="262"/>
      <c r="AV780" s="262"/>
      <c r="AW780" s="262"/>
      <c r="AX780" s="262"/>
      <c r="AY780" s="262"/>
      <c r="AZ780" s="262"/>
      <c r="BA780" s="262"/>
      <c r="BB780" s="262"/>
      <c r="BC780" s="262"/>
      <c r="BD780" s="262"/>
      <c r="BE780" s="262"/>
      <c r="BF780" s="262"/>
      <c r="BG780" s="262"/>
      <c r="BH780" s="262"/>
      <c r="BI780" s="262"/>
      <c r="BJ780" s="262"/>
      <c r="BK780" s="262"/>
      <c r="BL780" s="262"/>
      <c r="BM780" s="262"/>
      <c r="BN780" s="262"/>
      <c r="BO780" s="262"/>
      <c r="BP780" s="262"/>
      <c r="BQ780" s="262"/>
      <c r="BR780" s="262"/>
      <c r="BS780" s="262"/>
      <c r="BT780" s="262"/>
      <c r="BU780" s="262"/>
      <c r="BV780" s="262"/>
      <c r="BW780" s="262"/>
      <c r="BX780" s="262"/>
      <c r="BY780" s="262"/>
      <c r="BZ780" s="262"/>
      <c r="CA780" s="262"/>
      <c r="CB780" s="262"/>
      <c r="CC780" s="262"/>
      <c r="CD780" s="262"/>
      <c r="CE780" s="262"/>
    </row>
    <row r="781" spans="1:83" ht="12.65" customHeight="1" x14ac:dyDescent="0.35">
      <c r="A781" s="204" t="e">
        <f>RIGHT($C$83,3)&amp;"*"&amp;RIGHT($C$82,4)&amp;"*"&amp;AX$55&amp;"*"&amp;"A"</f>
        <v>#VALUE!</v>
      </c>
      <c r="B781" s="261"/>
      <c r="C781" s="263">
        <f>ROUND(AX60,2)</f>
        <v>0</v>
      </c>
      <c r="D781" s="261">
        <f>ROUND(AX61,0)</f>
        <v>0</v>
      </c>
      <c r="E781" s="261">
        <f>ROUND(AX62,0)</f>
        <v>0</v>
      </c>
      <c r="F781" s="261">
        <f>ROUND(AX63,0)</f>
        <v>0</v>
      </c>
      <c r="G781" s="261">
        <f>ROUND(AX64,0)</f>
        <v>0</v>
      </c>
      <c r="H781" s="261">
        <f>ROUND(AX65,0)</f>
        <v>0</v>
      </c>
      <c r="I781" s="261">
        <f>ROUND(AX66,0)</f>
        <v>0</v>
      </c>
      <c r="J781" s="261">
        <f>ROUND(AX67,0)</f>
        <v>0</v>
      </c>
      <c r="K781" s="261">
        <f>ROUND(AX68,0)</f>
        <v>0</v>
      </c>
      <c r="L781" s="261">
        <f>ROUND(AX69,0)</f>
        <v>0</v>
      </c>
      <c r="M781" s="261">
        <f>ROUND(AX70,0)</f>
        <v>0</v>
      </c>
      <c r="N781" s="261"/>
      <c r="O781" s="261"/>
      <c r="P781" s="261">
        <f>IF(AX76&gt;0,ROUND(AX76,0),0)</f>
        <v>0</v>
      </c>
      <c r="Q781" s="261">
        <f>IF(AX77&gt;0,ROUND(AX77,0),0)</f>
        <v>0</v>
      </c>
      <c r="R781" s="261">
        <f>IF(AX78&gt;0,ROUND(AX78,0),0)</f>
        <v>0</v>
      </c>
      <c r="S781" s="261">
        <f>IF(AX79&gt;0,ROUND(AX79,0),0)</f>
        <v>0</v>
      </c>
      <c r="T781" s="263">
        <f>IF(AX80&gt;0,ROUND(AX80,2),0)</f>
        <v>0</v>
      </c>
      <c r="U781" s="261"/>
      <c r="V781" s="262"/>
      <c r="W781" s="261"/>
      <c r="X781" s="261"/>
      <c r="Y781" s="261"/>
      <c r="Z781" s="262"/>
      <c r="AA781" s="262"/>
      <c r="AB781" s="262"/>
      <c r="AC781" s="262"/>
      <c r="AD781" s="262"/>
      <c r="AE781" s="262"/>
      <c r="AF781" s="262"/>
      <c r="AG781" s="262"/>
      <c r="AH781" s="262"/>
      <c r="AI781" s="262"/>
      <c r="AJ781" s="262"/>
      <c r="AK781" s="262"/>
      <c r="AL781" s="262"/>
      <c r="AM781" s="262"/>
      <c r="AN781" s="262"/>
      <c r="AO781" s="262"/>
      <c r="AP781" s="262"/>
      <c r="AQ781" s="262"/>
      <c r="AR781" s="262"/>
      <c r="AS781" s="262"/>
      <c r="AT781" s="262"/>
      <c r="AU781" s="262"/>
      <c r="AV781" s="262"/>
      <c r="AW781" s="262"/>
      <c r="AX781" s="262"/>
      <c r="AY781" s="262"/>
      <c r="AZ781" s="262"/>
      <c r="BA781" s="262"/>
      <c r="BB781" s="262"/>
      <c r="BC781" s="262"/>
      <c r="BD781" s="262"/>
      <c r="BE781" s="262"/>
      <c r="BF781" s="262"/>
      <c r="BG781" s="262"/>
      <c r="BH781" s="262"/>
      <c r="BI781" s="262"/>
      <c r="BJ781" s="262"/>
      <c r="BK781" s="262"/>
      <c r="BL781" s="262"/>
      <c r="BM781" s="262"/>
      <c r="BN781" s="262"/>
      <c r="BO781" s="262"/>
      <c r="BP781" s="262"/>
      <c r="BQ781" s="262"/>
      <c r="BR781" s="262"/>
      <c r="BS781" s="262"/>
      <c r="BT781" s="262"/>
      <c r="BU781" s="262"/>
      <c r="BV781" s="262"/>
      <c r="BW781" s="262"/>
      <c r="BX781" s="262"/>
      <c r="BY781" s="262"/>
      <c r="BZ781" s="262"/>
      <c r="CA781" s="262"/>
      <c r="CB781" s="262"/>
      <c r="CC781" s="262"/>
      <c r="CD781" s="262"/>
      <c r="CE781" s="262"/>
    </row>
    <row r="782" spans="1:83" ht="12.65" customHeight="1" x14ac:dyDescent="0.35">
      <c r="A782" s="204" t="e">
        <f>RIGHT($C$83,3)&amp;"*"&amp;RIGHT($C$82,4)&amp;"*"&amp;AY$55&amp;"*"&amp;"A"</f>
        <v>#VALUE!</v>
      </c>
      <c r="B782" s="261">
        <f>ROUND(AY59,0)</f>
        <v>17856</v>
      </c>
      <c r="C782" s="263">
        <f>ROUND(AY60,2)</f>
        <v>8.5500000000000007</v>
      </c>
      <c r="D782" s="261">
        <f>ROUND(AY61,0)</f>
        <v>316803</v>
      </c>
      <c r="E782" s="261">
        <f>ROUND(AY62,0)</f>
        <v>87167</v>
      </c>
      <c r="F782" s="261">
        <f>ROUND(AY63,0)</f>
        <v>0</v>
      </c>
      <c r="G782" s="261">
        <f>ROUND(AY64,0)</f>
        <v>250961</v>
      </c>
      <c r="H782" s="261">
        <f>ROUND(AY65,0)</f>
        <v>1794</v>
      </c>
      <c r="I782" s="261">
        <f>ROUND(AY66,0)</f>
        <v>-757</v>
      </c>
      <c r="J782" s="261">
        <f>ROUND(AY67,0)</f>
        <v>38040</v>
      </c>
      <c r="K782" s="261">
        <f>ROUND(AY68,0)</f>
        <v>9246</v>
      </c>
      <c r="L782" s="261">
        <f>ROUND(AY69,0)</f>
        <v>24415</v>
      </c>
      <c r="M782" s="261">
        <f>ROUND(AY70,0)</f>
        <v>0</v>
      </c>
      <c r="N782" s="261"/>
      <c r="O782" s="261"/>
      <c r="P782" s="261">
        <f>IF(AY76&gt;0,ROUND(AY76,0),0)</f>
        <v>2460</v>
      </c>
      <c r="Q782" s="261">
        <f>IF(AY77&gt;0,ROUND(AY77,0),0)</f>
        <v>0</v>
      </c>
      <c r="R782" s="261">
        <f>IF(AY78&gt;0,ROUND(AY78,0),0)</f>
        <v>0</v>
      </c>
      <c r="S782" s="261">
        <f>IF(AY79&gt;0,ROUND(AY79,0),0)</f>
        <v>0</v>
      </c>
      <c r="T782" s="263">
        <f>IF(AY80&gt;0,ROUND(AY80,2),0)</f>
        <v>0</v>
      </c>
      <c r="U782" s="261"/>
      <c r="V782" s="262"/>
      <c r="W782" s="261"/>
      <c r="X782" s="261"/>
      <c r="Y782" s="261"/>
      <c r="Z782" s="262"/>
      <c r="AA782" s="262"/>
      <c r="AB782" s="262"/>
      <c r="AC782" s="262"/>
      <c r="AD782" s="262"/>
      <c r="AE782" s="262"/>
      <c r="AF782" s="262"/>
      <c r="AG782" s="262"/>
      <c r="AH782" s="262"/>
      <c r="AI782" s="262"/>
      <c r="AJ782" s="262"/>
      <c r="AK782" s="262"/>
      <c r="AL782" s="262"/>
      <c r="AM782" s="262"/>
      <c r="AN782" s="262"/>
      <c r="AO782" s="262"/>
      <c r="AP782" s="262"/>
      <c r="AQ782" s="262"/>
      <c r="AR782" s="262"/>
      <c r="AS782" s="262"/>
      <c r="AT782" s="262"/>
      <c r="AU782" s="262"/>
      <c r="AV782" s="262"/>
      <c r="AW782" s="262"/>
      <c r="AX782" s="262"/>
      <c r="AY782" s="262"/>
      <c r="AZ782" s="262"/>
      <c r="BA782" s="262"/>
      <c r="BB782" s="262"/>
      <c r="BC782" s="262"/>
      <c r="BD782" s="262"/>
      <c r="BE782" s="262"/>
      <c r="BF782" s="262"/>
      <c r="BG782" s="262"/>
      <c r="BH782" s="262"/>
      <c r="BI782" s="262"/>
      <c r="BJ782" s="262"/>
      <c r="BK782" s="262"/>
      <c r="BL782" s="262"/>
      <c r="BM782" s="262"/>
      <c r="BN782" s="262"/>
      <c r="BO782" s="262"/>
      <c r="BP782" s="262"/>
      <c r="BQ782" s="262"/>
      <c r="BR782" s="262"/>
      <c r="BS782" s="262"/>
      <c r="BT782" s="262"/>
      <c r="BU782" s="262"/>
      <c r="BV782" s="262"/>
      <c r="BW782" s="262"/>
      <c r="BX782" s="262"/>
      <c r="BY782" s="262"/>
      <c r="BZ782" s="262"/>
      <c r="CA782" s="262"/>
      <c r="CB782" s="262"/>
      <c r="CC782" s="262"/>
      <c r="CD782" s="262"/>
      <c r="CE782" s="262"/>
    </row>
    <row r="783" spans="1:83" ht="12.65" customHeight="1" x14ac:dyDescent="0.35">
      <c r="A783" s="204" t="e">
        <f>RIGHT($C$83,3)&amp;"*"&amp;RIGHT($C$82,4)&amp;"*"&amp;AZ$55&amp;"*"&amp;"A"</f>
        <v>#VALUE!</v>
      </c>
      <c r="B783" s="261">
        <f>ROUND(AZ59,0)</f>
        <v>0</v>
      </c>
      <c r="C783" s="263">
        <f>ROUND(AZ60,2)</f>
        <v>0.95</v>
      </c>
      <c r="D783" s="261">
        <f>ROUND(AZ61,0)</f>
        <v>32032</v>
      </c>
      <c r="E783" s="261">
        <f>ROUND(AZ62,0)</f>
        <v>8814</v>
      </c>
      <c r="F783" s="261">
        <f>ROUND(AZ63,0)</f>
        <v>0</v>
      </c>
      <c r="G783" s="261">
        <f>ROUND(AZ64,0)</f>
        <v>19486</v>
      </c>
      <c r="H783" s="261">
        <f>ROUND(AZ65,0)</f>
        <v>0</v>
      </c>
      <c r="I783" s="261">
        <f>ROUND(AZ66,0)</f>
        <v>0</v>
      </c>
      <c r="J783" s="261">
        <f>ROUND(AZ67,0)</f>
        <v>13917</v>
      </c>
      <c r="K783" s="261">
        <f>ROUND(AZ68,0)</f>
        <v>0</v>
      </c>
      <c r="L783" s="261">
        <f>ROUND(AZ69,0)</f>
        <v>347</v>
      </c>
      <c r="M783" s="261">
        <f>ROUND(AZ70,0)</f>
        <v>0</v>
      </c>
      <c r="N783" s="261"/>
      <c r="O783" s="261"/>
      <c r="P783" s="261">
        <f>IF(AZ76&gt;0,ROUND(AZ76,0),0)</f>
        <v>900</v>
      </c>
      <c r="Q783" s="261">
        <f>IF(AZ77&gt;0,ROUND(AZ77,0),0)</f>
        <v>0</v>
      </c>
      <c r="R783" s="261">
        <f>IF(AZ78&gt;0,ROUND(AZ78,0),0)</f>
        <v>0</v>
      </c>
      <c r="S783" s="261">
        <f>IF(AZ79&gt;0,ROUND(AZ79,0),0)</f>
        <v>0</v>
      </c>
      <c r="T783" s="263">
        <f>IF(AZ80&gt;0,ROUND(AZ80,2),0)</f>
        <v>0</v>
      </c>
      <c r="U783" s="261"/>
      <c r="V783" s="262"/>
      <c r="W783" s="261"/>
      <c r="X783" s="261"/>
      <c r="Y783" s="261"/>
      <c r="Z783" s="262"/>
      <c r="AA783" s="262"/>
      <c r="AB783" s="262"/>
      <c r="AC783" s="262"/>
      <c r="AD783" s="262"/>
      <c r="AE783" s="262"/>
      <c r="AF783" s="262"/>
      <c r="AG783" s="262"/>
      <c r="AH783" s="262"/>
      <c r="AI783" s="262"/>
      <c r="AJ783" s="262"/>
      <c r="AK783" s="262"/>
      <c r="AL783" s="262"/>
      <c r="AM783" s="262"/>
      <c r="AN783" s="262"/>
      <c r="AO783" s="262"/>
      <c r="AP783" s="262"/>
      <c r="AQ783" s="262"/>
      <c r="AR783" s="262"/>
      <c r="AS783" s="262"/>
      <c r="AT783" s="262"/>
      <c r="AU783" s="262"/>
      <c r="AV783" s="262"/>
      <c r="AW783" s="262"/>
      <c r="AX783" s="262"/>
      <c r="AY783" s="262"/>
      <c r="AZ783" s="262"/>
      <c r="BA783" s="262"/>
      <c r="BB783" s="262"/>
      <c r="BC783" s="262"/>
      <c r="BD783" s="262"/>
      <c r="BE783" s="262"/>
      <c r="BF783" s="262"/>
      <c r="BG783" s="262"/>
      <c r="BH783" s="262"/>
      <c r="BI783" s="262"/>
      <c r="BJ783" s="262"/>
      <c r="BK783" s="262"/>
      <c r="BL783" s="262"/>
      <c r="BM783" s="262"/>
      <c r="BN783" s="262"/>
      <c r="BO783" s="262"/>
      <c r="BP783" s="262"/>
      <c r="BQ783" s="262"/>
      <c r="BR783" s="262"/>
      <c r="BS783" s="262"/>
      <c r="BT783" s="262"/>
      <c r="BU783" s="262"/>
      <c r="BV783" s="262"/>
      <c r="BW783" s="262"/>
      <c r="BX783" s="262"/>
      <c r="BY783" s="262"/>
      <c r="BZ783" s="262"/>
      <c r="CA783" s="262"/>
      <c r="CB783" s="262"/>
      <c r="CC783" s="262"/>
      <c r="CD783" s="262"/>
      <c r="CE783" s="262"/>
    </row>
    <row r="784" spans="1:83" ht="12.65" customHeight="1" x14ac:dyDescent="0.35">
      <c r="A784" s="204" t="e">
        <f>RIGHT($C$83,3)&amp;"*"&amp;RIGHT($C$82,4)&amp;"*"&amp;BA$55&amp;"*"&amp;"A"</f>
        <v>#VALUE!</v>
      </c>
      <c r="B784" s="261">
        <f>ROUND(BA59,0)</f>
        <v>0</v>
      </c>
      <c r="C784" s="263">
        <f>ROUND(BA60,2)</f>
        <v>1.03</v>
      </c>
      <c r="D784" s="261">
        <f>ROUND(BA61,0)</f>
        <v>29049</v>
      </c>
      <c r="E784" s="261">
        <f>ROUND(BA62,0)</f>
        <v>7993</v>
      </c>
      <c r="F784" s="261">
        <f>ROUND(BA63,0)</f>
        <v>0</v>
      </c>
      <c r="G784" s="261">
        <f>ROUND(BA64,0)</f>
        <v>9712</v>
      </c>
      <c r="H784" s="261">
        <f>ROUND(BA65,0)</f>
        <v>18791</v>
      </c>
      <c r="I784" s="261">
        <f>ROUND(BA66,0)</f>
        <v>0</v>
      </c>
      <c r="J784" s="261">
        <f>ROUND(BA67,0)</f>
        <v>43298</v>
      </c>
      <c r="K784" s="261">
        <f>ROUND(BA68,0)</f>
        <v>1400</v>
      </c>
      <c r="L784" s="261">
        <f>ROUND(BA69,0)</f>
        <v>4958</v>
      </c>
      <c r="M784" s="261">
        <f>ROUND(BA70,0)</f>
        <v>0</v>
      </c>
      <c r="N784" s="261"/>
      <c r="O784" s="261"/>
      <c r="P784" s="261">
        <f>IF(BA76&gt;0,ROUND(BA76,0),0)</f>
        <v>2800</v>
      </c>
      <c r="Q784" s="261">
        <f>IF(BA77&gt;0,ROUND(BA77,0),0)</f>
        <v>0</v>
      </c>
      <c r="R784" s="261">
        <f>IF(BA78&gt;0,ROUND(BA78,0),0)</f>
        <v>94</v>
      </c>
      <c r="S784" s="261">
        <f>IF(BA79&gt;0,ROUND(BA79,0),0)</f>
        <v>0</v>
      </c>
      <c r="T784" s="263">
        <f>IF(BA80&gt;0,ROUND(BA80,2),0)</f>
        <v>0</v>
      </c>
      <c r="U784" s="261"/>
      <c r="V784" s="262"/>
      <c r="W784" s="261"/>
      <c r="X784" s="261"/>
      <c r="Y784" s="261"/>
      <c r="Z784" s="262"/>
      <c r="AA784" s="262"/>
      <c r="AB784" s="262"/>
      <c r="AC784" s="262"/>
      <c r="AD784" s="262"/>
      <c r="AE784" s="262"/>
      <c r="AF784" s="262"/>
      <c r="AG784" s="262"/>
      <c r="AH784" s="262"/>
      <c r="AI784" s="262"/>
      <c r="AJ784" s="262"/>
      <c r="AK784" s="262"/>
      <c r="AL784" s="262"/>
      <c r="AM784" s="262"/>
      <c r="AN784" s="262"/>
      <c r="AO784" s="262"/>
      <c r="AP784" s="262"/>
      <c r="AQ784" s="262"/>
      <c r="AR784" s="262"/>
      <c r="AS784" s="262"/>
      <c r="AT784" s="262"/>
      <c r="AU784" s="262"/>
      <c r="AV784" s="262"/>
      <c r="AW784" s="262"/>
      <c r="AX784" s="262"/>
      <c r="AY784" s="262"/>
      <c r="AZ784" s="262"/>
      <c r="BA784" s="262"/>
      <c r="BB784" s="262"/>
      <c r="BC784" s="262"/>
      <c r="BD784" s="262"/>
      <c r="BE784" s="262"/>
      <c r="BF784" s="262"/>
      <c r="BG784" s="262"/>
      <c r="BH784" s="262"/>
      <c r="BI784" s="262"/>
      <c r="BJ784" s="262"/>
      <c r="BK784" s="262"/>
      <c r="BL784" s="262"/>
      <c r="BM784" s="262"/>
      <c r="BN784" s="262"/>
      <c r="BO784" s="262"/>
      <c r="BP784" s="262"/>
      <c r="BQ784" s="262"/>
      <c r="BR784" s="262"/>
      <c r="BS784" s="262"/>
      <c r="BT784" s="262"/>
      <c r="BU784" s="262"/>
      <c r="BV784" s="262"/>
      <c r="BW784" s="262"/>
      <c r="BX784" s="262"/>
      <c r="BY784" s="262"/>
      <c r="BZ784" s="262"/>
      <c r="CA784" s="262"/>
      <c r="CB784" s="262"/>
      <c r="CC784" s="262"/>
      <c r="CD784" s="262"/>
      <c r="CE784" s="262"/>
    </row>
    <row r="785" spans="1:83" ht="12.65" customHeight="1" x14ac:dyDescent="0.35">
      <c r="A785" s="204" t="e">
        <f>RIGHT($C$83,3)&amp;"*"&amp;RIGHT($C$82,4)&amp;"*"&amp;BB$55&amp;"*"&amp;"A"</f>
        <v>#VALUE!</v>
      </c>
      <c r="B785" s="261"/>
      <c r="C785" s="263">
        <f>ROUND(BB60,2)</f>
        <v>0</v>
      </c>
      <c r="D785" s="261">
        <f>ROUND(BB61,0)</f>
        <v>0</v>
      </c>
      <c r="E785" s="261">
        <f>ROUND(BB62,0)</f>
        <v>0</v>
      </c>
      <c r="F785" s="261">
        <f>ROUND(BB63,0)</f>
        <v>0</v>
      </c>
      <c r="G785" s="261">
        <f>ROUND(BB64,0)</f>
        <v>0</v>
      </c>
      <c r="H785" s="261">
        <f>ROUND(BB65,0)</f>
        <v>0</v>
      </c>
      <c r="I785" s="261">
        <f>ROUND(BB66,0)</f>
        <v>0</v>
      </c>
      <c r="J785" s="261">
        <f>ROUND(BB67,0)</f>
        <v>0</v>
      </c>
      <c r="K785" s="261">
        <f>ROUND(BB68,0)</f>
        <v>0</v>
      </c>
      <c r="L785" s="261">
        <f>ROUND(BB69,0)</f>
        <v>0</v>
      </c>
      <c r="M785" s="261">
        <f>ROUND(BB70,0)</f>
        <v>0</v>
      </c>
      <c r="N785" s="261"/>
      <c r="O785" s="261"/>
      <c r="P785" s="261">
        <f>IF(BB76&gt;0,ROUND(BB76,0),0)</f>
        <v>0</v>
      </c>
      <c r="Q785" s="261">
        <f>IF(BB77&gt;0,ROUND(BB77,0),0)</f>
        <v>0</v>
      </c>
      <c r="R785" s="261">
        <f>IF(BB78&gt;0,ROUND(BB78,0),0)</f>
        <v>0</v>
      </c>
      <c r="S785" s="261">
        <f>IF(BB79&gt;0,ROUND(BB79,0),0)</f>
        <v>0</v>
      </c>
      <c r="T785" s="263">
        <f>IF(BB80&gt;0,ROUND(BB80,2),0)</f>
        <v>0</v>
      </c>
      <c r="U785" s="261"/>
      <c r="V785" s="262"/>
      <c r="W785" s="261"/>
      <c r="X785" s="261"/>
      <c r="Y785" s="261"/>
      <c r="Z785" s="262"/>
      <c r="AA785" s="262"/>
      <c r="AB785" s="262"/>
      <c r="AC785" s="262"/>
      <c r="AD785" s="262"/>
      <c r="AE785" s="262"/>
      <c r="AF785" s="262"/>
      <c r="AG785" s="262"/>
      <c r="AH785" s="262"/>
      <c r="AI785" s="262"/>
      <c r="AJ785" s="262"/>
      <c r="AK785" s="262"/>
      <c r="AL785" s="262"/>
      <c r="AM785" s="262"/>
      <c r="AN785" s="262"/>
      <c r="AO785" s="262"/>
      <c r="AP785" s="262"/>
      <c r="AQ785" s="262"/>
      <c r="AR785" s="262"/>
      <c r="AS785" s="262"/>
      <c r="AT785" s="262"/>
      <c r="AU785" s="262"/>
      <c r="AV785" s="262"/>
      <c r="AW785" s="262"/>
      <c r="AX785" s="262"/>
      <c r="AY785" s="262"/>
      <c r="AZ785" s="262"/>
      <c r="BA785" s="262"/>
      <c r="BB785" s="262"/>
      <c r="BC785" s="262"/>
      <c r="BD785" s="262"/>
      <c r="BE785" s="262"/>
      <c r="BF785" s="262"/>
      <c r="BG785" s="262"/>
      <c r="BH785" s="262"/>
      <c r="BI785" s="262"/>
      <c r="BJ785" s="262"/>
      <c r="BK785" s="262"/>
      <c r="BL785" s="262"/>
      <c r="BM785" s="262"/>
      <c r="BN785" s="262"/>
      <c r="BO785" s="262"/>
      <c r="BP785" s="262"/>
      <c r="BQ785" s="262"/>
      <c r="BR785" s="262"/>
      <c r="BS785" s="262"/>
      <c r="BT785" s="262"/>
      <c r="BU785" s="262"/>
      <c r="BV785" s="262"/>
      <c r="BW785" s="262"/>
      <c r="BX785" s="262"/>
      <c r="BY785" s="262"/>
      <c r="BZ785" s="262"/>
      <c r="CA785" s="262"/>
      <c r="CB785" s="262"/>
      <c r="CC785" s="262"/>
      <c r="CD785" s="262"/>
      <c r="CE785" s="262"/>
    </row>
    <row r="786" spans="1:83" ht="12.65" customHeight="1" x14ac:dyDescent="0.35">
      <c r="A786" s="204" t="e">
        <f>RIGHT($C$83,3)&amp;"*"&amp;RIGHT($C$82,4)&amp;"*"&amp;BC$55&amp;"*"&amp;"A"</f>
        <v>#VALUE!</v>
      </c>
      <c r="B786" s="261"/>
      <c r="C786" s="263">
        <f>ROUND(BC60,2)</f>
        <v>0</v>
      </c>
      <c r="D786" s="261">
        <f>ROUND(BC61,0)</f>
        <v>0</v>
      </c>
      <c r="E786" s="261">
        <f>ROUND(BC62,0)</f>
        <v>0</v>
      </c>
      <c r="F786" s="261">
        <f>ROUND(BC63,0)</f>
        <v>0</v>
      </c>
      <c r="G786" s="261">
        <f>ROUND(BC64,0)</f>
        <v>0</v>
      </c>
      <c r="H786" s="261">
        <f>ROUND(BC65,0)</f>
        <v>0</v>
      </c>
      <c r="I786" s="261">
        <f>ROUND(BC66,0)</f>
        <v>0</v>
      </c>
      <c r="J786" s="261">
        <f>ROUND(BC67,0)</f>
        <v>0</v>
      </c>
      <c r="K786" s="261">
        <f>ROUND(BC68,0)</f>
        <v>0</v>
      </c>
      <c r="L786" s="261">
        <f>ROUND(BC69,0)</f>
        <v>0</v>
      </c>
      <c r="M786" s="261">
        <f>ROUND(BC70,0)</f>
        <v>0</v>
      </c>
      <c r="N786" s="261"/>
      <c r="O786" s="261"/>
      <c r="P786" s="261">
        <f>IF(BC76&gt;0,ROUND(BC76,0),0)</f>
        <v>0</v>
      </c>
      <c r="Q786" s="261">
        <f>IF(BC77&gt;0,ROUND(BC77,0),0)</f>
        <v>0</v>
      </c>
      <c r="R786" s="261">
        <f>IF(BC78&gt;0,ROUND(BC78,0),0)</f>
        <v>0</v>
      </c>
      <c r="S786" s="261">
        <f>IF(BC79&gt;0,ROUND(BC79,0),0)</f>
        <v>0</v>
      </c>
      <c r="T786" s="263">
        <f>IF(BC80&gt;0,ROUND(BC80,2),0)</f>
        <v>0</v>
      </c>
      <c r="U786" s="261"/>
      <c r="V786" s="262"/>
      <c r="W786" s="261"/>
      <c r="X786" s="261"/>
      <c r="Y786" s="261"/>
      <c r="Z786" s="262"/>
      <c r="AA786" s="262"/>
      <c r="AB786" s="262"/>
      <c r="AC786" s="262"/>
      <c r="AD786" s="262"/>
      <c r="AE786" s="262"/>
      <c r="AF786" s="262"/>
      <c r="AG786" s="262"/>
      <c r="AH786" s="262"/>
      <c r="AI786" s="262"/>
      <c r="AJ786" s="262"/>
      <c r="AK786" s="262"/>
      <c r="AL786" s="262"/>
      <c r="AM786" s="262"/>
      <c r="AN786" s="262"/>
      <c r="AO786" s="262"/>
      <c r="AP786" s="262"/>
      <c r="AQ786" s="262"/>
      <c r="AR786" s="262"/>
      <c r="AS786" s="262"/>
      <c r="AT786" s="262"/>
      <c r="AU786" s="262"/>
      <c r="AV786" s="262"/>
      <c r="AW786" s="262"/>
      <c r="AX786" s="262"/>
      <c r="AY786" s="262"/>
      <c r="AZ786" s="262"/>
      <c r="BA786" s="262"/>
      <c r="BB786" s="262"/>
      <c r="BC786" s="262"/>
      <c r="BD786" s="262"/>
      <c r="BE786" s="262"/>
      <c r="BF786" s="262"/>
      <c r="BG786" s="262"/>
      <c r="BH786" s="262"/>
      <c r="BI786" s="262"/>
      <c r="BJ786" s="262"/>
      <c r="BK786" s="262"/>
      <c r="BL786" s="262"/>
      <c r="BM786" s="262"/>
      <c r="BN786" s="262"/>
      <c r="BO786" s="262"/>
      <c r="BP786" s="262"/>
      <c r="BQ786" s="262"/>
      <c r="BR786" s="262"/>
      <c r="BS786" s="262"/>
      <c r="BT786" s="262"/>
      <c r="BU786" s="262"/>
      <c r="BV786" s="262"/>
      <c r="BW786" s="262"/>
      <c r="BX786" s="262"/>
      <c r="BY786" s="262"/>
      <c r="BZ786" s="262"/>
      <c r="CA786" s="262"/>
      <c r="CB786" s="262"/>
      <c r="CC786" s="262"/>
      <c r="CD786" s="262"/>
      <c r="CE786" s="262"/>
    </row>
    <row r="787" spans="1:83" ht="12.65" customHeight="1" x14ac:dyDescent="0.35">
      <c r="A787" s="204" t="e">
        <f>RIGHT($C$83,3)&amp;"*"&amp;RIGHT($C$82,4)&amp;"*"&amp;BD$55&amp;"*"&amp;"A"</f>
        <v>#VALUE!</v>
      </c>
      <c r="B787" s="261"/>
      <c r="C787" s="263">
        <f>ROUND(BD60,2)</f>
        <v>1.91</v>
      </c>
      <c r="D787" s="261">
        <f>ROUND(BD61,0)</f>
        <v>95381</v>
      </c>
      <c r="E787" s="261">
        <f>ROUND(BD62,0)</f>
        <v>26244</v>
      </c>
      <c r="F787" s="261">
        <f>ROUND(BD63,0)</f>
        <v>0</v>
      </c>
      <c r="G787" s="261">
        <f>ROUND(BD64,0)</f>
        <v>28095</v>
      </c>
      <c r="H787" s="261">
        <f>ROUND(BD65,0)</f>
        <v>0</v>
      </c>
      <c r="I787" s="261">
        <f>ROUND(BD66,0)</f>
        <v>0</v>
      </c>
      <c r="J787" s="261">
        <f>ROUND(BD67,0)</f>
        <v>19500</v>
      </c>
      <c r="K787" s="261">
        <f>ROUND(BD68,0)</f>
        <v>455</v>
      </c>
      <c r="L787" s="261">
        <f>ROUND(BD69,0)</f>
        <v>1439</v>
      </c>
      <c r="M787" s="261">
        <f>ROUND(BD70,0)</f>
        <v>0</v>
      </c>
      <c r="N787" s="261"/>
      <c r="O787" s="261"/>
      <c r="P787" s="261">
        <f>IF(BD76&gt;0,ROUND(BD76,0),0)</f>
        <v>1261</v>
      </c>
      <c r="Q787" s="261">
        <f>IF(BD77&gt;0,ROUND(BD77,0),0)</f>
        <v>0</v>
      </c>
      <c r="R787" s="261">
        <f>IF(BD78&gt;0,ROUND(BD78,0),0)</f>
        <v>0</v>
      </c>
      <c r="S787" s="261">
        <f>IF(BD79&gt;0,ROUND(BD79,0),0)</f>
        <v>0</v>
      </c>
      <c r="T787" s="263">
        <f>IF(BD80&gt;0,ROUND(BD80,2),0)</f>
        <v>0</v>
      </c>
      <c r="U787" s="261"/>
      <c r="V787" s="262"/>
      <c r="W787" s="261"/>
      <c r="X787" s="261"/>
      <c r="Y787" s="261"/>
      <c r="Z787" s="262"/>
      <c r="AA787" s="262"/>
      <c r="AB787" s="262"/>
      <c r="AC787" s="262"/>
      <c r="AD787" s="262"/>
      <c r="AE787" s="262"/>
      <c r="AF787" s="262"/>
      <c r="AG787" s="262"/>
      <c r="AH787" s="262"/>
      <c r="AI787" s="262"/>
      <c r="AJ787" s="262"/>
      <c r="AK787" s="262"/>
      <c r="AL787" s="262"/>
      <c r="AM787" s="262"/>
      <c r="AN787" s="262"/>
      <c r="AO787" s="262"/>
      <c r="AP787" s="262"/>
      <c r="AQ787" s="262"/>
      <c r="AR787" s="262"/>
      <c r="AS787" s="262"/>
      <c r="AT787" s="262"/>
      <c r="AU787" s="262"/>
      <c r="AV787" s="262"/>
      <c r="AW787" s="262"/>
      <c r="AX787" s="262"/>
      <c r="AY787" s="262"/>
      <c r="AZ787" s="262"/>
      <c r="BA787" s="262"/>
      <c r="BB787" s="262"/>
      <c r="BC787" s="262"/>
      <c r="BD787" s="262"/>
      <c r="BE787" s="262"/>
      <c r="BF787" s="262"/>
      <c r="BG787" s="262"/>
      <c r="BH787" s="262"/>
      <c r="BI787" s="262"/>
      <c r="BJ787" s="262"/>
      <c r="BK787" s="262"/>
      <c r="BL787" s="262"/>
      <c r="BM787" s="262"/>
      <c r="BN787" s="262"/>
      <c r="BO787" s="262"/>
      <c r="BP787" s="262"/>
      <c r="BQ787" s="262"/>
      <c r="BR787" s="262"/>
      <c r="BS787" s="262"/>
      <c r="BT787" s="262"/>
      <c r="BU787" s="262"/>
      <c r="BV787" s="262"/>
      <c r="BW787" s="262"/>
      <c r="BX787" s="262"/>
      <c r="BY787" s="262"/>
      <c r="BZ787" s="262"/>
      <c r="CA787" s="262"/>
      <c r="CB787" s="262"/>
      <c r="CC787" s="262"/>
      <c r="CD787" s="262"/>
      <c r="CE787" s="262"/>
    </row>
    <row r="788" spans="1:83" ht="12.65" customHeight="1" x14ac:dyDescent="0.35">
      <c r="A788" s="204" t="e">
        <f>RIGHT($C$83,3)&amp;"*"&amp;RIGHT($C$82,4)&amp;"*"&amp;BE$55&amp;"*"&amp;"A"</f>
        <v>#VALUE!</v>
      </c>
      <c r="B788" s="261">
        <f>ROUND(BE59,0)</f>
        <v>92088</v>
      </c>
      <c r="C788" s="263">
        <f>ROUND(BE60,2)</f>
        <v>3.13</v>
      </c>
      <c r="D788" s="261">
        <f>ROUND(BE61,0)</f>
        <v>202659</v>
      </c>
      <c r="E788" s="261">
        <f>ROUND(BE62,0)</f>
        <v>55761</v>
      </c>
      <c r="F788" s="261">
        <f>ROUND(BE63,0)</f>
        <v>0</v>
      </c>
      <c r="G788" s="261">
        <f>ROUND(BE64,0)</f>
        <v>60611</v>
      </c>
      <c r="H788" s="261">
        <f>ROUND(BE65,0)</f>
        <v>174299</v>
      </c>
      <c r="I788" s="261">
        <f>ROUND(BE66,0)</f>
        <v>5816</v>
      </c>
      <c r="J788" s="261">
        <f>ROUND(BE67,0)</f>
        <v>93230</v>
      </c>
      <c r="K788" s="261">
        <f>ROUND(BE68,0)</f>
        <v>3516</v>
      </c>
      <c r="L788" s="261">
        <f>ROUND(BE69,0)</f>
        <v>89270</v>
      </c>
      <c r="M788" s="261">
        <f>ROUND(BE70,0)</f>
        <v>0</v>
      </c>
      <c r="N788" s="261"/>
      <c r="O788" s="261"/>
      <c r="P788" s="261">
        <f>IF(BE76&gt;0,ROUND(BE76,0),0)</f>
        <v>6029</v>
      </c>
      <c r="Q788" s="261">
        <f>IF(BE77&gt;0,ROUND(BE77,0),0)</f>
        <v>0</v>
      </c>
      <c r="R788" s="261">
        <f>IF(BE78&gt;0,ROUND(BE78,0),0)</f>
        <v>0</v>
      </c>
      <c r="S788" s="261">
        <f>IF(BE79&gt;0,ROUND(BE79,0),0)</f>
        <v>0</v>
      </c>
      <c r="T788" s="263">
        <f>IF(BE80&gt;0,ROUND(BE80,2),0)</f>
        <v>0</v>
      </c>
      <c r="U788" s="261"/>
      <c r="V788" s="262"/>
      <c r="W788" s="261"/>
      <c r="X788" s="261"/>
      <c r="Y788" s="261"/>
      <c r="Z788" s="262"/>
      <c r="AA788" s="262"/>
      <c r="AB788" s="262"/>
      <c r="AC788" s="262"/>
      <c r="AD788" s="262"/>
      <c r="AE788" s="262"/>
      <c r="AF788" s="262"/>
      <c r="AG788" s="262"/>
      <c r="AH788" s="262"/>
      <c r="AI788" s="262"/>
      <c r="AJ788" s="262"/>
      <c r="AK788" s="262"/>
      <c r="AL788" s="262"/>
      <c r="AM788" s="262"/>
      <c r="AN788" s="262"/>
      <c r="AO788" s="262"/>
      <c r="AP788" s="262"/>
      <c r="AQ788" s="262"/>
      <c r="AR788" s="262"/>
      <c r="AS788" s="262"/>
      <c r="AT788" s="262"/>
      <c r="AU788" s="262"/>
      <c r="AV788" s="262"/>
      <c r="AW788" s="262"/>
      <c r="AX788" s="262"/>
      <c r="AY788" s="262"/>
      <c r="AZ788" s="262"/>
      <c r="BA788" s="262"/>
      <c r="BB788" s="262"/>
      <c r="BC788" s="262"/>
      <c r="BD788" s="262"/>
      <c r="BE788" s="262"/>
      <c r="BF788" s="262"/>
      <c r="BG788" s="262"/>
      <c r="BH788" s="262"/>
      <c r="BI788" s="262"/>
      <c r="BJ788" s="262"/>
      <c r="BK788" s="262"/>
      <c r="BL788" s="262"/>
      <c r="BM788" s="262"/>
      <c r="BN788" s="262"/>
      <c r="BO788" s="262"/>
      <c r="BP788" s="262"/>
      <c r="BQ788" s="262"/>
      <c r="BR788" s="262"/>
      <c r="BS788" s="262"/>
      <c r="BT788" s="262"/>
      <c r="BU788" s="262"/>
      <c r="BV788" s="262"/>
      <c r="BW788" s="262"/>
      <c r="BX788" s="262"/>
      <c r="BY788" s="262"/>
      <c r="BZ788" s="262"/>
      <c r="CA788" s="262"/>
      <c r="CB788" s="262"/>
      <c r="CC788" s="262"/>
      <c r="CD788" s="262"/>
      <c r="CE788" s="262"/>
    </row>
    <row r="789" spans="1:83" ht="12.65" customHeight="1" x14ac:dyDescent="0.35">
      <c r="A789" s="204" t="e">
        <f>RIGHT($C$83,3)&amp;"*"&amp;RIGHT($C$82,4)&amp;"*"&amp;BF$55&amp;"*"&amp;"A"</f>
        <v>#VALUE!</v>
      </c>
      <c r="B789" s="261"/>
      <c r="C789" s="263">
        <f>ROUND(BF60,2)</f>
        <v>8.73</v>
      </c>
      <c r="D789" s="261">
        <f>ROUND(BF61,0)</f>
        <v>298965</v>
      </c>
      <c r="E789" s="261">
        <f>ROUND(BF62,0)</f>
        <v>82259</v>
      </c>
      <c r="F789" s="261">
        <f>ROUND(BF63,0)</f>
        <v>0</v>
      </c>
      <c r="G789" s="261">
        <f>ROUND(BF64,0)</f>
        <v>78124</v>
      </c>
      <c r="H789" s="261">
        <f>ROUND(BF65,0)</f>
        <v>1758</v>
      </c>
      <c r="I789" s="261">
        <f>ROUND(BF66,0)</f>
        <v>55772</v>
      </c>
      <c r="J789" s="261">
        <f>ROUND(BF67,0)</f>
        <v>0</v>
      </c>
      <c r="K789" s="261">
        <f>ROUND(BF68,0)</f>
        <v>0</v>
      </c>
      <c r="L789" s="261">
        <f>ROUND(BF69,0)</f>
        <v>1794</v>
      </c>
      <c r="M789" s="261">
        <f>ROUND(BF70,0)</f>
        <v>0</v>
      </c>
      <c r="N789" s="261"/>
      <c r="O789" s="261"/>
      <c r="P789" s="261">
        <f>IF(BF76&gt;0,ROUND(BF76,0),0)</f>
        <v>0</v>
      </c>
      <c r="Q789" s="261">
        <f>IF(BF77&gt;0,ROUND(BF77,0),0)</f>
        <v>0</v>
      </c>
      <c r="R789" s="261">
        <f>IF(BF78&gt;0,ROUND(BF78,0),0)</f>
        <v>0</v>
      </c>
      <c r="S789" s="261">
        <f>IF(BF79&gt;0,ROUND(BF79,0),0)</f>
        <v>0</v>
      </c>
      <c r="T789" s="263">
        <f>IF(BF80&gt;0,ROUND(BF80,2),0)</f>
        <v>0</v>
      </c>
      <c r="U789" s="261"/>
      <c r="V789" s="262"/>
      <c r="W789" s="261"/>
      <c r="X789" s="261"/>
      <c r="Y789" s="261"/>
      <c r="Z789" s="262"/>
      <c r="AA789" s="262"/>
      <c r="AB789" s="262"/>
      <c r="AC789" s="262"/>
      <c r="AD789" s="262"/>
      <c r="AE789" s="262"/>
      <c r="AF789" s="262"/>
      <c r="AG789" s="262"/>
      <c r="AH789" s="262"/>
      <c r="AI789" s="262"/>
      <c r="AJ789" s="262"/>
      <c r="AK789" s="262"/>
      <c r="AL789" s="262"/>
      <c r="AM789" s="262"/>
      <c r="AN789" s="262"/>
      <c r="AO789" s="262"/>
      <c r="AP789" s="262"/>
      <c r="AQ789" s="262"/>
      <c r="AR789" s="262"/>
      <c r="AS789" s="262"/>
      <c r="AT789" s="262"/>
      <c r="AU789" s="262"/>
      <c r="AV789" s="262"/>
      <c r="AW789" s="262"/>
      <c r="AX789" s="262"/>
      <c r="AY789" s="262"/>
      <c r="AZ789" s="262"/>
      <c r="BA789" s="262"/>
      <c r="BB789" s="262"/>
      <c r="BC789" s="262"/>
      <c r="BD789" s="262"/>
      <c r="BE789" s="262"/>
      <c r="BF789" s="262"/>
      <c r="BG789" s="262"/>
      <c r="BH789" s="262"/>
      <c r="BI789" s="262"/>
      <c r="BJ789" s="262"/>
      <c r="BK789" s="262"/>
      <c r="BL789" s="262"/>
      <c r="BM789" s="262"/>
      <c r="BN789" s="262"/>
      <c r="BO789" s="262"/>
      <c r="BP789" s="262"/>
      <c r="BQ789" s="262"/>
      <c r="BR789" s="262"/>
      <c r="BS789" s="262"/>
      <c r="BT789" s="262"/>
      <c r="BU789" s="262"/>
      <c r="BV789" s="262"/>
      <c r="BW789" s="262"/>
      <c r="BX789" s="262"/>
      <c r="BY789" s="262"/>
      <c r="BZ789" s="262"/>
      <c r="CA789" s="262"/>
      <c r="CB789" s="262"/>
      <c r="CC789" s="262"/>
      <c r="CD789" s="262"/>
      <c r="CE789" s="262"/>
    </row>
    <row r="790" spans="1:83" ht="12.65" customHeight="1" x14ac:dyDescent="0.35">
      <c r="A790" s="204" t="e">
        <f>RIGHT($C$83,3)&amp;"*"&amp;RIGHT($C$82,4)&amp;"*"&amp;BG$55&amp;"*"&amp;"A"</f>
        <v>#VALUE!</v>
      </c>
      <c r="B790" s="261"/>
      <c r="C790" s="263">
        <f>ROUND(BG60,2)</f>
        <v>0</v>
      </c>
      <c r="D790" s="261">
        <f>ROUND(BG61,0)</f>
        <v>0</v>
      </c>
      <c r="E790" s="261">
        <f>ROUND(BG62,0)</f>
        <v>0</v>
      </c>
      <c r="F790" s="261">
        <f>ROUND(BG63,0)</f>
        <v>0</v>
      </c>
      <c r="G790" s="261">
        <f>ROUND(BG64,0)</f>
        <v>0</v>
      </c>
      <c r="H790" s="261">
        <f>ROUND(BG65,0)</f>
        <v>0</v>
      </c>
      <c r="I790" s="261">
        <f>ROUND(BG66,0)</f>
        <v>0</v>
      </c>
      <c r="J790" s="261">
        <f>ROUND(BG67,0)</f>
        <v>0</v>
      </c>
      <c r="K790" s="261">
        <f>ROUND(BG68,0)</f>
        <v>0</v>
      </c>
      <c r="L790" s="261">
        <f>ROUND(BG69,0)</f>
        <v>0</v>
      </c>
      <c r="M790" s="261">
        <f>ROUND(BG70,0)</f>
        <v>0</v>
      </c>
      <c r="N790" s="261"/>
      <c r="O790" s="261"/>
      <c r="P790" s="261">
        <f>IF(BG76&gt;0,ROUND(BG76,0),0)</f>
        <v>0</v>
      </c>
      <c r="Q790" s="261">
        <f>IF(BG77&gt;0,ROUND(BG77,0),0)</f>
        <v>0</v>
      </c>
      <c r="R790" s="261">
        <f>IF(BG78&gt;0,ROUND(BG78,0),0)</f>
        <v>0</v>
      </c>
      <c r="S790" s="261">
        <f>IF(BG79&gt;0,ROUND(BG79,0),0)</f>
        <v>0</v>
      </c>
      <c r="T790" s="263">
        <f>IF(BG80&gt;0,ROUND(BG80,2),0)</f>
        <v>0</v>
      </c>
      <c r="U790" s="261"/>
      <c r="V790" s="262"/>
      <c r="W790" s="261"/>
      <c r="X790" s="261"/>
      <c r="Y790" s="261"/>
      <c r="Z790" s="262"/>
      <c r="AA790" s="262"/>
      <c r="AB790" s="262"/>
      <c r="AC790" s="262"/>
      <c r="AD790" s="262"/>
      <c r="AE790" s="262"/>
      <c r="AF790" s="262"/>
      <c r="AG790" s="262"/>
      <c r="AH790" s="262"/>
      <c r="AI790" s="262"/>
      <c r="AJ790" s="262"/>
      <c r="AK790" s="262"/>
      <c r="AL790" s="262"/>
      <c r="AM790" s="262"/>
      <c r="AN790" s="262"/>
      <c r="AO790" s="262"/>
      <c r="AP790" s="262"/>
      <c r="AQ790" s="262"/>
      <c r="AR790" s="262"/>
      <c r="AS790" s="262"/>
      <c r="AT790" s="262"/>
      <c r="AU790" s="262"/>
      <c r="AV790" s="262"/>
      <c r="AW790" s="262"/>
      <c r="AX790" s="262"/>
      <c r="AY790" s="262"/>
      <c r="AZ790" s="262"/>
      <c r="BA790" s="262"/>
      <c r="BB790" s="262"/>
      <c r="BC790" s="262"/>
      <c r="BD790" s="262"/>
      <c r="BE790" s="262"/>
      <c r="BF790" s="262"/>
      <c r="BG790" s="262"/>
      <c r="BH790" s="262"/>
      <c r="BI790" s="262"/>
      <c r="BJ790" s="262"/>
      <c r="BK790" s="262"/>
      <c r="BL790" s="262"/>
      <c r="BM790" s="262"/>
      <c r="BN790" s="262"/>
      <c r="BO790" s="262"/>
      <c r="BP790" s="262"/>
      <c r="BQ790" s="262"/>
      <c r="BR790" s="262"/>
      <c r="BS790" s="262"/>
      <c r="BT790" s="262"/>
      <c r="BU790" s="262"/>
      <c r="BV790" s="262"/>
      <c r="BW790" s="262"/>
      <c r="BX790" s="262"/>
      <c r="BY790" s="262"/>
      <c r="BZ790" s="262"/>
      <c r="CA790" s="262"/>
      <c r="CB790" s="262"/>
      <c r="CC790" s="262"/>
      <c r="CD790" s="262"/>
      <c r="CE790" s="262"/>
    </row>
    <row r="791" spans="1:83" ht="12.65" customHeight="1" x14ac:dyDescent="0.35">
      <c r="A791" s="204" t="e">
        <f>RIGHT($C$83,3)&amp;"*"&amp;RIGHT($C$82,4)&amp;"*"&amp;BH$55&amp;"*"&amp;"A"</f>
        <v>#VALUE!</v>
      </c>
      <c r="B791" s="261"/>
      <c r="C791" s="263">
        <f>ROUND(BH60,2)</f>
        <v>4.47</v>
      </c>
      <c r="D791" s="261">
        <f>ROUND(BH61,0)</f>
        <v>292067</v>
      </c>
      <c r="E791" s="261">
        <f>ROUND(BH62,0)</f>
        <v>80361</v>
      </c>
      <c r="F791" s="261">
        <f>ROUND(BH63,0)</f>
        <v>0</v>
      </c>
      <c r="G791" s="261">
        <f>ROUND(BH64,0)</f>
        <v>104566</v>
      </c>
      <c r="H791" s="261">
        <f>ROUND(BH65,0)</f>
        <v>63163</v>
      </c>
      <c r="I791" s="261">
        <f>ROUND(BH66,0)</f>
        <v>774797</v>
      </c>
      <c r="J791" s="261">
        <f>ROUND(BH67,0)</f>
        <v>0</v>
      </c>
      <c r="K791" s="261">
        <f>ROUND(BH68,0)</f>
        <v>139831</v>
      </c>
      <c r="L791" s="261">
        <f>ROUND(BH69,0)</f>
        <v>13431</v>
      </c>
      <c r="M791" s="261">
        <f>ROUND(BH70,0)</f>
        <v>0</v>
      </c>
      <c r="N791" s="261"/>
      <c r="O791" s="261"/>
      <c r="P791" s="261">
        <f>IF(BH76&gt;0,ROUND(BH76,0),0)</f>
        <v>0</v>
      </c>
      <c r="Q791" s="261">
        <f>IF(BH77&gt;0,ROUND(BH77,0),0)</f>
        <v>0</v>
      </c>
      <c r="R791" s="261">
        <f>IF(BH78&gt;0,ROUND(BH78,0),0)</f>
        <v>410</v>
      </c>
      <c r="S791" s="261">
        <f>IF(BH79&gt;0,ROUND(BH79,0),0)</f>
        <v>0</v>
      </c>
      <c r="T791" s="263">
        <f>IF(BH80&gt;0,ROUND(BH80,2),0)</f>
        <v>0</v>
      </c>
      <c r="U791" s="261"/>
      <c r="V791" s="262"/>
      <c r="W791" s="261"/>
      <c r="X791" s="261"/>
      <c r="Y791" s="261"/>
      <c r="Z791" s="262"/>
      <c r="AA791" s="262"/>
      <c r="AB791" s="262"/>
      <c r="AC791" s="262"/>
      <c r="AD791" s="262"/>
      <c r="AE791" s="262"/>
      <c r="AF791" s="262"/>
      <c r="AG791" s="262"/>
      <c r="AH791" s="262"/>
      <c r="AI791" s="262"/>
      <c r="AJ791" s="262"/>
      <c r="AK791" s="262"/>
      <c r="AL791" s="262"/>
      <c r="AM791" s="262"/>
      <c r="AN791" s="262"/>
      <c r="AO791" s="262"/>
      <c r="AP791" s="262"/>
      <c r="AQ791" s="262"/>
      <c r="AR791" s="262"/>
      <c r="AS791" s="262"/>
      <c r="AT791" s="262"/>
      <c r="AU791" s="262"/>
      <c r="AV791" s="262"/>
      <c r="AW791" s="262"/>
      <c r="AX791" s="262"/>
      <c r="AY791" s="262"/>
      <c r="AZ791" s="262"/>
      <c r="BA791" s="262"/>
      <c r="BB791" s="262"/>
      <c r="BC791" s="262"/>
      <c r="BD791" s="262"/>
      <c r="BE791" s="262"/>
      <c r="BF791" s="262"/>
      <c r="BG791" s="262"/>
      <c r="BH791" s="262"/>
      <c r="BI791" s="262"/>
      <c r="BJ791" s="262"/>
      <c r="BK791" s="262"/>
      <c r="BL791" s="262"/>
      <c r="BM791" s="262"/>
      <c r="BN791" s="262"/>
      <c r="BO791" s="262"/>
      <c r="BP791" s="262"/>
      <c r="BQ791" s="262"/>
      <c r="BR791" s="262"/>
      <c r="BS791" s="262"/>
      <c r="BT791" s="262"/>
      <c r="BU791" s="262"/>
      <c r="BV791" s="262"/>
      <c r="BW791" s="262"/>
      <c r="BX791" s="262"/>
      <c r="BY791" s="262"/>
      <c r="BZ791" s="262"/>
      <c r="CA791" s="262"/>
      <c r="CB791" s="262"/>
      <c r="CC791" s="262"/>
      <c r="CD791" s="262"/>
      <c r="CE791" s="262"/>
    </row>
    <row r="792" spans="1:83" ht="12.65" customHeight="1" x14ac:dyDescent="0.35">
      <c r="A792" s="204" t="e">
        <f>RIGHT($C$83,3)&amp;"*"&amp;RIGHT($C$82,4)&amp;"*"&amp;BI$55&amp;"*"&amp;"A"</f>
        <v>#VALUE!</v>
      </c>
      <c r="B792" s="261"/>
      <c r="C792" s="263">
        <f>ROUND(BI60,2)</f>
        <v>0</v>
      </c>
      <c r="D792" s="261">
        <f>ROUND(BI61,0)</f>
        <v>0</v>
      </c>
      <c r="E792" s="261">
        <f>ROUND(BI62,0)</f>
        <v>0</v>
      </c>
      <c r="F792" s="261">
        <f>ROUND(BI63,0)</f>
        <v>0</v>
      </c>
      <c r="G792" s="261">
        <f>ROUND(BI64,0)</f>
        <v>0</v>
      </c>
      <c r="H792" s="261">
        <f>ROUND(BI65,0)</f>
        <v>0</v>
      </c>
      <c r="I792" s="261">
        <f>ROUND(BI66,0)</f>
        <v>0</v>
      </c>
      <c r="J792" s="261">
        <f>ROUND(BI67,0)</f>
        <v>0</v>
      </c>
      <c r="K792" s="261">
        <f>ROUND(BI68,0)</f>
        <v>0</v>
      </c>
      <c r="L792" s="261">
        <f>ROUND(BI69,0)</f>
        <v>0</v>
      </c>
      <c r="M792" s="261">
        <f>ROUND(BI70,0)</f>
        <v>0</v>
      </c>
      <c r="N792" s="261"/>
      <c r="O792" s="261"/>
      <c r="P792" s="261">
        <f>IF(BI76&gt;0,ROUND(BI76,0),0)</f>
        <v>0</v>
      </c>
      <c r="Q792" s="261">
        <f>IF(BI77&gt;0,ROUND(BI77,0),0)</f>
        <v>0</v>
      </c>
      <c r="R792" s="261">
        <f>IF(BI78&gt;0,ROUND(BI78,0),0)</f>
        <v>0</v>
      </c>
      <c r="S792" s="261">
        <f>IF(BI79&gt;0,ROUND(BI79,0),0)</f>
        <v>0</v>
      </c>
      <c r="T792" s="263">
        <f>IF(BI80&gt;0,ROUND(BI80,2),0)</f>
        <v>0</v>
      </c>
      <c r="U792" s="261"/>
      <c r="V792" s="262"/>
      <c r="W792" s="261"/>
      <c r="X792" s="261"/>
      <c r="Y792" s="261"/>
      <c r="Z792" s="262"/>
      <c r="AA792" s="262"/>
      <c r="AB792" s="262"/>
      <c r="AC792" s="262"/>
      <c r="AD792" s="262"/>
      <c r="AE792" s="262"/>
      <c r="AF792" s="262"/>
      <c r="AG792" s="262"/>
      <c r="AH792" s="262"/>
      <c r="AI792" s="262"/>
      <c r="AJ792" s="262"/>
      <c r="AK792" s="262"/>
      <c r="AL792" s="262"/>
      <c r="AM792" s="262"/>
      <c r="AN792" s="262"/>
      <c r="AO792" s="262"/>
      <c r="AP792" s="262"/>
      <c r="AQ792" s="262"/>
      <c r="AR792" s="262"/>
      <c r="AS792" s="262"/>
      <c r="AT792" s="262"/>
      <c r="AU792" s="262"/>
      <c r="AV792" s="262"/>
      <c r="AW792" s="262"/>
      <c r="AX792" s="262"/>
      <c r="AY792" s="262"/>
      <c r="AZ792" s="262"/>
      <c r="BA792" s="262"/>
      <c r="BB792" s="262"/>
      <c r="BC792" s="262"/>
      <c r="BD792" s="262"/>
      <c r="BE792" s="262"/>
      <c r="BF792" s="262"/>
      <c r="BG792" s="262"/>
      <c r="BH792" s="262"/>
      <c r="BI792" s="262"/>
      <c r="BJ792" s="262"/>
      <c r="BK792" s="262"/>
      <c r="BL792" s="262"/>
      <c r="BM792" s="262"/>
      <c r="BN792" s="262"/>
      <c r="BO792" s="262"/>
      <c r="BP792" s="262"/>
      <c r="BQ792" s="262"/>
      <c r="BR792" s="262"/>
      <c r="BS792" s="262"/>
      <c r="BT792" s="262"/>
      <c r="BU792" s="262"/>
      <c r="BV792" s="262"/>
      <c r="BW792" s="262"/>
      <c r="BX792" s="262"/>
      <c r="BY792" s="262"/>
      <c r="BZ792" s="262"/>
      <c r="CA792" s="262"/>
      <c r="CB792" s="262"/>
      <c r="CC792" s="262"/>
      <c r="CD792" s="262"/>
      <c r="CE792" s="262"/>
    </row>
    <row r="793" spans="1:83" ht="12.65" customHeight="1" x14ac:dyDescent="0.35">
      <c r="A793" s="204" t="e">
        <f>RIGHT($C$83,3)&amp;"*"&amp;RIGHT($C$82,4)&amp;"*"&amp;BJ$55&amp;"*"&amp;"A"</f>
        <v>#VALUE!</v>
      </c>
      <c r="B793" s="261"/>
      <c r="C793" s="263">
        <f>ROUND(BJ60,2)</f>
        <v>2.16</v>
      </c>
      <c r="D793" s="261">
        <f>ROUND(BJ61,0)</f>
        <v>151438</v>
      </c>
      <c r="E793" s="261">
        <f>ROUND(BJ62,0)</f>
        <v>41668</v>
      </c>
      <c r="F793" s="261">
        <f>ROUND(BJ63,0)</f>
        <v>66553</v>
      </c>
      <c r="G793" s="261">
        <f>ROUND(BJ64,0)</f>
        <v>2100</v>
      </c>
      <c r="H793" s="261">
        <f>ROUND(BJ65,0)</f>
        <v>0</v>
      </c>
      <c r="I793" s="261">
        <f>ROUND(BJ66,0)</f>
        <v>0</v>
      </c>
      <c r="J793" s="261">
        <f>ROUND(BJ67,0)</f>
        <v>0</v>
      </c>
      <c r="K793" s="261">
        <f>ROUND(BJ68,0)</f>
        <v>0</v>
      </c>
      <c r="L793" s="261">
        <f>ROUND(BJ69,0)</f>
        <v>71001</v>
      </c>
      <c r="M793" s="261">
        <f>ROUND(BJ70,0)</f>
        <v>0</v>
      </c>
      <c r="N793" s="261"/>
      <c r="O793" s="261"/>
      <c r="P793" s="261">
        <f>IF(BJ76&gt;0,ROUND(BJ76,0),0)</f>
        <v>0</v>
      </c>
      <c r="Q793" s="261">
        <f>IF(BJ77&gt;0,ROUND(BJ77,0),0)</f>
        <v>0</v>
      </c>
      <c r="R793" s="261">
        <f>IF(BJ78&gt;0,ROUND(BJ78,0),0)</f>
        <v>0</v>
      </c>
      <c r="S793" s="261">
        <f>IF(BJ79&gt;0,ROUND(BJ79,0),0)</f>
        <v>0</v>
      </c>
      <c r="T793" s="263">
        <f>IF(BJ80&gt;0,ROUND(BJ80,2),0)</f>
        <v>0</v>
      </c>
      <c r="U793" s="261"/>
      <c r="V793" s="262"/>
      <c r="W793" s="261"/>
      <c r="X793" s="261"/>
      <c r="Y793" s="261"/>
      <c r="Z793" s="262"/>
      <c r="AA793" s="262"/>
      <c r="AB793" s="262"/>
      <c r="AC793" s="262"/>
      <c r="AD793" s="262"/>
      <c r="AE793" s="262"/>
      <c r="AF793" s="262"/>
      <c r="AG793" s="262"/>
      <c r="AH793" s="262"/>
      <c r="AI793" s="262"/>
      <c r="AJ793" s="262"/>
      <c r="AK793" s="262"/>
      <c r="AL793" s="262"/>
      <c r="AM793" s="262"/>
      <c r="AN793" s="262"/>
      <c r="AO793" s="262"/>
      <c r="AP793" s="262"/>
      <c r="AQ793" s="262"/>
      <c r="AR793" s="262"/>
      <c r="AS793" s="262"/>
      <c r="AT793" s="262"/>
      <c r="AU793" s="262"/>
      <c r="AV793" s="262"/>
      <c r="AW793" s="262"/>
      <c r="AX793" s="262"/>
      <c r="AY793" s="262"/>
      <c r="AZ793" s="262"/>
      <c r="BA793" s="262"/>
      <c r="BB793" s="262"/>
      <c r="BC793" s="262"/>
      <c r="BD793" s="262"/>
      <c r="BE793" s="262"/>
      <c r="BF793" s="262"/>
      <c r="BG793" s="262"/>
      <c r="BH793" s="262"/>
      <c r="BI793" s="262"/>
      <c r="BJ793" s="262"/>
      <c r="BK793" s="262"/>
      <c r="BL793" s="262"/>
      <c r="BM793" s="262"/>
      <c r="BN793" s="262"/>
      <c r="BO793" s="262"/>
      <c r="BP793" s="262"/>
      <c r="BQ793" s="262"/>
      <c r="BR793" s="262"/>
      <c r="BS793" s="262"/>
      <c r="BT793" s="262"/>
      <c r="BU793" s="262"/>
      <c r="BV793" s="262"/>
      <c r="BW793" s="262"/>
      <c r="BX793" s="262"/>
      <c r="BY793" s="262"/>
      <c r="BZ793" s="262"/>
      <c r="CA793" s="262"/>
      <c r="CB793" s="262"/>
      <c r="CC793" s="262"/>
      <c r="CD793" s="262"/>
      <c r="CE793" s="262"/>
    </row>
    <row r="794" spans="1:83" ht="12.65" customHeight="1" x14ac:dyDescent="0.35">
      <c r="A794" s="204" t="e">
        <f>RIGHT($C$83,3)&amp;"*"&amp;RIGHT($C$82,4)&amp;"*"&amp;BK$55&amp;"*"&amp;"A"</f>
        <v>#VALUE!</v>
      </c>
      <c r="B794" s="261"/>
      <c r="C794" s="263">
        <f>ROUND(BK60,2)</f>
        <v>15.64</v>
      </c>
      <c r="D794" s="261">
        <f>ROUND(BK61,0)</f>
        <v>642800</v>
      </c>
      <c r="E794" s="261">
        <f>ROUND(BK62,0)</f>
        <v>176865</v>
      </c>
      <c r="F794" s="261">
        <f>ROUND(BK63,0)</f>
        <v>0</v>
      </c>
      <c r="G794" s="261">
        <f>ROUND(BK64,0)</f>
        <v>18845</v>
      </c>
      <c r="H794" s="261">
        <f>ROUND(BK65,0)</f>
        <v>819</v>
      </c>
      <c r="I794" s="261">
        <f>ROUND(BK66,0)</f>
        <v>58469</v>
      </c>
      <c r="J794" s="261">
        <f>ROUND(BK67,0)</f>
        <v>13129</v>
      </c>
      <c r="K794" s="261">
        <f>ROUND(BK68,0)</f>
        <v>4583</v>
      </c>
      <c r="L794" s="261">
        <f>ROUND(BK69,0)</f>
        <v>15282</v>
      </c>
      <c r="M794" s="261">
        <f>ROUND(BK70,0)</f>
        <v>0</v>
      </c>
      <c r="N794" s="261"/>
      <c r="O794" s="261"/>
      <c r="P794" s="261">
        <f>IF(BK76&gt;0,ROUND(BK76,0),0)</f>
        <v>849</v>
      </c>
      <c r="Q794" s="261">
        <f>IF(BK77&gt;0,ROUND(BK77,0),0)</f>
        <v>0</v>
      </c>
      <c r="R794" s="261">
        <f>IF(BK78&gt;0,ROUND(BK78,0),0)</f>
        <v>1433</v>
      </c>
      <c r="S794" s="261">
        <f>IF(BK79&gt;0,ROUND(BK79,0),0)</f>
        <v>0</v>
      </c>
      <c r="T794" s="263">
        <f>IF(BK80&gt;0,ROUND(BK80,2),0)</f>
        <v>0</v>
      </c>
      <c r="U794" s="261"/>
      <c r="V794" s="262"/>
      <c r="W794" s="261"/>
      <c r="X794" s="261"/>
      <c r="Y794" s="261"/>
      <c r="Z794" s="262"/>
      <c r="AA794" s="262"/>
      <c r="AB794" s="262"/>
      <c r="AC794" s="262"/>
      <c r="AD794" s="262"/>
      <c r="AE794" s="262"/>
      <c r="AF794" s="262"/>
      <c r="AG794" s="262"/>
      <c r="AH794" s="262"/>
      <c r="AI794" s="262"/>
      <c r="AJ794" s="262"/>
      <c r="AK794" s="262"/>
      <c r="AL794" s="262"/>
      <c r="AM794" s="262"/>
      <c r="AN794" s="262"/>
      <c r="AO794" s="262"/>
      <c r="AP794" s="262"/>
      <c r="AQ794" s="262"/>
      <c r="AR794" s="262"/>
      <c r="AS794" s="262"/>
      <c r="AT794" s="262"/>
      <c r="AU794" s="262"/>
      <c r="AV794" s="262"/>
      <c r="AW794" s="262"/>
      <c r="AX794" s="262"/>
      <c r="AY794" s="262"/>
      <c r="AZ794" s="262"/>
      <c r="BA794" s="262"/>
      <c r="BB794" s="262"/>
      <c r="BC794" s="262"/>
      <c r="BD794" s="262"/>
      <c r="BE794" s="262"/>
      <c r="BF794" s="262"/>
      <c r="BG794" s="262"/>
      <c r="BH794" s="262"/>
      <c r="BI794" s="262"/>
      <c r="BJ794" s="262"/>
      <c r="BK794" s="262"/>
      <c r="BL794" s="262"/>
      <c r="BM794" s="262"/>
      <c r="BN794" s="262"/>
      <c r="BO794" s="262"/>
      <c r="BP794" s="262"/>
      <c r="BQ794" s="262"/>
      <c r="BR794" s="262"/>
      <c r="BS794" s="262"/>
      <c r="BT794" s="262"/>
      <c r="BU794" s="262"/>
      <c r="BV794" s="262"/>
      <c r="BW794" s="262"/>
      <c r="BX794" s="262"/>
      <c r="BY794" s="262"/>
      <c r="BZ794" s="262"/>
      <c r="CA794" s="262"/>
      <c r="CB794" s="262"/>
      <c r="CC794" s="262"/>
      <c r="CD794" s="262"/>
      <c r="CE794" s="262"/>
    </row>
    <row r="795" spans="1:83" ht="12.65" customHeight="1" x14ac:dyDescent="0.35">
      <c r="A795" s="204" t="e">
        <f>RIGHT($C$83,3)&amp;"*"&amp;RIGHT($C$82,4)&amp;"*"&amp;BL$55&amp;"*"&amp;"A"</f>
        <v>#VALUE!</v>
      </c>
      <c r="B795" s="261"/>
      <c r="C795" s="263">
        <f>ROUND(BL60,2)</f>
        <v>17.5</v>
      </c>
      <c r="D795" s="261">
        <f>ROUND(BL61,0)</f>
        <v>625326</v>
      </c>
      <c r="E795" s="261">
        <f>ROUND(BL62,0)</f>
        <v>172057</v>
      </c>
      <c r="F795" s="261">
        <f>ROUND(BL63,0)</f>
        <v>0</v>
      </c>
      <c r="G795" s="261">
        <f>ROUND(BL64,0)</f>
        <v>30128</v>
      </c>
      <c r="H795" s="261">
        <f>ROUND(BL65,0)</f>
        <v>2273</v>
      </c>
      <c r="I795" s="261">
        <f>ROUND(BL66,0)</f>
        <v>29737</v>
      </c>
      <c r="J795" s="261">
        <f>ROUND(BL67,0)</f>
        <v>119719</v>
      </c>
      <c r="K795" s="261">
        <f>ROUND(BL68,0)</f>
        <v>8580</v>
      </c>
      <c r="L795" s="261">
        <f>ROUND(BL69,0)</f>
        <v>2019</v>
      </c>
      <c r="M795" s="261">
        <f>ROUND(BL70,0)</f>
        <v>0</v>
      </c>
      <c r="N795" s="261"/>
      <c r="O795" s="261"/>
      <c r="P795" s="261">
        <f>IF(BL76&gt;0,ROUND(BL76,0),0)</f>
        <v>7742</v>
      </c>
      <c r="Q795" s="261">
        <f>IF(BL77&gt;0,ROUND(BL77,0),0)</f>
        <v>0</v>
      </c>
      <c r="R795" s="261">
        <f>IF(BL78&gt;0,ROUND(BL78,0),0)</f>
        <v>1604</v>
      </c>
      <c r="S795" s="261">
        <f>IF(BL79&gt;0,ROUND(BL79,0),0)</f>
        <v>0</v>
      </c>
      <c r="T795" s="263">
        <f>IF(BL80&gt;0,ROUND(BL80,2),0)</f>
        <v>0</v>
      </c>
      <c r="U795" s="261"/>
      <c r="V795" s="262"/>
      <c r="W795" s="261"/>
      <c r="X795" s="261"/>
      <c r="Y795" s="261"/>
      <c r="Z795" s="262"/>
      <c r="AA795" s="262"/>
      <c r="AB795" s="262"/>
      <c r="AC795" s="262"/>
      <c r="AD795" s="262"/>
      <c r="AE795" s="262"/>
      <c r="AF795" s="262"/>
      <c r="AG795" s="262"/>
      <c r="AH795" s="262"/>
      <c r="AI795" s="262"/>
      <c r="AJ795" s="262"/>
      <c r="AK795" s="262"/>
      <c r="AL795" s="262"/>
      <c r="AM795" s="262"/>
      <c r="AN795" s="262"/>
      <c r="AO795" s="262"/>
      <c r="AP795" s="262"/>
      <c r="AQ795" s="262"/>
      <c r="AR795" s="262"/>
      <c r="AS795" s="262"/>
      <c r="AT795" s="262"/>
      <c r="AU795" s="262"/>
      <c r="AV795" s="262"/>
      <c r="AW795" s="262"/>
      <c r="AX795" s="262"/>
      <c r="AY795" s="262"/>
      <c r="AZ795" s="262"/>
      <c r="BA795" s="262"/>
      <c r="BB795" s="262"/>
      <c r="BC795" s="262"/>
      <c r="BD795" s="262"/>
      <c r="BE795" s="262"/>
      <c r="BF795" s="262"/>
      <c r="BG795" s="262"/>
      <c r="BH795" s="262"/>
      <c r="BI795" s="262"/>
      <c r="BJ795" s="262"/>
      <c r="BK795" s="262"/>
      <c r="BL795" s="262"/>
      <c r="BM795" s="262"/>
      <c r="BN795" s="262"/>
      <c r="BO795" s="262"/>
      <c r="BP795" s="262"/>
      <c r="BQ795" s="262"/>
      <c r="BR795" s="262"/>
      <c r="BS795" s="262"/>
      <c r="BT795" s="262"/>
      <c r="BU795" s="262"/>
      <c r="BV795" s="262"/>
      <c r="BW795" s="262"/>
      <c r="BX795" s="262"/>
      <c r="BY795" s="262"/>
      <c r="BZ795" s="262"/>
      <c r="CA795" s="262"/>
      <c r="CB795" s="262"/>
      <c r="CC795" s="262"/>
      <c r="CD795" s="262"/>
      <c r="CE795" s="262"/>
    </row>
    <row r="796" spans="1:83" ht="12.65" customHeight="1" x14ac:dyDescent="0.35">
      <c r="A796" s="204" t="e">
        <f>RIGHT($C$83,3)&amp;"*"&amp;RIGHT($C$82,4)&amp;"*"&amp;BM$55&amp;"*"&amp;"A"</f>
        <v>#VALUE!</v>
      </c>
      <c r="B796" s="261"/>
      <c r="C796" s="263">
        <f>ROUND(BM60,2)</f>
        <v>0</v>
      </c>
      <c r="D796" s="261">
        <f>ROUND(BM61,0)</f>
        <v>0</v>
      </c>
      <c r="E796" s="261">
        <f>ROUND(BM62,0)</f>
        <v>0</v>
      </c>
      <c r="F796" s="261">
        <f>ROUND(BM63,0)</f>
        <v>0</v>
      </c>
      <c r="G796" s="261">
        <f>ROUND(BM64,0)</f>
        <v>0</v>
      </c>
      <c r="H796" s="261">
        <f>ROUND(BM65,0)</f>
        <v>0</v>
      </c>
      <c r="I796" s="261">
        <f>ROUND(BM66,0)</f>
        <v>0</v>
      </c>
      <c r="J796" s="261">
        <f>ROUND(BM67,0)</f>
        <v>0</v>
      </c>
      <c r="K796" s="261">
        <f>ROUND(BM68,0)</f>
        <v>0</v>
      </c>
      <c r="L796" s="261">
        <f>ROUND(BM69,0)</f>
        <v>0</v>
      </c>
      <c r="M796" s="261">
        <f>ROUND(BM70,0)</f>
        <v>0</v>
      </c>
      <c r="N796" s="261"/>
      <c r="O796" s="261"/>
      <c r="P796" s="261">
        <f>IF(BM76&gt;0,ROUND(BM76,0),0)</f>
        <v>0</v>
      </c>
      <c r="Q796" s="261">
        <f>IF(BM77&gt;0,ROUND(BM77,0),0)</f>
        <v>0</v>
      </c>
      <c r="R796" s="261">
        <f>IF(BM78&gt;0,ROUND(BM78,0),0)</f>
        <v>0</v>
      </c>
      <c r="S796" s="261">
        <f>IF(BM79&gt;0,ROUND(BM79,0),0)</f>
        <v>0</v>
      </c>
      <c r="T796" s="263">
        <f>IF(BM80&gt;0,ROUND(BM80,2),0)</f>
        <v>0</v>
      </c>
      <c r="U796" s="261"/>
      <c r="V796" s="262"/>
      <c r="W796" s="261"/>
      <c r="X796" s="261"/>
      <c r="Y796" s="261"/>
      <c r="Z796" s="262"/>
      <c r="AA796" s="262"/>
      <c r="AB796" s="262"/>
      <c r="AC796" s="262"/>
      <c r="AD796" s="262"/>
      <c r="AE796" s="262"/>
      <c r="AF796" s="262"/>
      <c r="AG796" s="262"/>
      <c r="AH796" s="262"/>
      <c r="AI796" s="262"/>
      <c r="AJ796" s="262"/>
      <c r="AK796" s="262"/>
      <c r="AL796" s="262"/>
      <c r="AM796" s="262"/>
      <c r="AN796" s="262"/>
      <c r="AO796" s="262"/>
      <c r="AP796" s="262"/>
      <c r="AQ796" s="262"/>
      <c r="AR796" s="262"/>
      <c r="AS796" s="262"/>
      <c r="AT796" s="262"/>
      <c r="AU796" s="262"/>
      <c r="AV796" s="262"/>
      <c r="AW796" s="262"/>
      <c r="AX796" s="262"/>
      <c r="AY796" s="262"/>
      <c r="AZ796" s="262"/>
      <c r="BA796" s="262"/>
      <c r="BB796" s="262"/>
      <c r="BC796" s="262"/>
      <c r="BD796" s="262"/>
      <c r="BE796" s="262"/>
      <c r="BF796" s="262"/>
      <c r="BG796" s="262"/>
      <c r="BH796" s="262"/>
      <c r="BI796" s="262"/>
      <c r="BJ796" s="262"/>
      <c r="BK796" s="262"/>
      <c r="BL796" s="262"/>
      <c r="BM796" s="262"/>
      <c r="BN796" s="262"/>
      <c r="BO796" s="262"/>
      <c r="BP796" s="262"/>
      <c r="BQ796" s="262"/>
      <c r="BR796" s="262"/>
      <c r="BS796" s="262"/>
      <c r="BT796" s="262"/>
      <c r="BU796" s="262"/>
      <c r="BV796" s="262"/>
      <c r="BW796" s="262"/>
      <c r="BX796" s="262"/>
      <c r="BY796" s="262"/>
      <c r="BZ796" s="262"/>
      <c r="CA796" s="262"/>
      <c r="CB796" s="262"/>
      <c r="CC796" s="262"/>
      <c r="CD796" s="262"/>
      <c r="CE796" s="262"/>
    </row>
    <row r="797" spans="1:83" ht="12.65" customHeight="1" x14ac:dyDescent="0.35">
      <c r="A797" s="204" t="e">
        <f>RIGHT($C$83,3)&amp;"*"&amp;RIGHT($C$82,4)&amp;"*"&amp;BN$55&amp;"*"&amp;"A"</f>
        <v>#VALUE!</v>
      </c>
      <c r="B797" s="261"/>
      <c r="C797" s="263">
        <f>ROUND(BN60,2)</f>
        <v>5.52</v>
      </c>
      <c r="D797" s="261">
        <f>ROUND(BN61,0)</f>
        <v>555549</v>
      </c>
      <c r="E797" s="261">
        <f>ROUND(BN62,0)</f>
        <v>152858</v>
      </c>
      <c r="F797" s="261">
        <f>ROUND(BN63,0)</f>
        <v>94170</v>
      </c>
      <c r="G797" s="261">
        <f>ROUND(BN64,0)</f>
        <v>40309</v>
      </c>
      <c r="H797" s="261">
        <f>ROUND(BN65,0)</f>
        <v>26215</v>
      </c>
      <c r="I797" s="261">
        <f>ROUND(BN66,0)</f>
        <v>79984</v>
      </c>
      <c r="J797" s="261">
        <f>ROUND(BN67,0)</f>
        <v>228676</v>
      </c>
      <c r="K797" s="261">
        <f>ROUND(BN68,0)</f>
        <v>1570980</v>
      </c>
      <c r="L797" s="261">
        <f>ROUND(BN69,0)</f>
        <v>159473</v>
      </c>
      <c r="M797" s="261">
        <f>ROUND(BN70,0)</f>
        <v>0</v>
      </c>
      <c r="N797" s="261"/>
      <c r="O797" s="261"/>
      <c r="P797" s="261">
        <f>IF(BN76&gt;0,ROUND(BN76,0),0)</f>
        <v>14788</v>
      </c>
      <c r="Q797" s="261">
        <f>IF(BN77&gt;0,ROUND(BN77,0),0)</f>
        <v>0</v>
      </c>
      <c r="R797" s="261">
        <f>IF(BN78&gt;0,ROUND(BN78,0),0)</f>
        <v>0</v>
      </c>
      <c r="S797" s="261">
        <f>IF(BN79&gt;0,ROUND(BN79,0),0)</f>
        <v>0</v>
      </c>
      <c r="T797" s="263">
        <f>IF(BN80&gt;0,ROUND(BN80,2),0)</f>
        <v>0</v>
      </c>
      <c r="U797" s="261"/>
      <c r="V797" s="262"/>
      <c r="W797" s="261"/>
      <c r="X797" s="261"/>
      <c r="Y797" s="261"/>
      <c r="Z797" s="262"/>
      <c r="AA797" s="262"/>
      <c r="AB797" s="262"/>
      <c r="AC797" s="262"/>
      <c r="AD797" s="262"/>
      <c r="AE797" s="262"/>
      <c r="AF797" s="262"/>
      <c r="AG797" s="262"/>
      <c r="AH797" s="262"/>
      <c r="AI797" s="262"/>
      <c r="AJ797" s="262"/>
      <c r="AK797" s="262"/>
      <c r="AL797" s="262"/>
      <c r="AM797" s="262"/>
      <c r="AN797" s="262"/>
      <c r="AO797" s="262"/>
      <c r="AP797" s="262"/>
      <c r="AQ797" s="262"/>
      <c r="AR797" s="262"/>
      <c r="AS797" s="262"/>
      <c r="AT797" s="262"/>
      <c r="AU797" s="262"/>
      <c r="AV797" s="262"/>
      <c r="AW797" s="262"/>
      <c r="AX797" s="262"/>
      <c r="AY797" s="262"/>
      <c r="AZ797" s="262"/>
      <c r="BA797" s="262"/>
      <c r="BB797" s="262"/>
      <c r="BC797" s="262"/>
      <c r="BD797" s="262"/>
      <c r="BE797" s="262"/>
      <c r="BF797" s="262"/>
      <c r="BG797" s="262"/>
      <c r="BH797" s="262"/>
      <c r="BI797" s="262"/>
      <c r="BJ797" s="262"/>
      <c r="BK797" s="262"/>
      <c r="BL797" s="262"/>
      <c r="BM797" s="262"/>
      <c r="BN797" s="262"/>
      <c r="BO797" s="262"/>
      <c r="BP797" s="262"/>
      <c r="BQ797" s="262"/>
      <c r="BR797" s="262"/>
      <c r="BS797" s="262"/>
      <c r="BT797" s="262"/>
      <c r="BU797" s="262"/>
      <c r="BV797" s="262"/>
      <c r="BW797" s="262"/>
      <c r="BX797" s="262"/>
      <c r="BY797" s="262"/>
      <c r="BZ797" s="262"/>
      <c r="CA797" s="262"/>
      <c r="CB797" s="262"/>
      <c r="CC797" s="262"/>
      <c r="CD797" s="262"/>
      <c r="CE797" s="262"/>
    </row>
    <row r="798" spans="1:83" ht="12.65" customHeight="1" x14ac:dyDescent="0.35">
      <c r="A798" s="204" t="e">
        <f>RIGHT($C$83,3)&amp;"*"&amp;RIGHT($C$82,4)&amp;"*"&amp;BO$55&amp;"*"&amp;"A"</f>
        <v>#VALUE!</v>
      </c>
      <c r="B798" s="261"/>
      <c r="C798" s="263">
        <f>ROUND(BO60,2)</f>
        <v>0</v>
      </c>
      <c r="D798" s="261">
        <f>ROUND(BO61,0)</f>
        <v>0</v>
      </c>
      <c r="E798" s="261">
        <f>ROUND(BO62,0)</f>
        <v>0</v>
      </c>
      <c r="F798" s="261">
        <f>ROUND(BO63,0)</f>
        <v>0</v>
      </c>
      <c r="G798" s="261">
        <f>ROUND(BO64,0)</f>
        <v>0</v>
      </c>
      <c r="H798" s="261">
        <f>ROUND(BO65,0)</f>
        <v>0</v>
      </c>
      <c r="I798" s="261">
        <f>ROUND(BO66,0)</f>
        <v>0</v>
      </c>
      <c r="J798" s="261">
        <f>ROUND(BO67,0)</f>
        <v>0</v>
      </c>
      <c r="K798" s="261">
        <f>ROUND(BO68,0)</f>
        <v>0</v>
      </c>
      <c r="L798" s="261">
        <f>ROUND(BO69,0)</f>
        <v>0</v>
      </c>
      <c r="M798" s="261">
        <f>ROUND(BO70,0)</f>
        <v>0</v>
      </c>
      <c r="N798" s="261"/>
      <c r="O798" s="261"/>
      <c r="P798" s="261">
        <f>IF(BO76&gt;0,ROUND(BO76,0),0)</f>
        <v>0</v>
      </c>
      <c r="Q798" s="261">
        <f>IF(BO77&gt;0,ROUND(BO77,0),0)</f>
        <v>0</v>
      </c>
      <c r="R798" s="261">
        <f>IF(BO78&gt;0,ROUND(BO78,0),0)</f>
        <v>0</v>
      </c>
      <c r="S798" s="261">
        <f>IF(BO79&gt;0,ROUND(BO79,0),0)</f>
        <v>0</v>
      </c>
      <c r="T798" s="263">
        <f>IF(BO80&gt;0,ROUND(BO80,2),0)</f>
        <v>0</v>
      </c>
      <c r="U798" s="261"/>
      <c r="V798" s="262"/>
      <c r="W798" s="261"/>
      <c r="X798" s="261"/>
      <c r="Y798" s="261"/>
      <c r="Z798" s="262"/>
      <c r="AA798" s="262"/>
      <c r="AB798" s="262"/>
      <c r="AC798" s="262"/>
      <c r="AD798" s="262"/>
      <c r="AE798" s="262"/>
      <c r="AF798" s="262"/>
      <c r="AG798" s="262"/>
      <c r="AH798" s="262"/>
      <c r="AI798" s="262"/>
      <c r="AJ798" s="262"/>
      <c r="AK798" s="262"/>
      <c r="AL798" s="262"/>
      <c r="AM798" s="262"/>
      <c r="AN798" s="262"/>
      <c r="AO798" s="262"/>
      <c r="AP798" s="262"/>
      <c r="AQ798" s="262"/>
      <c r="AR798" s="262"/>
      <c r="AS798" s="262"/>
      <c r="AT798" s="262"/>
      <c r="AU798" s="262"/>
      <c r="AV798" s="262"/>
      <c r="AW798" s="262"/>
      <c r="AX798" s="262"/>
      <c r="AY798" s="262"/>
      <c r="AZ798" s="262"/>
      <c r="BA798" s="262"/>
      <c r="BB798" s="262"/>
      <c r="BC798" s="262"/>
      <c r="BD798" s="262"/>
      <c r="BE798" s="262"/>
      <c r="BF798" s="262"/>
      <c r="BG798" s="262"/>
      <c r="BH798" s="262"/>
      <c r="BI798" s="262"/>
      <c r="BJ798" s="262"/>
      <c r="BK798" s="262"/>
      <c r="BL798" s="262"/>
      <c r="BM798" s="262"/>
      <c r="BN798" s="262"/>
      <c r="BO798" s="262"/>
      <c r="BP798" s="262"/>
      <c r="BQ798" s="262"/>
      <c r="BR798" s="262"/>
      <c r="BS798" s="262"/>
      <c r="BT798" s="262"/>
      <c r="BU798" s="262"/>
      <c r="BV798" s="262"/>
      <c r="BW798" s="262"/>
      <c r="BX798" s="262"/>
      <c r="BY798" s="262"/>
      <c r="BZ798" s="262"/>
      <c r="CA798" s="262"/>
      <c r="CB798" s="262"/>
      <c r="CC798" s="262"/>
      <c r="CD798" s="262"/>
      <c r="CE798" s="262"/>
    </row>
    <row r="799" spans="1:83" ht="12.65" customHeight="1" x14ac:dyDescent="0.35">
      <c r="A799" s="204" t="e">
        <f>RIGHT($C$83,3)&amp;"*"&amp;RIGHT($C$82,4)&amp;"*"&amp;BP$55&amp;"*"&amp;"A"</f>
        <v>#VALUE!</v>
      </c>
      <c r="B799" s="261"/>
      <c r="C799" s="263">
        <f>ROUND(BP60,2)</f>
        <v>0</v>
      </c>
      <c r="D799" s="261">
        <f>ROUND(BP61,0)</f>
        <v>0</v>
      </c>
      <c r="E799" s="261">
        <f>ROUND(BP62,0)</f>
        <v>0</v>
      </c>
      <c r="F799" s="261">
        <f>ROUND(BP63,0)</f>
        <v>0</v>
      </c>
      <c r="G799" s="261">
        <f>ROUND(BP64,0)</f>
        <v>0</v>
      </c>
      <c r="H799" s="261">
        <f>ROUND(BP65,0)</f>
        <v>0</v>
      </c>
      <c r="I799" s="261">
        <f>ROUND(BP66,0)</f>
        <v>0</v>
      </c>
      <c r="J799" s="261">
        <f>ROUND(BP67,0)</f>
        <v>0</v>
      </c>
      <c r="K799" s="261">
        <f>ROUND(BP68,0)</f>
        <v>0</v>
      </c>
      <c r="L799" s="261">
        <f>ROUND(BP69,0)</f>
        <v>0</v>
      </c>
      <c r="M799" s="261">
        <f>ROUND(BP70,0)</f>
        <v>0</v>
      </c>
      <c r="N799" s="261"/>
      <c r="O799" s="261"/>
      <c r="P799" s="261">
        <f>IF(BP76&gt;0,ROUND(BP76,0),0)</f>
        <v>0</v>
      </c>
      <c r="Q799" s="261">
        <f>IF(BP77&gt;0,ROUND(BP77,0),0)</f>
        <v>0</v>
      </c>
      <c r="R799" s="261">
        <f>IF(BP78&gt;0,ROUND(BP78,0),0)</f>
        <v>0</v>
      </c>
      <c r="S799" s="261">
        <f>IF(BP79&gt;0,ROUND(BP79,0),0)</f>
        <v>0</v>
      </c>
      <c r="T799" s="263">
        <f>IF(BP80&gt;0,ROUND(BP80,2),0)</f>
        <v>0</v>
      </c>
      <c r="U799" s="261"/>
      <c r="V799" s="262"/>
      <c r="W799" s="261"/>
      <c r="X799" s="261"/>
      <c r="Y799" s="261"/>
      <c r="Z799" s="262"/>
      <c r="AA799" s="262"/>
      <c r="AB799" s="262"/>
      <c r="AC799" s="262"/>
      <c r="AD799" s="262"/>
      <c r="AE799" s="262"/>
      <c r="AF799" s="262"/>
      <c r="AG799" s="262"/>
      <c r="AH799" s="262"/>
      <c r="AI799" s="262"/>
      <c r="AJ799" s="262"/>
      <c r="AK799" s="262"/>
      <c r="AL799" s="262"/>
      <c r="AM799" s="262"/>
      <c r="AN799" s="262"/>
      <c r="AO799" s="262"/>
      <c r="AP799" s="262"/>
      <c r="AQ799" s="262"/>
      <c r="AR799" s="262"/>
      <c r="AS799" s="262"/>
      <c r="AT799" s="262"/>
      <c r="AU799" s="262"/>
      <c r="AV799" s="262"/>
      <c r="AW799" s="262"/>
      <c r="AX799" s="262"/>
      <c r="AY799" s="262"/>
      <c r="AZ799" s="262"/>
      <c r="BA799" s="262"/>
      <c r="BB799" s="262"/>
      <c r="BC799" s="262"/>
      <c r="BD799" s="262"/>
      <c r="BE799" s="262"/>
      <c r="BF799" s="262"/>
      <c r="BG799" s="262"/>
      <c r="BH799" s="262"/>
      <c r="BI799" s="262"/>
      <c r="BJ799" s="262"/>
      <c r="BK799" s="262"/>
      <c r="BL799" s="262"/>
      <c r="BM799" s="262"/>
      <c r="BN799" s="262"/>
      <c r="BO799" s="262"/>
      <c r="BP799" s="262"/>
      <c r="BQ799" s="262"/>
      <c r="BR799" s="262"/>
      <c r="BS799" s="262"/>
      <c r="BT799" s="262"/>
      <c r="BU799" s="262"/>
      <c r="BV799" s="262"/>
      <c r="BW799" s="262"/>
      <c r="BX799" s="262"/>
      <c r="BY799" s="262"/>
      <c r="BZ799" s="262"/>
      <c r="CA799" s="262"/>
      <c r="CB799" s="262"/>
      <c r="CC799" s="262"/>
      <c r="CD799" s="262"/>
      <c r="CE799" s="262"/>
    </row>
    <row r="800" spans="1:83" ht="12.65" customHeight="1" x14ac:dyDescent="0.35">
      <c r="A800" s="204" t="e">
        <f>RIGHT($C$83,3)&amp;"*"&amp;RIGHT($C$82,4)&amp;"*"&amp;BQ$55&amp;"*"&amp;"A"</f>
        <v>#VALUE!</v>
      </c>
      <c r="B800" s="261"/>
      <c r="C800" s="263">
        <f>ROUND(BQ60,2)</f>
        <v>0</v>
      </c>
      <c r="D800" s="261">
        <f>ROUND(BQ61,0)</f>
        <v>0</v>
      </c>
      <c r="E800" s="261">
        <f>ROUND(BQ62,0)</f>
        <v>0</v>
      </c>
      <c r="F800" s="261">
        <f>ROUND(BQ63,0)</f>
        <v>0</v>
      </c>
      <c r="G800" s="261">
        <f>ROUND(BQ64,0)</f>
        <v>0</v>
      </c>
      <c r="H800" s="261">
        <f>ROUND(BQ65,0)</f>
        <v>0</v>
      </c>
      <c r="I800" s="261">
        <f>ROUND(BQ66,0)</f>
        <v>0</v>
      </c>
      <c r="J800" s="261">
        <f>ROUND(BQ67,0)</f>
        <v>0</v>
      </c>
      <c r="K800" s="261">
        <f>ROUND(BQ68,0)</f>
        <v>0</v>
      </c>
      <c r="L800" s="261">
        <f>ROUND(BQ69,0)</f>
        <v>0</v>
      </c>
      <c r="M800" s="261">
        <f>ROUND(BQ70,0)</f>
        <v>0</v>
      </c>
      <c r="N800" s="261"/>
      <c r="O800" s="261"/>
      <c r="P800" s="261">
        <f>IF(BQ76&gt;0,ROUND(BQ76,0),0)</f>
        <v>0</v>
      </c>
      <c r="Q800" s="261">
        <f>IF(BQ77&gt;0,ROUND(BQ77,0),0)</f>
        <v>0</v>
      </c>
      <c r="R800" s="261">
        <f>IF(BQ78&gt;0,ROUND(BQ78,0),0)</f>
        <v>0</v>
      </c>
      <c r="S800" s="261">
        <f>IF(BQ79&gt;0,ROUND(BQ79,0),0)</f>
        <v>0</v>
      </c>
      <c r="T800" s="263">
        <f>IF(BQ80&gt;0,ROUND(BQ80,2),0)</f>
        <v>0</v>
      </c>
      <c r="U800" s="261"/>
      <c r="V800" s="262"/>
      <c r="W800" s="261"/>
      <c r="X800" s="261"/>
      <c r="Y800" s="261"/>
      <c r="Z800" s="262"/>
      <c r="AA800" s="262"/>
      <c r="AB800" s="262"/>
      <c r="AC800" s="262"/>
      <c r="AD800" s="262"/>
      <c r="AE800" s="262"/>
      <c r="AF800" s="262"/>
      <c r="AG800" s="262"/>
      <c r="AH800" s="262"/>
      <c r="AI800" s="262"/>
      <c r="AJ800" s="262"/>
      <c r="AK800" s="262"/>
      <c r="AL800" s="262"/>
      <c r="AM800" s="262"/>
      <c r="AN800" s="262"/>
      <c r="AO800" s="262"/>
      <c r="AP800" s="262"/>
      <c r="AQ800" s="262"/>
      <c r="AR800" s="262"/>
      <c r="AS800" s="262"/>
      <c r="AT800" s="262"/>
      <c r="AU800" s="262"/>
      <c r="AV800" s="262"/>
      <c r="AW800" s="262"/>
      <c r="AX800" s="262"/>
      <c r="AY800" s="262"/>
      <c r="AZ800" s="262"/>
      <c r="BA800" s="262"/>
      <c r="BB800" s="262"/>
      <c r="BC800" s="262"/>
      <c r="BD800" s="262"/>
      <c r="BE800" s="262"/>
      <c r="BF800" s="262"/>
      <c r="BG800" s="262"/>
      <c r="BH800" s="262"/>
      <c r="BI800" s="262"/>
      <c r="BJ800" s="262"/>
      <c r="BK800" s="262"/>
      <c r="BL800" s="262"/>
      <c r="BM800" s="262"/>
      <c r="BN800" s="262"/>
      <c r="BO800" s="262"/>
      <c r="BP800" s="262"/>
      <c r="BQ800" s="262"/>
      <c r="BR800" s="262"/>
      <c r="BS800" s="262"/>
      <c r="BT800" s="262"/>
      <c r="BU800" s="262"/>
      <c r="BV800" s="262"/>
      <c r="BW800" s="262"/>
      <c r="BX800" s="262"/>
      <c r="BY800" s="262"/>
      <c r="BZ800" s="262"/>
      <c r="CA800" s="262"/>
      <c r="CB800" s="262"/>
      <c r="CC800" s="262"/>
      <c r="CD800" s="262"/>
      <c r="CE800" s="262"/>
    </row>
    <row r="801" spans="1:83" ht="12.65" customHeight="1" x14ac:dyDescent="0.35">
      <c r="A801" s="204" t="e">
        <f>RIGHT($C$83,3)&amp;"*"&amp;RIGHT($C$82,4)&amp;"*"&amp;BR$55&amp;"*"&amp;"A"</f>
        <v>#VALUE!</v>
      </c>
      <c r="B801" s="261"/>
      <c r="C801" s="263">
        <f>ROUND(BR60,2)</f>
        <v>3.07</v>
      </c>
      <c r="D801" s="261">
        <f>ROUND(BR61,0)</f>
        <v>175611</v>
      </c>
      <c r="E801" s="261">
        <f>ROUND(BR62,0)</f>
        <v>48319</v>
      </c>
      <c r="F801" s="261">
        <f>ROUND(BR63,0)</f>
        <v>375</v>
      </c>
      <c r="G801" s="261">
        <f>ROUND(BR64,0)</f>
        <v>72053</v>
      </c>
      <c r="H801" s="261">
        <f>ROUND(BR65,0)</f>
        <v>339</v>
      </c>
      <c r="I801" s="261">
        <f>ROUND(BR66,0)</f>
        <v>27553</v>
      </c>
      <c r="J801" s="261">
        <f>ROUND(BR67,0)</f>
        <v>6185</v>
      </c>
      <c r="K801" s="261">
        <f>ROUND(BR68,0)</f>
        <v>2854</v>
      </c>
      <c r="L801" s="261">
        <f>ROUND(BR69,0)</f>
        <v>26967</v>
      </c>
      <c r="M801" s="261">
        <f>ROUND(BR70,0)</f>
        <v>0</v>
      </c>
      <c r="N801" s="261"/>
      <c r="O801" s="261"/>
      <c r="P801" s="261">
        <f>IF(BR76&gt;0,ROUND(BR76,0),0)</f>
        <v>400</v>
      </c>
      <c r="Q801" s="261">
        <f>IF(BR77&gt;0,ROUND(BR77,0),0)</f>
        <v>0</v>
      </c>
      <c r="R801" s="261">
        <f>IF(BR78&gt;0,ROUND(BR78,0),0)</f>
        <v>0</v>
      </c>
      <c r="S801" s="261">
        <f>IF(BR79&gt;0,ROUND(BR79,0),0)</f>
        <v>0</v>
      </c>
      <c r="T801" s="263">
        <f>IF(BR80&gt;0,ROUND(BR80,2),0)</f>
        <v>0</v>
      </c>
      <c r="U801" s="261"/>
      <c r="V801" s="262"/>
      <c r="W801" s="261"/>
      <c r="X801" s="261"/>
      <c r="Y801" s="261"/>
      <c r="Z801" s="262"/>
      <c r="AA801" s="262"/>
      <c r="AB801" s="262"/>
      <c r="AC801" s="262"/>
      <c r="AD801" s="262"/>
      <c r="AE801" s="262"/>
      <c r="AF801" s="262"/>
      <c r="AG801" s="262"/>
      <c r="AH801" s="262"/>
      <c r="AI801" s="262"/>
      <c r="AJ801" s="262"/>
      <c r="AK801" s="262"/>
      <c r="AL801" s="262"/>
      <c r="AM801" s="262"/>
      <c r="AN801" s="262"/>
      <c r="AO801" s="262"/>
      <c r="AP801" s="262"/>
      <c r="AQ801" s="262"/>
      <c r="AR801" s="262"/>
      <c r="AS801" s="262"/>
      <c r="AT801" s="262"/>
      <c r="AU801" s="262"/>
      <c r="AV801" s="262"/>
      <c r="AW801" s="262"/>
      <c r="AX801" s="262"/>
      <c r="AY801" s="262"/>
      <c r="AZ801" s="262"/>
      <c r="BA801" s="262"/>
      <c r="BB801" s="262"/>
      <c r="BC801" s="262"/>
      <c r="BD801" s="262"/>
      <c r="BE801" s="262"/>
      <c r="BF801" s="262"/>
      <c r="BG801" s="262"/>
      <c r="BH801" s="262"/>
      <c r="BI801" s="262"/>
      <c r="BJ801" s="262"/>
      <c r="BK801" s="262"/>
      <c r="BL801" s="262"/>
      <c r="BM801" s="262"/>
      <c r="BN801" s="262"/>
      <c r="BO801" s="262"/>
      <c r="BP801" s="262"/>
      <c r="BQ801" s="262"/>
      <c r="BR801" s="262"/>
      <c r="BS801" s="262"/>
      <c r="BT801" s="262"/>
      <c r="BU801" s="262"/>
      <c r="BV801" s="262"/>
      <c r="BW801" s="262"/>
      <c r="BX801" s="262"/>
      <c r="BY801" s="262"/>
      <c r="BZ801" s="262"/>
      <c r="CA801" s="262"/>
      <c r="CB801" s="262"/>
      <c r="CC801" s="262"/>
      <c r="CD801" s="262"/>
      <c r="CE801" s="262"/>
    </row>
    <row r="802" spans="1:83" ht="12.65" customHeight="1" x14ac:dyDescent="0.35">
      <c r="A802" s="204" t="e">
        <f>RIGHT($C$83,3)&amp;"*"&amp;RIGHT($C$82,4)&amp;"*"&amp;BS$55&amp;"*"&amp;"A"</f>
        <v>#VALUE!</v>
      </c>
      <c r="B802" s="261"/>
      <c r="C802" s="263">
        <f>ROUND(BS60,2)</f>
        <v>0</v>
      </c>
      <c r="D802" s="261">
        <f>ROUND(BS61,0)</f>
        <v>0</v>
      </c>
      <c r="E802" s="261">
        <f>ROUND(BS62,0)</f>
        <v>0</v>
      </c>
      <c r="F802" s="261">
        <f>ROUND(BS63,0)</f>
        <v>0</v>
      </c>
      <c r="G802" s="261">
        <f>ROUND(BS64,0)</f>
        <v>0</v>
      </c>
      <c r="H802" s="261">
        <f>ROUND(BS65,0)</f>
        <v>0</v>
      </c>
      <c r="I802" s="261">
        <f>ROUND(BS66,0)</f>
        <v>0</v>
      </c>
      <c r="J802" s="261">
        <f>ROUND(BS67,0)</f>
        <v>0</v>
      </c>
      <c r="K802" s="261">
        <f>ROUND(BS68,0)</f>
        <v>0</v>
      </c>
      <c r="L802" s="261">
        <f>ROUND(BS69,0)</f>
        <v>0</v>
      </c>
      <c r="M802" s="261">
        <f>ROUND(BS70,0)</f>
        <v>0</v>
      </c>
      <c r="N802" s="261"/>
      <c r="O802" s="261"/>
      <c r="P802" s="261">
        <f>IF(BS76&gt;0,ROUND(BS76,0),0)</f>
        <v>0</v>
      </c>
      <c r="Q802" s="261">
        <f>IF(BS77&gt;0,ROUND(BS77,0),0)</f>
        <v>0</v>
      </c>
      <c r="R802" s="261">
        <f>IF(BS78&gt;0,ROUND(BS78,0),0)</f>
        <v>0</v>
      </c>
      <c r="S802" s="261">
        <f>IF(BS79&gt;0,ROUND(BS79,0),0)</f>
        <v>0</v>
      </c>
      <c r="T802" s="263">
        <f>IF(BS80&gt;0,ROUND(BS80,2),0)</f>
        <v>0</v>
      </c>
      <c r="U802" s="261"/>
      <c r="V802" s="262"/>
      <c r="W802" s="261"/>
      <c r="X802" s="261"/>
      <c r="Y802" s="261"/>
      <c r="Z802" s="262"/>
      <c r="AA802" s="262"/>
      <c r="AB802" s="262"/>
      <c r="AC802" s="262"/>
      <c r="AD802" s="262"/>
      <c r="AE802" s="262"/>
      <c r="AF802" s="262"/>
      <c r="AG802" s="262"/>
      <c r="AH802" s="262"/>
      <c r="AI802" s="262"/>
      <c r="AJ802" s="262"/>
      <c r="AK802" s="262"/>
      <c r="AL802" s="262"/>
      <c r="AM802" s="262"/>
      <c r="AN802" s="262"/>
      <c r="AO802" s="262"/>
      <c r="AP802" s="262"/>
      <c r="AQ802" s="262"/>
      <c r="AR802" s="262"/>
      <c r="AS802" s="262"/>
      <c r="AT802" s="262"/>
      <c r="AU802" s="262"/>
      <c r="AV802" s="262"/>
      <c r="AW802" s="262"/>
      <c r="AX802" s="262"/>
      <c r="AY802" s="262"/>
      <c r="AZ802" s="262"/>
      <c r="BA802" s="262"/>
      <c r="BB802" s="262"/>
      <c r="BC802" s="262"/>
      <c r="BD802" s="262"/>
      <c r="BE802" s="262"/>
      <c r="BF802" s="262"/>
      <c r="BG802" s="262"/>
      <c r="BH802" s="262"/>
      <c r="BI802" s="262"/>
      <c r="BJ802" s="262"/>
      <c r="BK802" s="262"/>
      <c r="BL802" s="262"/>
      <c r="BM802" s="262"/>
      <c r="BN802" s="262"/>
      <c r="BO802" s="262"/>
      <c r="BP802" s="262"/>
      <c r="BQ802" s="262"/>
      <c r="BR802" s="262"/>
      <c r="BS802" s="262"/>
      <c r="BT802" s="262"/>
      <c r="BU802" s="262"/>
      <c r="BV802" s="262"/>
      <c r="BW802" s="262"/>
      <c r="BX802" s="262"/>
      <c r="BY802" s="262"/>
      <c r="BZ802" s="262"/>
      <c r="CA802" s="262"/>
      <c r="CB802" s="262"/>
      <c r="CC802" s="262"/>
      <c r="CD802" s="262"/>
      <c r="CE802" s="262"/>
    </row>
    <row r="803" spans="1:83" ht="12.65" customHeight="1" x14ac:dyDescent="0.35">
      <c r="A803" s="204" t="e">
        <f>RIGHT($C$83,3)&amp;"*"&amp;RIGHT($C$82,4)&amp;"*"&amp;BT$55&amp;"*"&amp;"A"</f>
        <v>#VALUE!</v>
      </c>
      <c r="B803" s="261"/>
      <c r="C803" s="263">
        <f>ROUND(BT60,2)</f>
        <v>0</v>
      </c>
      <c r="D803" s="261">
        <f>ROUND(BT61,0)</f>
        <v>0</v>
      </c>
      <c r="E803" s="261">
        <f>ROUND(BT62,0)</f>
        <v>0</v>
      </c>
      <c r="F803" s="261">
        <f>ROUND(BT63,0)</f>
        <v>0</v>
      </c>
      <c r="G803" s="261">
        <f>ROUND(BT64,0)</f>
        <v>0</v>
      </c>
      <c r="H803" s="261">
        <f>ROUND(BT65,0)</f>
        <v>0</v>
      </c>
      <c r="I803" s="261">
        <f>ROUND(BT66,0)</f>
        <v>0</v>
      </c>
      <c r="J803" s="261">
        <f>ROUND(BT67,0)</f>
        <v>0</v>
      </c>
      <c r="K803" s="261">
        <f>ROUND(BT68,0)</f>
        <v>0</v>
      </c>
      <c r="L803" s="261">
        <f>ROUND(BT69,0)</f>
        <v>0</v>
      </c>
      <c r="M803" s="261">
        <f>ROUND(BT70,0)</f>
        <v>0</v>
      </c>
      <c r="N803" s="261"/>
      <c r="O803" s="261"/>
      <c r="P803" s="261">
        <f>IF(BT76&gt;0,ROUND(BT76,0),0)</f>
        <v>0</v>
      </c>
      <c r="Q803" s="261">
        <f>IF(BT77&gt;0,ROUND(BT77,0),0)</f>
        <v>0</v>
      </c>
      <c r="R803" s="261">
        <f>IF(BT78&gt;0,ROUND(BT78,0),0)</f>
        <v>0</v>
      </c>
      <c r="S803" s="261">
        <f>IF(BT79&gt;0,ROUND(BT79,0),0)</f>
        <v>0</v>
      </c>
      <c r="T803" s="263">
        <f>IF(BT80&gt;0,ROUND(BT80,2),0)</f>
        <v>0</v>
      </c>
      <c r="U803" s="261"/>
      <c r="V803" s="262"/>
      <c r="W803" s="261"/>
      <c r="X803" s="261"/>
      <c r="Y803" s="261"/>
      <c r="Z803" s="262"/>
      <c r="AA803" s="262"/>
      <c r="AB803" s="262"/>
      <c r="AC803" s="262"/>
      <c r="AD803" s="262"/>
      <c r="AE803" s="262"/>
      <c r="AF803" s="262"/>
      <c r="AG803" s="262"/>
      <c r="AH803" s="262"/>
      <c r="AI803" s="262"/>
      <c r="AJ803" s="262"/>
      <c r="AK803" s="262"/>
      <c r="AL803" s="262"/>
      <c r="AM803" s="262"/>
      <c r="AN803" s="262"/>
      <c r="AO803" s="262"/>
      <c r="AP803" s="262"/>
      <c r="AQ803" s="262"/>
      <c r="AR803" s="262"/>
      <c r="AS803" s="262"/>
      <c r="AT803" s="262"/>
      <c r="AU803" s="262"/>
      <c r="AV803" s="262"/>
      <c r="AW803" s="262"/>
      <c r="AX803" s="262"/>
      <c r="AY803" s="262"/>
      <c r="AZ803" s="262"/>
      <c r="BA803" s="262"/>
      <c r="BB803" s="262"/>
      <c r="BC803" s="262"/>
      <c r="BD803" s="262"/>
      <c r="BE803" s="262"/>
      <c r="BF803" s="262"/>
      <c r="BG803" s="262"/>
      <c r="BH803" s="262"/>
      <c r="BI803" s="262"/>
      <c r="BJ803" s="262"/>
      <c r="BK803" s="262"/>
      <c r="BL803" s="262"/>
      <c r="BM803" s="262"/>
      <c r="BN803" s="262"/>
      <c r="BO803" s="262"/>
      <c r="BP803" s="262"/>
      <c r="BQ803" s="262"/>
      <c r="BR803" s="262"/>
      <c r="BS803" s="262"/>
      <c r="BT803" s="262"/>
      <c r="BU803" s="262"/>
      <c r="BV803" s="262"/>
      <c r="BW803" s="262"/>
      <c r="BX803" s="262"/>
      <c r="BY803" s="262"/>
      <c r="BZ803" s="262"/>
      <c r="CA803" s="262"/>
      <c r="CB803" s="262"/>
      <c r="CC803" s="262"/>
      <c r="CD803" s="262"/>
      <c r="CE803" s="262"/>
    </row>
    <row r="804" spans="1:83" ht="12.65" customHeight="1" x14ac:dyDescent="0.35">
      <c r="A804" s="204" t="e">
        <f>RIGHT($C$83,3)&amp;"*"&amp;RIGHT($C$82,4)&amp;"*"&amp;BU$55&amp;"*"&amp;"A"</f>
        <v>#VALUE!</v>
      </c>
      <c r="B804" s="261"/>
      <c r="C804" s="263">
        <f>ROUND(BU60,2)</f>
        <v>0</v>
      </c>
      <c r="D804" s="261">
        <f>ROUND(BU61,0)</f>
        <v>0</v>
      </c>
      <c r="E804" s="261">
        <f>ROUND(BU62,0)</f>
        <v>0</v>
      </c>
      <c r="F804" s="261">
        <f>ROUND(BU63,0)</f>
        <v>0</v>
      </c>
      <c r="G804" s="261">
        <f>ROUND(BU64,0)</f>
        <v>0</v>
      </c>
      <c r="H804" s="261">
        <f>ROUND(BU65,0)</f>
        <v>0</v>
      </c>
      <c r="I804" s="261">
        <f>ROUND(BU66,0)</f>
        <v>0</v>
      </c>
      <c r="J804" s="261">
        <f>ROUND(BU67,0)</f>
        <v>0</v>
      </c>
      <c r="K804" s="261">
        <f>ROUND(BU68,0)</f>
        <v>0</v>
      </c>
      <c r="L804" s="261">
        <f>ROUND(BU69,0)</f>
        <v>0</v>
      </c>
      <c r="M804" s="261">
        <f>ROUND(BU70,0)</f>
        <v>0</v>
      </c>
      <c r="N804" s="261"/>
      <c r="O804" s="261"/>
      <c r="P804" s="261">
        <f>IF(BU76&gt;0,ROUND(BU76,0),0)</f>
        <v>0</v>
      </c>
      <c r="Q804" s="261">
        <f>IF(BU77&gt;0,ROUND(BU77,0),0)</f>
        <v>0</v>
      </c>
      <c r="R804" s="261">
        <f>IF(BU78&gt;0,ROUND(BU78,0),0)</f>
        <v>0</v>
      </c>
      <c r="S804" s="261">
        <f>IF(BU79&gt;0,ROUND(BU79,0),0)</f>
        <v>0</v>
      </c>
      <c r="T804" s="263">
        <f>IF(BU80&gt;0,ROUND(BU80,2),0)</f>
        <v>0</v>
      </c>
      <c r="U804" s="261"/>
      <c r="V804" s="262"/>
      <c r="W804" s="261"/>
      <c r="X804" s="261"/>
      <c r="Y804" s="261"/>
      <c r="Z804" s="262"/>
      <c r="AA804" s="262"/>
      <c r="AB804" s="262"/>
      <c r="AC804" s="262"/>
      <c r="AD804" s="262"/>
      <c r="AE804" s="262"/>
      <c r="AF804" s="262"/>
      <c r="AG804" s="262"/>
      <c r="AH804" s="262"/>
      <c r="AI804" s="262"/>
      <c r="AJ804" s="262"/>
      <c r="AK804" s="262"/>
      <c r="AL804" s="262"/>
      <c r="AM804" s="262"/>
      <c r="AN804" s="262"/>
      <c r="AO804" s="262"/>
      <c r="AP804" s="262"/>
      <c r="AQ804" s="262"/>
      <c r="AR804" s="262"/>
      <c r="AS804" s="262"/>
      <c r="AT804" s="262"/>
      <c r="AU804" s="262"/>
      <c r="AV804" s="262"/>
      <c r="AW804" s="262"/>
      <c r="AX804" s="262"/>
      <c r="AY804" s="262"/>
      <c r="AZ804" s="262"/>
      <c r="BA804" s="262"/>
      <c r="BB804" s="262"/>
      <c r="BC804" s="262"/>
      <c r="BD804" s="262"/>
      <c r="BE804" s="262"/>
      <c r="BF804" s="262"/>
      <c r="BG804" s="262"/>
      <c r="BH804" s="262"/>
      <c r="BI804" s="262"/>
      <c r="BJ804" s="262"/>
      <c r="BK804" s="262"/>
      <c r="BL804" s="262"/>
      <c r="BM804" s="262"/>
      <c r="BN804" s="262"/>
      <c r="BO804" s="262"/>
      <c r="BP804" s="262"/>
      <c r="BQ804" s="262"/>
      <c r="BR804" s="262"/>
      <c r="BS804" s="262"/>
      <c r="BT804" s="262"/>
      <c r="BU804" s="262"/>
      <c r="BV804" s="262"/>
      <c r="BW804" s="262"/>
      <c r="BX804" s="262"/>
      <c r="BY804" s="262"/>
      <c r="BZ804" s="262"/>
      <c r="CA804" s="262"/>
      <c r="CB804" s="262"/>
      <c r="CC804" s="262"/>
      <c r="CD804" s="262"/>
      <c r="CE804" s="262"/>
    </row>
    <row r="805" spans="1:83" ht="12.65" customHeight="1" x14ac:dyDescent="0.35">
      <c r="A805" s="204" t="e">
        <f>RIGHT($C$83,3)&amp;"*"&amp;RIGHT($C$82,4)&amp;"*"&amp;BV$55&amp;"*"&amp;"A"</f>
        <v>#VALUE!</v>
      </c>
      <c r="B805" s="261"/>
      <c r="C805" s="263">
        <f>ROUND(BV60,2)</f>
        <v>10.45</v>
      </c>
      <c r="D805" s="261">
        <f>ROUND(BV61,0)</f>
        <v>388063</v>
      </c>
      <c r="E805" s="261">
        <f>ROUND(BV62,0)</f>
        <v>106774</v>
      </c>
      <c r="F805" s="261">
        <f>ROUND(BV63,0)</f>
        <v>0</v>
      </c>
      <c r="G805" s="261">
        <f>ROUND(BV64,0)</f>
        <v>52653</v>
      </c>
      <c r="H805" s="261">
        <f>ROUND(BV65,0)</f>
        <v>739</v>
      </c>
      <c r="I805" s="261">
        <f>ROUND(BV66,0)</f>
        <v>33853</v>
      </c>
      <c r="J805" s="261">
        <f>ROUND(BV67,0)</f>
        <v>34283</v>
      </c>
      <c r="K805" s="261">
        <f>ROUND(BV68,0)</f>
        <v>5235</v>
      </c>
      <c r="L805" s="261">
        <f>ROUND(BV69,0)</f>
        <v>11421</v>
      </c>
      <c r="M805" s="261">
        <f>ROUND(BV70,0)</f>
        <v>0</v>
      </c>
      <c r="N805" s="261"/>
      <c r="O805" s="261"/>
      <c r="P805" s="261">
        <f>IF(BV76&gt;0,ROUND(BV76,0),0)</f>
        <v>2217</v>
      </c>
      <c r="Q805" s="261">
        <f>IF(BV77&gt;0,ROUND(BV77,0),0)</f>
        <v>0</v>
      </c>
      <c r="R805" s="261">
        <f>IF(BV78&gt;0,ROUND(BV78,0),0)</f>
        <v>958</v>
      </c>
      <c r="S805" s="261">
        <f>IF(BV79&gt;0,ROUND(BV79,0),0)</f>
        <v>0</v>
      </c>
      <c r="T805" s="263">
        <f>IF(BV80&gt;0,ROUND(BV80,2),0)</f>
        <v>0</v>
      </c>
      <c r="U805" s="261"/>
      <c r="V805" s="262"/>
      <c r="W805" s="261"/>
      <c r="X805" s="261"/>
      <c r="Y805" s="261"/>
      <c r="Z805" s="262"/>
      <c r="AA805" s="262"/>
      <c r="AB805" s="262"/>
      <c r="AC805" s="262"/>
      <c r="AD805" s="262"/>
      <c r="AE805" s="262"/>
      <c r="AF805" s="262"/>
      <c r="AG805" s="262"/>
      <c r="AH805" s="262"/>
      <c r="AI805" s="262"/>
      <c r="AJ805" s="262"/>
      <c r="AK805" s="262"/>
      <c r="AL805" s="262"/>
      <c r="AM805" s="262"/>
      <c r="AN805" s="262"/>
      <c r="AO805" s="262"/>
      <c r="AP805" s="262"/>
      <c r="AQ805" s="262"/>
      <c r="AR805" s="262"/>
      <c r="AS805" s="262"/>
      <c r="AT805" s="262"/>
      <c r="AU805" s="262"/>
      <c r="AV805" s="262"/>
      <c r="AW805" s="262"/>
      <c r="AX805" s="262"/>
      <c r="AY805" s="262"/>
      <c r="AZ805" s="262"/>
      <c r="BA805" s="262"/>
      <c r="BB805" s="262"/>
      <c r="BC805" s="262"/>
      <c r="BD805" s="262"/>
      <c r="BE805" s="262"/>
      <c r="BF805" s="262"/>
      <c r="BG805" s="262"/>
      <c r="BH805" s="262"/>
      <c r="BI805" s="262"/>
      <c r="BJ805" s="262"/>
      <c r="BK805" s="262"/>
      <c r="BL805" s="262"/>
      <c r="BM805" s="262"/>
      <c r="BN805" s="262"/>
      <c r="BO805" s="262"/>
      <c r="BP805" s="262"/>
      <c r="BQ805" s="262"/>
      <c r="BR805" s="262"/>
      <c r="BS805" s="262"/>
      <c r="BT805" s="262"/>
      <c r="BU805" s="262"/>
      <c r="BV805" s="262"/>
      <c r="BW805" s="262"/>
      <c r="BX805" s="262"/>
      <c r="BY805" s="262"/>
      <c r="BZ805" s="262"/>
      <c r="CA805" s="262"/>
      <c r="CB805" s="262"/>
      <c r="CC805" s="262"/>
      <c r="CD805" s="262"/>
      <c r="CE805" s="262"/>
    </row>
    <row r="806" spans="1:83" ht="12.65" customHeight="1" x14ac:dyDescent="0.35">
      <c r="A806" s="204" t="e">
        <f>RIGHT($C$83,3)&amp;"*"&amp;RIGHT($C$82,4)&amp;"*"&amp;BW$55&amp;"*"&amp;"A"</f>
        <v>#VALUE!</v>
      </c>
      <c r="B806" s="261"/>
      <c r="C806" s="263">
        <f>ROUND(BW60,2)</f>
        <v>0</v>
      </c>
      <c r="D806" s="261">
        <f>ROUND(BW61,0)</f>
        <v>0</v>
      </c>
      <c r="E806" s="261">
        <f>ROUND(BW62,0)</f>
        <v>0</v>
      </c>
      <c r="F806" s="261">
        <f>ROUND(BW63,0)</f>
        <v>0</v>
      </c>
      <c r="G806" s="261">
        <f>ROUND(BW64,0)</f>
        <v>0</v>
      </c>
      <c r="H806" s="261">
        <f>ROUND(BW65,0)</f>
        <v>0</v>
      </c>
      <c r="I806" s="261">
        <f>ROUND(BW66,0)</f>
        <v>0</v>
      </c>
      <c r="J806" s="261">
        <f>ROUND(BW67,0)</f>
        <v>0</v>
      </c>
      <c r="K806" s="261">
        <f>ROUND(BW68,0)</f>
        <v>0</v>
      </c>
      <c r="L806" s="261">
        <f>ROUND(BW69,0)</f>
        <v>0</v>
      </c>
      <c r="M806" s="261">
        <f>ROUND(BW70,0)</f>
        <v>0</v>
      </c>
      <c r="N806" s="261"/>
      <c r="O806" s="261"/>
      <c r="P806" s="261">
        <f>IF(BW76&gt;0,ROUND(BW76,0),0)</f>
        <v>0</v>
      </c>
      <c r="Q806" s="261">
        <f>IF(BW77&gt;0,ROUND(BW77,0),0)</f>
        <v>0</v>
      </c>
      <c r="R806" s="261">
        <f>IF(BW78&gt;0,ROUND(BW78,0),0)</f>
        <v>0</v>
      </c>
      <c r="S806" s="261">
        <f>IF(BW79&gt;0,ROUND(BW79,0),0)</f>
        <v>0</v>
      </c>
      <c r="T806" s="263">
        <f>IF(BW80&gt;0,ROUND(BW80,2),0)</f>
        <v>0</v>
      </c>
      <c r="U806" s="261"/>
      <c r="V806" s="262"/>
      <c r="W806" s="261"/>
      <c r="X806" s="261"/>
      <c r="Y806" s="261"/>
      <c r="Z806" s="262"/>
      <c r="AA806" s="262"/>
      <c r="AB806" s="262"/>
      <c r="AC806" s="262"/>
      <c r="AD806" s="262"/>
      <c r="AE806" s="262"/>
      <c r="AF806" s="262"/>
      <c r="AG806" s="262"/>
      <c r="AH806" s="262"/>
      <c r="AI806" s="262"/>
      <c r="AJ806" s="262"/>
      <c r="AK806" s="262"/>
      <c r="AL806" s="262"/>
      <c r="AM806" s="262"/>
      <c r="AN806" s="262"/>
      <c r="AO806" s="262"/>
      <c r="AP806" s="262"/>
      <c r="AQ806" s="262"/>
      <c r="AR806" s="262"/>
      <c r="AS806" s="262"/>
      <c r="AT806" s="262"/>
      <c r="AU806" s="262"/>
      <c r="AV806" s="262"/>
      <c r="AW806" s="262"/>
      <c r="AX806" s="262"/>
      <c r="AY806" s="262"/>
      <c r="AZ806" s="262"/>
      <c r="BA806" s="262"/>
      <c r="BB806" s="262"/>
      <c r="BC806" s="262"/>
      <c r="BD806" s="262"/>
      <c r="BE806" s="262"/>
      <c r="BF806" s="262"/>
      <c r="BG806" s="262"/>
      <c r="BH806" s="262"/>
      <c r="BI806" s="262"/>
      <c r="BJ806" s="262"/>
      <c r="BK806" s="262"/>
      <c r="BL806" s="262"/>
      <c r="BM806" s="262"/>
      <c r="BN806" s="262"/>
      <c r="BO806" s="262"/>
      <c r="BP806" s="262"/>
      <c r="BQ806" s="262"/>
      <c r="BR806" s="262"/>
      <c r="BS806" s="262"/>
      <c r="BT806" s="262"/>
      <c r="BU806" s="262"/>
      <c r="BV806" s="262"/>
      <c r="BW806" s="262"/>
      <c r="BX806" s="262"/>
      <c r="BY806" s="262"/>
      <c r="BZ806" s="262"/>
      <c r="CA806" s="262"/>
      <c r="CB806" s="262"/>
      <c r="CC806" s="262"/>
      <c r="CD806" s="262"/>
      <c r="CE806" s="262"/>
    </row>
    <row r="807" spans="1:83" ht="12.65" customHeight="1" x14ac:dyDescent="0.35">
      <c r="A807" s="204" t="e">
        <f>RIGHT($C$83,3)&amp;"*"&amp;RIGHT($C$82,4)&amp;"*"&amp;BX$55&amp;"*"&amp;"A"</f>
        <v>#VALUE!</v>
      </c>
      <c r="B807" s="261"/>
      <c r="C807" s="263">
        <f>ROUND(BX60,2)</f>
        <v>2.23</v>
      </c>
      <c r="D807" s="261">
        <f>ROUND(BX61,0)</f>
        <v>130990</v>
      </c>
      <c r="E807" s="261">
        <f>ROUND(BX62,0)</f>
        <v>36042</v>
      </c>
      <c r="F807" s="261">
        <f>ROUND(BX63,0)</f>
        <v>0</v>
      </c>
      <c r="G807" s="261">
        <f>ROUND(BX64,0)</f>
        <v>1121</v>
      </c>
      <c r="H807" s="261">
        <f>ROUND(BX65,0)</f>
        <v>569</v>
      </c>
      <c r="I807" s="261">
        <f>ROUND(BX66,0)</f>
        <v>2750</v>
      </c>
      <c r="J807" s="261">
        <f>ROUND(BX67,0)</f>
        <v>0</v>
      </c>
      <c r="K807" s="261">
        <f>ROUND(BX68,0)</f>
        <v>762</v>
      </c>
      <c r="L807" s="261">
        <f>ROUND(BX69,0)</f>
        <v>10127</v>
      </c>
      <c r="M807" s="261">
        <f>ROUND(BX70,0)</f>
        <v>0</v>
      </c>
      <c r="N807" s="261"/>
      <c r="O807" s="261"/>
      <c r="P807" s="261">
        <f>IF(BX76&gt;0,ROUND(BX76,0),0)</f>
        <v>0</v>
      </c>
      <c r="Q807" s="261">
        <f>IF(BX77&gt;0,ROUND(BX77,0),0)</f>
        <v>0</v>
      </c>
      <c r="R807" s="261">
        <f>IF(BX78&gt;0,ROUND(BX78,0),0)</f>
        <v>205</v>
      </c>
      <c r="S807" s="261">
        <f>IF(BX79&gt;0,ROUND(BX79,0),0)</f>
        <v>0</v>
      </c>
      <c r="T807" s="263">
        <f>IF(BX80&gt;0,ROUND(BX80,2),0)</f>
        <v>0</v>
      </c>
      <c r="U807" s="261"/>
      <c r="V807" s="262"/>
      <c r="W807" s="261"/>
      <c r="X807" s="261"/>
      <c r="Y807" s="261"/>
      <c r="Z807" s="262"/>
      <c r="AA807" s="262"/>
      <c r="AB807" s="262"/>
      <c r="AC807" s="262"/>
      <c r="AD807" s="262"/>
      <c r="AE807" s="262"/>
      <c r="AF807" s="262"/>
      <c r="AG807" s="262"/>
      <c r="AH807" s="262"/>
      <c r="AI807" s="262"/>
      <c r="AJ807" s="262"/>
      <c r="AK807" s="262"/>
      <c r="AL807" s="262"/>
      <c r="AM807" s="262"/>
      <c r="AN807" s="262"/>
      <c r="AO807" s="262"/>
      <c r="AP807" s="262"/>
      <c r="AQ807" s="262"/>
      <c r="AR807" s="262"/>
      <c r="AS807" s="262"/>
      <c r="AT807" s="262"/>
      <c r="AU807" s="262"/>
      <c r="AV807" s="262"/>
      <c r="AW807" s="262"/>
      <c r="AX807" s="262"/>
      <c r="AY807" s="262"/>
      <c r="AZ807" s="262"/>
      <c r="BA807" s="262"/>
      <c r="BB807" s="262"/>
      <c r="BC807" s="262"/>
      <c r="BD807" s="262"/>
      <c r="BE807" s="262"/>
      <c r="BF807" s="262"/>
      <c r="BG807" s="262"/>
      <c r="BH807" s="262"/>
      <c r="BI807" s="262"/>
      <c r="BJ807" s="262"/>
      <c r="BK807" s="262"/>
      <c r="BL807" s="262"/>
      <c r="BM807" s="262"/>
      <c r="BN807" s="262"/>
      <c r="BO807" s="262"/>
      <c r="BP807" s="262"/>
      <c r="BQ807" s="262"/>
      <c r="BR807" s="262"/>
      <c r="BS807" s="262"/>
      <c r="BT807" s="262"/>
      <c r="BU807" s="262"/>
      <c r="BV807" s="262"/>
      <c r="BW807" s="262"/>
      <c r="BX807" s="262"/>
      <c r="BY807" s="262"/>
      <c r="BZ807" s="262"/>
      <c r="CA807" s="262"/>
      <c r="CB807" s="262"/>
      <c r="CC807" s="262"/>
      <c r="CD807" s="262"/>
      <c r="CE807" s="262"/>
    </row>
    <row r="808" spans="1:83" ht="12.65" customHeight="1" x14ac:dyDescent="0.35">
      <c r="A808" s="204" t="e">
        <f>RIGHT($C$83,3)&amp;"*"&amp;RIGHT($C$82,4)&amp;"*"&amp;BY$55&amp;"*"&amp;"A"</f>
        <v>#VALUE!</v>
      </c>
      <c r="B808" s="261"/>
      <c r="C808" s="263">
        <f>ROUND(BY60,2)</f>
        <v>0</v>
      </c>
      <c r="D808" s="261">
        <f>ROUND(BY61,0)</f>
        <v>0</v>
      </c>
      <c r="E808" s="261">
        <f>ROUND(BY62,0)</f>
        <v>0</v>
      </c>
      <c r="F808" s="261">
        <f>ROUND(BY63,0)</f>
        <v>0</v>
      </c>
      <c r="G808" s="261">
        <f>ROUND(BY64,0)</f>
        <v>103</v>
      </c>
      <c r="H808" s="261">
        <f>ROUND(BY65,0)</f>
        <v>0</v>
      </c>
      <c r="I808" s="261">
        <f>ROUND(BY66,0)</f>
        <v>0</v>
      </c>
      <c r="J808" s="261">
        <f>ROUND(BY67,0)</f>
        <v>0</v>
      </c>
      <c r="K808" s="261">
        <f>ROUND(BY68,0)</f>
        <v>0</v>
      </c>
      <c r="L808" s="261">
        <f>ROUND(BY69,0)</f>
        <v>0</v>
      </c>
      <c r="M808" s="261">
        <f>ROUND(BY70,0)</f>
        <v>0</v>
      </c>
      <c r="N808" s="261"/>
      <c r="O808" s="261"/>
      <c r="P808" s="261">
        <f>IF(BY76&gt;0,ROUND(BY76,0),0)</f>
        <v>0</v>
      </c>
      <c r="Q808" s="261">
        <f>IF(BY77&gt;0,ROUND(BY77,0),0)</f>
        <v>0</v>
      </c>
      <c r="R808" s="261">
        <f>IF(BY78&gt;0,ROUND(BY78,0),0)</f>
        <v>0</v>
      </c>
      <c r="S808" s="261">
        <f>IF(BY79&gt;0,ROUND(BY79,0),0)</f>
        <v>0</v>
      </c>
      <c r="T808" s="263">
        <f>IF(BY80&gt;0,ROUND(BY80,2),0)</f>
        <v>0</v>
      </c>
      <c r="U808" s="261"/>
      <c r="V808" s="262"/>
      <c r="W808" s="261"/>
      <c r="X808" s="261"/>
      <c r="Y808" s="261"/>
      <c r="Z808" s="262"/>
      <c r="AA808" s="262"/>
      <c r="AB808" s="262"/>
      <c r="AC808" s="262"/>
      <c r="AD808" s="262"/>
      <c r="AE808" s="262"/>
      <c r="AF808" s="262"/>
      <c r="AG808" s="262"/>
      <c r="AH808" s="262"/>
      <c r="AI808" s="262"/>
      <c r="AJ808" s="262"/>
      <c r="AK808" s="262"/>
      <c r="AL808" s="262"/>
      <c r="AM808" s="262"/>
      <c r="AN808" s="262"/>
      <c r="AO808" s="262"/>
      <c r="AP808" s="262"/>
      <c r="AQ808" s="262"/>
      <c r="AR808" s="262"/>
      <c r="AS808" s="262"/>
      <c r="AT808" s="262"/>
      <c r="AU808" s="262"/>
      <c r="AV808" s="262"/>
      <c r="AW808" s="262"/>
      <c r="AX808" s="262"/>
      <c r="AY808" s="262"/>
      <c r="AZ808" s="262"/>
      <c r="BA808" s="262"/>
      <c r="BB808" s="262"/>
      <c r="BC808" s="262"/>
      <c r="BD808" s="262"/>
      <c r="BE808" s="262"/>
      <c r="BF808" s="262"/>
      <c r="BG808" s="262"/>
      <c r="BH808" s="262"/>
      <c r="BI808" s="262"/>
      <c r="BJ808" s="262"/>
      <c r="BK808" s="262"/>
      <c r="BL808" s="262"/>
      <c r="BM808" s="262"/>
      <c r="BN808" s="262"/>
      <c r="BO808" s="262"/>
      <c r="BP808" s="262"/>
      <c r="BQ808" s="262"/>
      <c r="BR808" s="262"/>
      <c r="BS808" s="262"/>
      <c r="BT808" s="262"/>
      <c r="BU808" s="262"/>
      <c r="BV808" s="262"/>
      <c r="BW808" s="262"/>
      <c r="BX808" s="262"/>
      <c r="BY808" s="262"/>
      <c r="BZ808" s="262"/>
      <c r="CA808" s="262"/>
      <c r="CB808" s="262"/>
      <c r="CC808" s="262"/>
      <c r="CD808" s="262"/>
      <c r="CE808" s="262"/>
    </row>
    <row r="809" spans="1:83" ht="12.65" customHeight="1" x14ac:dyDescent="0.35">
      <c r="A809" s="204" t="e">
        <f>RIGHT($C$83,3)&amp;"*"&amp;RIGHT($C$82,4)&amp;"*"&amp;BZ$55&amp;"*"&amp;"A"</f>
        <v>#VALUE!</v>
      </c>
      <c r="B809" s="261"/>
      <c r="C809" s="263">
        <f>ROUND(BZ60,2)</f>
        <v>0</v>
      </c>
      <c r="D809" s="261">
        <f>ROUND(BZ61,0)</f>
        <v>0</v>
      </c>
      <c r="E809" s="261">
        <f>ROUND(BZ62,0)</f>
        <v>0</v>
      </c>
      <c r="F809" s="261">
        <f>ROUND(BZ63,0)</f>
        <v>0</v>
      </c>
      <c r="G809" s="261">
        <f>ROUND(BZ64,0)</f>
        <v>0</v>
      </c>
      <c r="H809" s="261">
        <f>ROUND(BZ65,0)</f>
        <v>0</v>
      </c>
      <c r="I809" s="261">
        <f>ROUND(BZ66,0)</f>
        <v>0</v>
      </c>
      <c r="J809" s="261">
        <f>ROUND(BZ67,0)</f>
        <v>0</v>
      </c>
      <c r="K809" s="261">
        <f>ROUND(BZ68,0)</f>
        <v>0</v>
      </c>
      <c r="L809" s="261">
        <f>ROUND(BZ69,0)</f>
        <v>0</v>
      </c>
      <c r="M809" s="261">
        <f>ROUND(BZ70,0)</f>
        <v>0</v>
      </c>
      <c r="N809" s="261"/>
      <c r="O809" s="261"/>
      <c r="P809" s="261">
        <f>IF(BZ76&gt;0,ROUND(BZ76,0),0)</f>
        <v>0</v>
      </c>
      <c r="Q809" s="261">
        <f>IF(BZ77&gt;0,ROUND(BZ77,0),0)</f>
        <v>0</v>
      </c>
      <c r="R809" s="261">
        <f>IF(BZ78&gt;0,ROUND(BZ78,0),0)</f>
        <v>0</v>
      </c>
      <c r="S809" s="261">
        <f>IF(BZ79&gt;0,ROUND(BZ79,0),0)</f>
        <v>0</v>
      </c>
      <c r="T809" s="263">
        <f>IF(BZ80&gt;0,ROUND(BZ80,2),0)</f>
        <v>0</v>
      </c>
      <c r="U809" s="261"/>
      <c r="V809" s="262"/>
      <c r="W809" s="261"/>
      <c r="X809" s="261"/>
      <c r="Y809" s="261"/>
      <c r="Z809" s="262"/>
      <c r="AA809" s="262"/>
      <c r="AB809" s="262"/>
      <c r="AC809" s="262"/>
      <c r="AD809" s="262"/>
      <c r="AE809" s="262"/>
      <c r="AF809" s="262"/>
      <c r="AG809" s="262"/>
      <c r="AH809" s="262"/>
      <c r="AI809" s="262"/>
      <c r="AJ809" s="262"/>
      <c r="AK809" s="262"/>
      <c r="AL809" s="262"/>
      <c r="AM809" s="262"/>
      <c r="AN809" s="262"/>
      <c r="AO809" s="262"/>
      <c r="AP809" s="262"/>
      <c r="AQ809" s="262"/>
      <c r="AR809" s="262"/>
      <c r="AS809" s="262"/>
      <c r="AT809" s="262"/>
      <c r="AU809" s="262"/>
      <c r="AV809" s="262"/>
      <c r="AW809" s="262"/>
      <c r="AX809" s="262"/>
      <c r="AY809" s="262"/>
      <c r="AZ809" s="262"/>
      <c r="BA809" s="262"/>
      <c r="BB809" s="262"/>
      <c r="BC809" s="262"/>
      <c r="BD809" s="262"/>
      <c r="BE809" s="262"/>
      <c r="BF809" s="262"/>
      <c r="BG809" s="262"/>
      <c r="BH809" s="262"/>
      <c r="BI809" s="262"/>
      <c r="BJ809" s="262"/>
      <c r="BK809" s="262"/>
      <c r="BL809" s="262"/>
      <c r="BM809" s="262"/>
      <c r="BN809" s="262"/>
      <c r="BO809" s="262"/>
      <c r="BP809" s="262"/>
      <c r="BQ809" s="262"/>
      <c r="BR809" s="262"/>
      <c r="BS809" s="262"/>
      <c r="BT809" s="262"/>
      <c r="BU809" s="262"/>
      <c r="BV809" s="262"/>
      <c r="BW809" s="262"/>
      <c r="BX809" s="262"/>
      <c r="BY809" s="262"/>
      <c r="BZ809" s="262"/>
      <c r="CA809" s="262"/>
      <c r="CB809" s="262"/>
      <c r="CC809" s="262"/>
      <c r="CD809" s="262"/>
      <c r="CE809" s="262"/>
    </row>
    <row r="810" spans="1:83" ht="12.65" customHeight="1" x14ac:dyDescent="0.35">
      <c r="A810" s="204" t="e">
        <f>RIGHT($C$83,3)&amp;"*"&amp;RIGHT($C$82,4)&amp;"*"&amp;CA$55&amp;"*"&amp;"A"</f>
        <v>#VALUE!</v>
      </c>
      <c r="B810" s="261"/>
      <c r="C810" s="263">
        <f>ROUND(CA60,2)</f>
        <v>0</v>
      </c>
      <c r="D810" s="261">
        <f>ROUND(CA61,0)</f>
        <v>0</v>
      </c>
      <c r="E810" s="261">
        <f>ROUND(CA62,0)</f>
        <v>0</v>
      </c>
      <c r="F810" s="261">
        <f>ROUND(CA63,0)</f>
        <v>0</v>
      </c>
      <c r="G810" s="261">
        <f>ROUND(CA64,0)</f>
        <v>0</v>
      </c>
      <c r="H810" s="261">
        <f>ROUND(CA65,0)</f>
        <v>0</v>
      </c>
      <c r="I810" s="261">
        <f>ROUND(CA66,0)</f>
        <v>0</v>
      </c>
      <c r="J810" s="261">
        <f>ROUND(CA67,0)</f>
        <v>0</v>
      </c>
      <c r="K810" s="261">
        <f>ROUND(CA68,0)</f>
        <v>0</v>
      </c>
      <c r="L810" s="261">
        <f>ROUND(CA69,0)</f>
        <v>0</v>
      </c>
      <c r="M810" s="261">
        <f>ROUND(CA70,0)</f>
        <v>0</v>
      </c>
      <c r="N810" s="261"/>
      <c r="O810" s="261"/>
      <c r="P810" s="261">
        <f>IF(CA76&gt;0,ROUND(CA76,0),0)</f>
        <v>0</v>
      </c>
      <c r="Q810" s="261">
        <f>IF(CA77&gt;0,ROUND(CA77,0),0)</f>
        <v>0</v>
      </c>
      <c r="R810" s="261">
        <f>IF(CA78&gt;0,ROUND(CA78,0),0)</f>
        <v>0</v>
      </c>
      <c r="S810" s="261">
        <f>IF(CA79&gt;0,ROUND(CA79,0),0)</f>
        <v>0</v>
      </c>
      <c r="T810" s="263">
        <f>IF(CA80&gt;0,ROUND(CA80,2),0)</f>
        <v>0</v>
      </c>
      <c r="U810" s="261"/>
      <c r="V810" s="262"/>
      <c r="W810" s="261"/>
      <c r="X810" s="261"/>
      <c r="Y810" s="261"/>
      <c r="Z810" s="262"/>
      <c r="AA810" s="262"/>
      <c r="AB810" s="262"/>
      <c r="AC810" s="262"/>
      <c r="AD810" s="262"/>
      <c r="AE810" s="262"/>
      <c r="AF810" s="262"/>
      <c r="AG810" s="262"/>
      <c r="AH810" s="262"/>
      <c r="AI810" s="262"/>
      <c r="AJ810" s="262"/>
      <c r="AK810" s="262"/>
      <c r="AL810" s="262"/>
      <c r="AM810" s="262"/>
      <c r="AN810" s="262"/>
      <c r="AO810" s="262"/>
      <c r="AP810" s="262"/>
      <c r="AQ810" s="262"/>
      <c r="AR810" s="262"/>
      <c r="AS810" s="262"/>
      <c r="AT810" s="262"/>
      <c r="AU810" s="262"/>
      <c r="AV810" s="262"/>
      <c r="AW810" s="262"/>
      <c r="AX810" s="262"/>
      <c r="AY810" s="262"/>
      <c r="AZ810" s="262"/>
      <c r="BA810" s="262"/>
      <c r="BB810" s="262"/>
      <c r="BC810" s="262"/>
      <c r="BD810" s="262"/>
      <c r="BE810" s="262"/>
      <c r="BF810" s="262"/>
      <c r="BG810" s="262"/>
      <c r="BH810" s="262"/>
      <c r="BI810" s="262"/>
      <c r="BJ810" s="262"/>
      <c r="BK810" s="262"/>
      <c r="BL810" s="262"/>
      <c r="BM810" s="262"/>
      <c r="BN810" s="262"/>
      <c r="BO810" s="262"/>
      <c r="BP810" s="262"/>
      <c r="BQ810" s="262"/>
      <c r="BR810" s="262"/>
      <c r="BS810" s="262"/>
      <c r="BT810" s="262"/>
      <c r="BU810" s="262"/>
      <c r="BV810" s="262"/>
      <c r="BW810" s="262"/>
      <c r="BX810" s="262"/>
      <c r="BY810" s="262"/>
      <c r="BZ810" s="262"/>
      <c r="CA810" s="262"/>
      <c r="CB810" s="262"/>
      <c r="CC810" s="262"/>
      <c r="CD810" s="262"/>
      <c r="CE810" s="262"/>
    </row>
    <row r="811" spans="1:83" ht="12.65" customHeight="1" x14ac:dyDescent="0.35">
      <c r="A811" s="204" t="e">
        <f>RIGHT($C$83,3)&amp;"*"&amp;RIGHT($C$82,4)&amp;"*"&amp;CB$55&amp;"*"&amp;"A"</f>
        <v>#VALUE!</v>
      </c>
      <c r="B811" s="261"/>
      <c r="C811" s="263">
        <f>ROUND(CB60,2)</f>
        <v>0</v>
      </c>
      <c r="D811" s="261">
        <f>ROUND(CB61,0)</f>
        <v>0</v>
      </c>
      <c r="E811" s="261">
        <f>ROUND(CB62,0)</f>
        <v>0</v>
      </c>
      <c r="F811" s="261">
        <f>ROUND(CB63,0)</f>
        <v>0</v>
      </c>
      <c r="G811" s="261">
        <f>ROUND(CB64,0)</f>
        <v>0</v>
      </c>
      <c r="H811" s="261">
        <f>ROUND(CB65,0)</f>
        <v>0</v>
      </c>
      <c r="I811" s="261">
        <f>ROUND(CB66,0)</f>
        <v>0</v>
      </c>
      <c r="J811" s="261">
        <f>ROUND(CB67,0)</f>
        <v>0</v>
      </c>
      <c r="K811" s="261">
        <f>ROUND(CB68,0)</f>
        <v>0</v>
      </c>
      <c r="L811" s="261">
        <f>ROUND(CB69,0)</f>
        <v>0</v>
      </c>
      <c r="M811" s="261">
        <f>ROUND(CB70,0)</f>
        <v>0</v>
      </c>
      <c r="N811" s="261"/>
      <c r="O811" s="261"/>
      <c r="P811" s="261">
        <f>IF(CB76&gt;0,ROUND(CB76,0),0)</f>
        <v>0</v>
      </c>
      <c r="Q811" s="261">
        <f>IF(CB77&gt;0,ROUND(CB77,0),0)</f>
        <v>0</v>
      </c>
      <c r="R811" s="261">
        <f>IF(CB78&gt;0,ROUND(CB78,0),0)</f>
        <v>0</v>
      </c>
      <c r="S811" s="261">
        <f>IF(CB79&gt;0,ROUND(CB79,0),0)</f>
        <v>0</v>
      </c>
      <c r="T811" s="263">
        <f>IF(CB80&gt;0,ROUND(CB80,2),0)</f>
        <v>0</v>
      </c>
      <c r="U811" s="261"/>
      <c r="V811" s="262"/>
      <c r="W811" s="261"/>
      <c r="X811" s="261"/>
      <c r="Y811" s="261"/>
      <c r="Z811" s="262"/>
      <c r="AA811" s="262"/>
      <c r="AB811" s="262"/>
      <c r="AC811" s="262"/>
      <c r="AD811" s="262"/>
      <c r="AE811" s="262"/>
      <c r="AF811" s="262"/>
      <c r="AG811" s="262"/>
      <c r="AH811" s="262"/>
      <c r="AI811" s="262"/>
      <c r="AJ811" s="262"/>
      <c r="AK811" s="262"/>
      <c r="AL811" s="262"/>
      <c r="AM811" s="262"/>
      <c r="AN811" s="262"/>
      <c r="AO811" s="262"/>
      <c r="AP811" s="262"/>
      <c r="AQ811" s="262"/>
      <c r="AR811" s="262"/>
      <c r="AS811" s="262"/>
      <c r="AT811" s="262"/>
      <c r="AU811" s="262"/>
      <c r="AV811" s="262"/>
      <c r="AW811" s="262"/>
      <c r="AX811" s="262"/>
      <c r="AY811" s="262"/>
      <c r="AZ811" s="262"/>
      <c r="BA811" s="262"/>
      <c r="BB811" s="262"/>
      <c r="BC811" s="262"/>
      <c r="BD811" s="262"/>
      <c r="BE811" s="262"/>
      <c r="BF811" s="262"/>
      <c r="BG811" s="262"/>
      <c r="BH811" s="262"/>
      <c r="BI811" s="262"/>
      <c r="BJ811" s="262"/>
      <c r="BK811" s="262"/>
      <c r="BL811" s="262"/>
      <c r="BM811" s="262"/>
      <c r="BN811" s="262"/>
      <c r="BO811" s="262"/>
      <c r="BP811" s="262"/>
      <c r="BQ811" s="262"/>
      <c r="BR811" s="262"/>
      <c r="BS811" s="262"/>
      <c r="BT811" s="262"/>
      <c r="BU811" s="262"/>
      <c r="BV811" s="262"/>
      <c r="BW811" s="262"/>
      <c r="BX811" s="262"/>
      <c r="BY811" s="262"/>
      <c r="BZ811" s="262"/>
      <c r="CA811" s="262"/>
      <c r="CB811" s="262"/>
      <c r="CC811" s="262"/>
      <c r="CD811" s="262"/>
      <c r="CE811" s="262"/>
    </row>
    <row r="812" spans="1:83" ht="12.65" customHeight="1" x14ac:dyDescent="0.35">
      <c r="A812" s="204" t="e">
        <f>RIGHT($C$83,3)&amp;"*"&amp;RIGHT($C$82,4)&amp;"*"&amp;CC$55&amp;"*"&amp;"A"</f>
        <v>#VALUE!</v>
      </c>
      <c r="B812" s="261"/>
      <c r="C812" s="263">
        <f>ROUND(CC60,2)</f>
        <v>0</v>
      </c>
      <c r="D812" s="261">
        <f>ROUND(CC61,0)</f>
        <v>0</v>
      </c>
      <c r="E812" s="261">
        <f>ROUND(CC62,0)</f>
        <v>0</v>
      </c>
      <c r="F812" s="261">
        <f>ROUND(CC63,0)</f>
        <v>0</v>
      </c>
      <c r="G812" s="261">
        <f>ROUND(CC64,0)</f>
        <v>0</v>
      </c>
      <c r="H812" s="261">
        <f>ROUND(CC65,0)</f>
        <v>0</v>
      </c>
      <c r="I812" s="261">
        <f>ROUND(CC66,0)</f>
        <v>0</v>
      </c>
      <c r="J812" s="261">
        <f>ROUND(CC67,0)</f>
        <v>0</v>
      </c>
      <c r="K812" s="261">
        <f>ROUND(CC68,0)</f>
        <v>0</v>
      </c>
      <c r="L812" s="261">
        <f>ROUND(CC69,0)</f>
        <v>0</v>
      </c>
      <c r="M812" s="261">
        <f>ROUND(CC70,0)</f>
        <v>0</v>
      </c>
      <c r="N812" s="261"/>
      <c r="O812" s="261"/>
      <c r="P812" s="261">
        <f>IF(CC76&gt;0,ROUND(CC76,0),0)</f>
        <v>0</v>
      </c>
      <c r="Q812" s="261">
        <f>IF(CC77&gt;0,ROUND(CC77,0),0)</f>
        <v>0</v>
      </c>
      <c r="R812" s="261">
        <f>IF(CC78&gt;0,ROUND(CC78,0),0)</f>
        <v>0</v>
      </c>
      <c r="S812" s="261">
        <f>IF(CC79&gt;0,ROUND(CC79,0),0)</f>
        <v>0</v>
      </c>
      <c r="T812" s="263">
        <f>IF(CC80&gt;0,ROUND(CC80,2),0)</f>
        <v>0</v>
      </c>
      <c r="U812" s="261"/>
      <c r="V812" s="262"/>
      <c r="W812" s="261"/>
      <c r="X812" s="261"/>
      <c r="Y812" s="261"/>
      <c r="Z812" s="262"/>
      <c r="AA812" s="262"/>
      <c r="AB812" s="262"/>
      <c r="AC812" s="262"/>
      <c r="AD812" s="262"/>
      <c r="AE812" s="262"/>
      <c r="AF812" s="262"/>
      <c r="AG812" s="262"/>
      <c r="AH812" s="262"/>
      <c r="AI812" s="262"/>
      <c r="AJ812" s="262"/>
      <c r="AK812" s="262"/>
      <c r="AL812" s="262"/>
      <c r="AM812" s="262"/>
      <c r="AN812" s="262"/>
      <c r="AO812" s="262"/>
      <c r="AP812" s="262"/>
      <c r="AQ812" s="262"/>
      <c r="AR812" s="262"/>
      <c r="AS812" s="262"/>
      <c r="AT812" s="262"/>
      <c r="AU812" s="262"/>
      <c r="AV812" s="262"/>
      <c r="AW812" s="262"/>
      <c r="AX812" s="262"/>
      <c r="AY812" s="262"/>
      <c r="AZ812" s="262"/>
      <c r="BA812" s="262"/>
      <c r="BB812" s="262"/>
      <c r="BC812" s="262"/>
      <c r="BD812" s="262"/>
      <c r="BE812" s="262"/>
      <c r="BF812" s="262"/>
      <c r="BG812" s="262"/>
      <c r="BH812" s="262"/>
      <c r="BI812" s="262"/>
      <c r="BJ812" s="262"/>
      <c r="BK812" s="262"/>
      <c r="BL812" s="262"/>
      <c r="BM812" s="262"/>
      <c r="BN812" s="262"/>
      <c r="BO812" s="262"/>
      <c r="BP812" s="262"/>
      <c r="BQ812" s="262"/>
      <c r="BR812" s="262"/>
      <c r="BS812" s="262"/>
      <c r="BT812" s="262"/>
      <c r="BU812" s="262"/>
      <c r="BV812" s="262"/>
      <c r="BW812" s="262"/>
      <c r="BX812" s="262"/>
      <c r="BY812" s="262"/>
      <c r="BZ812" s="262"/>
      <c r="CA812" s="262"/>
      <c r="CB812" s="262"/>
      <c r="CC812" s="262"/>
      <c r="CD812" s="262"/>
      <c r="CE812" s="262"/>
    </row>
    <row r="813" spans="1:83" ht="12.65" customHeight="1" x14ac:dyDescent="0.35">
      <c r="A813" s="204" t="e">
        <f>RIGHT($C$83,3)&amp;"*"&amp;RIGHT($C$82,4)&amp;"*"&amp;"9000"&amp;"*"&amp;"A"</f>
        <v>#VALUE!</v>
      </c>
      <c r="B813" s="261"/>
      <c r="C813" s="264"/>
      <c r="D813" s="261"/>
      <c r="E813" s="261"/>
      <c r="F813" s="261"/>
      <c r="G813" s="261"/>
      <c r="H813" s="261"/>
      <c r="I813" s="261"/>
      <c r="J813" s="261"/>
      <c r="K813" s="261"/>
      <c r="L813" s="261"/>
      <c r="M813" s="261"/>
      <c r="N813" s="261"/>
      <c r="O813" s="261"/>
      <c r="P813" s="261"/>
      <c r="Q813" s="261"/>
      <c r="R813" s="261"/>
      <c r="S813" s="261"/>
      <c r="T813" s="264"/>
      <c r="U813" s="261">
        <f>ROUND(CD69,0)</f>
        <v>1916681</v>
      </c>
      <c r="V813" s="262">
        <f>ROUND(CD70,0)</f>
        <v>0</v>
      </c>
      <c r="W813" s="261">
        <f>ROUND(CE72,0)</f>
        <v>0</v>
      </c>
      <c r="X813" s="261">
        <f>ROUND(C131,0)</f>
        <v>0</v>
      </c>
      <c r="Y813" s="261"/>
      <c r="Z813" s="262"/>
      <c r="AA813" s="262"/>
      <c r="AB813" s="262"/>
      <c r="AC813" s="262"/>
      <c r="AD813" s="262"/>
      <c r="AE813" s="262"/>
      <c r="AF813" s="262"/>
      <c r="AG813" s="262"/>
      <c r="AH813" s="262"/>
      <c r="AI813" s="262"/>
      <c r="AJ813" s="262"/>
      <c r="AK813" s="262"/>
      <c r="AL813" s="262"/>
      <c r="AM813" s="262"/>
      <c r="AN813" s="262"/>
      <c r="AO813" s="262"/>
      <c r="AP813" s="262"/>
      <c r="AQ813" s="262"/>
      <c r="AR813" s="262"/>
      <c r="AS813" s="262"/>
      <c r="AT813" s="262"/>
      <c r="AU813" s="262"/>
      <c r="AV813" s="262"/>
      <c r="AW813" s="262"/>
      <c r="AX813" s="262"/>
      <c r="AY813" s="262"/>
      <c r="AZ813" s="262"/>
      <c r="BA813" s="262"/>
      <c r="BB813" s="262"/>
      <c r="BC813" s="262"/>
      <c r="BD813" s="262"/>
      <c r="BE813" s="262"/>
      <c r="BF813" s="262"/>
      <c r="BG813" s="262"/>
      <c r="BH813" s="262"/>
      <c r="BI813" s="262"/>
      <c r="BJ813" s="262"/>
      <c r="BK813" s="262"/>
      <c r="BL813" s="262"/>
      <c r="BM813" s="262"/>
      <c r="BN813" s="262"/>
      <c r="BO813" s="262"/>
      <c r="BP813" s="262"/>
      <c r="BQ813" s="262"/>
      <c r="BR813" s="262"/>
      <c r="BS813" s="262"/>
      <c r="BT813" s="262"/>
      <c r="BU813" s="262"/>
      <c r="BV813" s="262"/>
      <c r="BW813" s="262"/>
      <c r="BX813" s="262"/>
      <c r="BY813" s="262"/>
      <c r="BZ813" s="262"/>
      <c r="CA813" s="262"/>
      <c r="CB813" s="262"/>
      <c r="CC813" s="262"/>
      <c r="CD813" s="262"/>
      <c r="CE813" s="262"/>
    </row>
    <row r="814" spans="1:83" ht="12.65" customHeight="1" x14ac:dyDescent="0.35">
      <c r="B814" s="262"/>
      <c r="C814" s="262"/>
      <c r="D814" s="262"/>
      <c r="E814" s="262"/>
      <c r="F814" s="262"/>
      <c r="G814" s="262"/>
      <c r="H814" s="262"/>
      <c r="I814" s="262"/>
      <c r="J814" s="262"/>
      <c r="K814" s="262"/>
      <c r="L814" s="262"/>
      <c r="M814" s="262"/>
      <c r="N814" s="262"/>
      <c r="O814" s="262"/>
      <c r="P814" s="262"/>
      <c r="Q814" s="262"/>
      <c r="R814" s="262"/>
      <c r="S814" s="262"/>
      <c r="T814" s="262"/>
      <c r="U814" s="262"/>
      <c r="V814" s="262"/>
      <c r="W814" s="262"/>
      <c r="X814" s="262"/>
      <c r="Y814" s="262"/>
      <c r="Z814" s="262"/>
      <c r="AA814" s="262"/>
      <c r="AB814" s="262"/>
      <c r="AC814" s="262"/>
      <c r="AD814" s="262"/>
      <c r="AE814" s="262"/>
      <c r="AF814" s="262"/>
      <c r="AG814" s="262"/>
      <c r="AH814" s="262"/>
      <c r="AI814" s="262"/>
      <c r="AJ814" s="262"/>
      <c r="AK814" s="262"/>
      <c r="AL814" s="262"/>
      <c r="AM814" s="262"/>
      <c r="AN814" s="262"/>
      <c r="AO814" s="262"/>
      <c r="AP814" s="262"/>
      <c r="AQ814" s="262"/>
      <c r="AR814" s="262"/>
      <c r="AS814" s="262"/>
      <c r="AT814" s="262"/>
      <c r="AU814" s="262"/>
      <c r="AV814" s="262"/>
      <c r="AW814" s="262"/>
      <c r="AX814" s="262"/>
      <c r="AY814" s="262"/>
      <c r="AZ814" s="262"/>
      <c r="BA814" s="262"/>
      <c r="BB814" s="262"/>
      <c r="BC814" s="262"/>
      <c r="BD814" s="262"/>
      <c r="BE814" s="262"/>
      <c r="BF814" s="262"/>
      <c r="BG814" s="262"/>
      <c r="BH814" s="262"/>
      <c r="BI814" s="262"/>
      <c r="BJ814" s="262"/>
      <c r="BK814" s="262"/>
      <c r="BL814" s="262"/>
      <c r="BM814" s="262"/>
      <c r="BN814" s="262"/>
      <c r="BO814" s="262"/>
      <c r="BP814" s="262"/>
      <c r="BQ814" s="262"/>
      <c r="BR814" s="262"/>
      <c r="BS814" s="262"/>
      <c r="BT814" s="262"/>
      <c r="BU814" s="262"/>
      <c r="BV814" s="262"/>
      <c r="BW814" s="262"/>
      <c r="BX814" s="262"/>
      <c r="BY814" s="262"/>
      <c r="BZ814" s="262"/>
      <c r="CA814" s="262"/>
      <c r="CB814" s="262"/>
      <c r="CC814" s="262"/>
      <c r="CD814" s="262"/>
      <c r="CE814" s="262"/>
    </row>
    <row r="815" spans="1:83" ht="12.65" customHeight="1" x14ac:dyDescent="0.35">
      <c r="B815" s="265" t="s">
        <v>1004</v>
      </c>
      <c r="C815" s="266">
        <f t="shared" ref="C815:K815" si="22">SUM(C734:C813)</f>
        <v>191.49999999999994</v>
      </c>
      <c r="D815" s="262">
        <f t="shared" si="22"/>
        <v>14302700</v>
      </c>
      <c r="E815" s="262">
        <f t="shared" si="22"/>
        <v>3935349</v>
      </c>
      <c r="F815" s="262">
        <f t="shared" si="22"/>
        <v>693879</v>
      </c>
      <c r="G815" s="262">
        <f t="shared" si="22"/>
        <v>3385181</v>
      </c>
      <c r="H815" s="262">
        <f t="shared" si="22"/>
        <v>356593</v>
      </c>
      <c r="I815" s="262">
        <f t="shared" si="22"/>
        <v>3221780</v>
      </c>
      <c r="J815" s="262">
        <f t="shared" si="22"/>
        <v>1424011</v>
      </c>
      <c r="K815" s="262">
        <f t="shared" si="22"/>
        <v>2146729</v>
      </c>
      <c r="L815" s="262">
        <f>SUM(L734:L813)+SUM(U734:U813)</f>
        <v>2961180</v>
      </c>
      <c r="M815" s="262">
        <f>SUM(M734:M813)+SUM(V734:V813)</f>
        <v>0</v>
      </c>
      <c r="N815" s="262">
        <f t="shared" ref="N815:Y815" si="23">SUM(N734:N813)</f>
        <v>53036303</v>
      </c>
      <c r="O815" s="262">
        <f t="shared" si="23"/>
        <v>18032106</v>
      </c>
      <c r="P815" s="262">
        <f t="shared" si="23"/>
        <v>92088</v>
      </c>
      <c r="Q815" s="262">
        <f t="shared" si="23"/>
        <v>17856</v>
      </c>
      <c r="R815" s="262">
        <f t="shared" si="23"/>
        <v>14437</v>
      </c>
      <c r="S815" s="262">
        <f t="shared" si="23"/>
        <v>122951</v>
      </c>
      <c r="T815" s="266">
        <f t="shared" si="23"/>
        <v>41.730000000000004</v>
      </c>
      <c r="U815" s="262">
        <f t="shared" si="23"/>
        <v>1916681</v>
      </c>
      <c r="V815" s="262">
        <f t="shared" si="23"/>
        <v>0</v>
      </c>
      <c r="W815" s="262">
        <f t="shared" si="23"/>
        <v>0</v>
      </c>
      <c r="X815" s="262">
        <f t="shared" si="23"/>
        <v>0</v>
      </c>
      <c r="Y815" s="262">
        <f t="shared" si="23"/>
        <v>12014657</v>
      </c>
      <c r="Z815" s="262"/>
      <c r="AA815" s="262"/>
      <c r="AB815" s="262"/>
      <c r="AC815" s="262"/>
      <c r="AD815" s="262"/>
      <c r="AE815" s="262"/>
      <c r="AF815" s="262"/>
      <c r="AG815" s="262"/>
      <c r="AH815" s="262"/>
      <c r="AI815" s="262"/>
      <c r="AJ815" s="262"/>
      <c r="AK815" s="262"/>
      <c r="AL815" s="262"/>
      <c r="AM815" s="262"/>
      <c r="AN815" s="262"/>
      <c r="AO815" s="262"/>
      <c r="AP815" s="262"/>
      <c r="AQ815" s="262"/>
      <c r="AR815" s="262"/>
      <c r="AS815" s="262"/>
      <c r="AT815" s="262"/>
      <c r="AU815" s="262"/>
      <c r="AV815" s="262"/>
      <c r="AW815" s="262"/>
      <c r="AX815" s="262"/>
      <c r="AY815" s="262"/>
      <c r="AZ815" s="262"/>
      <c r="BA815" s="262"/>
      <c r="BB815" s="262"/>
      <c r="BC815" s="262"/>
      <c r="BD815" s="262"/>
      <c r="BE815" s="262"/>
      <c r="BF815" s="262"/>
      <c r="BG815" s="262"/>
      <c r="BH815" s="262"/>
      <c r="BI815" s="262"/>
      <c r="BJ815" s="262"/>
      <c r="BK815" s="262"/>
      <c r="BL815" s="262"/>
      <c r="BM815" s="262"/>
      <c r="BN815" s="262"/>
      <c r="BO815" s="262"/>
      <c r="BP815" s="262"/>
      <c r="BQ815" s="262"/>
      <c r="BR815" s="262"/>
      <c r="BS815" s="262"/>
      <c r="BT815" s="262"/>
      <c r="BU815" s="262"/>
      <c r="BV815" s="262"/>
      <c r="BW815" s="262"/>
      <c r="BX815" s="262"/>
      <c r="BY815" s="262"/>
      <c r="BZ815" s="262"/>
      <c r="CA815" s="262"/>
      <c r="CB815" s="262"/>
      <c r="CC815" s="262"/>
      <c r="CD815" s="262"/>
      <c r="CE815" s="262"/>
    </row>
    <row r="816" spans="1:83" ht="12.65" customHeight="1" x14ac:dyDescent="0.35">
      <c r="B816" s="262" t="s">
        <v>1005</v>
      </c>
      <c r="C816" s="266">
        <f>CE60</f>
        <v>191.49999999999994</v>
      </c>
      <c r="D816" s="262">
        <f>CE61</f>
        <v>14302700</v>
      </c>
      <c r="E816" s="262">
        <f>CE62</f>
        <v>3935349</v>
      </c>
      <c r="F816" s="262">
        <f>CE63</f>
        <v>693879</v>
      </c>
      <c r="G816" s="262">
        <f>CE64</f>
        <v>3385181</v>
      </c>
      <c r="H816" s="265">
        <f>CE65</f>
        <v>356593</v>
      </c>
      <c r="I816" s="265">
        <f>CE66</f>
        <v>3221780</v>
      </c>
      <c r="J816" s="265">
        <f>CE67</f>
        <v>1424011</v>
      </c>
      <c r="K816" s="265">
        <f>CE68</f>
        <v>2146729</v>
      </c>
      <c r="L816" s="265">
        <f>CE69</f>
        <v>2961180</v>
      </c>
      <c r="M816" s="265">
        <f>CE70</f>
        <v>0</v>
      </c>
      <c r="N816" s="262">
        <f>CE75</f>
        <v>53036303</v>
      </c>
      <c r="O816" s="262">
        <f>CE73</f>
        <v>18032106</v>
      </c>
      <c r="P816" s="262">
        <f>CE76</f>
        <v>92088</v>
      </c>
      <c r="Q816" s="262">
        <f>CE77</f>
        <v>17856</v>
      </c>
      <c r="R816" s="262">
        <f>CE78</f>
        <v>14437</v>
      </c>
      <c r="S816" s="262">
        <f>CE79</f>
        <v>122951</v>
      </c>
      <c r="T816" s="266">
        <f>CE80</f>
        <v>41.730000000000004</v>
      </c>
      <c r="U816" s="262" t="s">
        <v>1006</v>
      </c>
      <c r="V816" s="262" t="s">
        <v>1006</v>
      </c>
      <c r="W816" s="262" t="s">
        <v>1006</v>
      </c>
      <c r="X816" s="262" t="s">
        <v>1006</v>
      </c>
      <c r="Y816" s="262">
        <f>M716</f>
        <v>12014657</v>
      </c>
      <c r="Z816" s="262"/>
      <c r="AA816" s="262"/>
      <c r="AB816" s="262"/>
      <c r="AC816" s="262"/>
      <c r="AD816" s="262"/>
      <c r="AE816" s="262"/>
      <c r="AF816" s="262"/>
      <c r="AG816" s="262"/>
      <c r="AH816" s="262"/>
      <c r="AI816" s="262"/>
      <c r="AJ816" s="262"/>
      <c r="AK816" s="262"/>
      <c r="AL816" s="262"/>
      <c r="AM816" s="262"/>
      <c r="AN816" s="262"/>
      <c r="AO816" s="262"/>
      <c r="AP816" s="262"/>
      <c r="AQ816" s="262"/>
      <c r="AR816" s="262"/>
      <c r="AS816" s="262"/>
      <c r="AT816" s="262"/>
      <c r="AU816" s="262"/>
      <c r="AV816" s="262"/>
      <c r="AW816" s="262"/>
      <c r="AX816" s="262"/>
      <c r="AY816" s="262"/>
      <c r="AZ816" s="262"/>
      <c r="BA816" s="262"/>
      <c r="BB816" s="262"/>
      <c r="BC816" s="262"/>
      <c r="BD816" s="262"/>
      <c r="BE816" s="262"/>
      <c r="BF816" s="262"/>
      <c r="BG816" s="262"/>
      <c r="BH816" s="262"/>
      <c r="BI816" s="262"/>
      <c r="BJ816" s="262"/>
      <c r="BK816" s="262"/>
      <c r="BL816" s="262"/>
      <c r="BM816" s="262"/>
      <c r="BN816" s="262"/>
      <c r="BO816" s="262"/>
      <c r="BP816" s="262"/>
      <c r="BQ816" s="262"/>
      <c r="BR816" s="262"/>
      <c r="BS816" s="262"/>
      <c r="BT816" s="262"/>
      <c r="BU816" s="262"/>
      <c r="BV816" s="262"/>
      <c r="BW816" s="262"/>
      <c r="BX816" s="262"/>
      <c r="BY816" s="262"/>
      <c r="BZ816" s="262"/>
      <c r="CA816" s="262"/>
      <c r="CB816" s="262"/>
      <c r="CC816" s="262"/>
      <c r="CD816" s="262"/>
      <c r="CE816" s="262"/>
    </row>
    <row r="817" spans="2:15" ht="12.65" customHeight="1" x14ac:dyDescent="0.35">
      <c r="B817" s="180" t="s">
        <v>471</v>
      </c>
      <c r="C817" s="194" t="s">
        <v>1007</v>
      </c>
      <c r="D817" s="180">
        <f>C378</f>
        <v>14302700</v>
      </c>
      <c r="E817" s="180">
        <f>C379</f>
        <v>3935347</v>
      </c>
      <c r="F817" s="180">
        <f>C380</f>
        <v>693879</v>
      </c>
      <c r="G817" s="227">
        <f>C381</f>
        <v>3385181</v>
      </c>
      <c r="H817" s="227">
        <f>C382</f>
        <v>356593</v>
      </c>
      <c r="I817" s="227">
        <f>C383</f>
        <v>3221780</v>
      </c>
      <c r="J817" s="227">
        <f>C384</f>
        <v>1424011</v>
      </c>
      <c r="K817" s="227">
        <f>C385</f>
        <v>2146729</v>
      </c>
      <c r="L817" s="227">
        <f>C386+C387+C388+C389</f>
        <v>2961181</v>
      </c>
      <c r="M817" s="227">
        <f>C370</f>
        <v>2050002</v>
      </c>
      <c r="N817" s="180">
        <f>D361</f>
        <v>53036304</v>
      </c>
      <c r="O817" s="180">
        <f>C359</f>
        <v>18032106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4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topLeftCell="A10" zoomScale="75" workbookViewId="0">
      <selection activeCell="G19" sqref="G19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69" t="s">
        <v>1264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46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Douglas, Grant, Lincoln and Okanogan Counties Public Hospital District No. 6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H-150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411 Fortuyn Road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Grand Coulee, WA  99133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25" zoomScale="75" workbookViewId="0">
      <selection activeCell="K36" sqref="K36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H-150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Douglas, Grant, Lincoln and Okanogan Counties Public Hospital District No. 6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Grant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Ramona Hicks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Kelly Hughes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Jerry Kennedy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(509) 633-1753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(509) 633-0295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338</v>
      </c>
      <c r="G23" s="21">
        <f>data!D111</f>
        <v>1007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52</v>
      </c>
      <c r="G24" s="21">
        <f>data!D112</f>
        <v>4564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61</v>
      </c>
      <c r="G26" s="13">
        <f>data!D114</f>
        <v>111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9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16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opLeftCell="A4" zoomScale="75" workbookViewId="0">
      <selection activeCell="B8" sqref="B8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Douglas, Grant, Lincoln and Okanogan Counties Public Hospital District No. 6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152</v>
      </c>
      <c r="C7" s="48">
        <f>data!B139</f>
        <v>488</v>
      </c>
      <c r="D7" s="48">
        <f>data!B140</f>
        <v>0</v>
      </c>
      <c r="E7" s="48">
        <f>data!B141</f>
        <v>3231391</v>
      </c>
      <c r="F7" s="48">
        <f>data!B142</f>
        <v>7337103</v>
      </c>
      <c r="G7" s="48">
        <f>data!B141+data!B142</f>
        <v>10568494</v>
      </c>
    </row>
    <row r="8" spans="1:13" ht="20.149999999999999" customHeight="1" x14ac:dyDescent="0.35">
      <c r="A8" s="23" t="s">
        <v>297</v>
      </c>
      <c r="B8" s="48">
        <f>data!C138</f>
        <v>143</v>
      </c>
      <c r="C8" s="48">
        <f>data!C139</f>
        <v>523</v>
      </c>
      <c r="D8" s="48">
        <f>data!C140</f>
        <v>0</v>
      </c>
      <c r="E8" s="48">
        <f>data!C141</f>
        <v>3463151</v>
      </c>
      <c r="F8" s="48">
        <f>data!C142</f>
        <v>11807819</v>
      </c>
      <c r="G8" s="48">
        <f>data!C141+data!C142</f>
        <v>15270970</v>
      </c>
    </row>
    <row r="9" spans="1:13" ht="20.149999999999999" customHeight="1" x14ac:dyDescent="0.35">
      <c r="A9" s="23" t="s">
        <v>1058</v>
      </c>
      <c r="B9" s="48">
        <f>data!D138</f>
        <v>104</v>
      </c>
      <c r="C9" s="48">
        <f>data!D139</f>
        <v>107</v>
      </c>
      <c r="D9" s="48">
        <f>data!D140</f>
        <v>0</v>
      </c>
      <c r="E9" s="48">
        <f>data!D141</f>
        <v>708522</v>
      </c>
      <c r="F9" s="48">
        <f>data!D142</f>
        <v>11494657</v>
      </c>
      <c r="G9" s="48">
        <f>data!D141+data!D142</f>
        <v>12203179</v>
      </c>
    </row>
    <row r="10" spans="1:13" ht="20.149999999999999" customHeight="1" x14ac:dyDescent="0.35">
      <c r="A10" s="111" t="s">
        <v>203</v>
      </c>
      <c r="B10" s="48">
        <f>data!E138</f>
        <v>399</v>
      </c>
      <c r="C10" s="48">
        <f>data!E139</f>
        <v>1118</v>
      </c>
      <c r="D10" s="48">
        <f>data!E140</f>
        <v>0</v>
      </c>
      <c r="E10" s="48">
        <f>data!E141</f>
        <v>7403064</v>
      </c>
      <c r="F10" s="48">
        <f>data!E142</f>
        <v>30639579</v>
      </c>
      <c r="G10" s="48">
        <f>data!E141+data!E142</f>
        <v>38042643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44</v>
      </c>
      <c r="C16" s="48">
        <f>data!B145</f>
        <v>597</v>
      </c>
      <c r="D16" s="48">
        <f>data!B146</f>
        <v>0</v>
      </c>
      <c r="E16" s="48">
        <f>data!B147</f>
        <v>1124983</v>
      </c>
      <c r="F16" s="48">
        <f>data!B148</f>
        <v>0</v>
      </c>
      <c r="G16" s="48">
        <f>data!B147+data!B148</f>
        <v>1124983</v>
      </c>
    </row>
    <row r="17" spans="1:7" ht="20.149999999999999" customHeight="1" x14ac:dyDescent="0.35">
      <c r="A17" s="23" t="s">
        <v>297</v>
      </c>
      <c r="B17" s="48">
        <f>data!C144</f>
        <v>3</v>
      </c>
      <c r="C17" s="48">
        <f>data!C145</f>
        <v>2654</v>
      </c>
      <c r="D17" s="48">
        <f>data!C146</f>
        <v>0</v>
      </c>
      <c r="E17" s="48">
        <f>data!C147</f>
        <v>5001182</v>
      </c>
      <c r="F17" s="48">
        <f>data!C148</f>
        <v>0</v>
      </c>
      <c r="G17" s="48">
        <f>data!C147+data!C148</f>
        <v>5001182</v>
      </c>
    </row>
    <row r="18" spans="1:7" ht="20.149999999999999" customHeight="1" x14ac:dyDescent="0.35">
      <c r="A18" s="23" t="s">
        <v>1058</v>
      </c>
      <c r="B18" s="48">
        <f>data!D144</f>
        <v>5</v>
      </c>
      <c r="C18" s="48">
        <f>data!D145</f>
        <v>1313</v>
      </c>
      <c r="D18" s="48">
        <f>data!D146</f>
        <v>0</v>
      </c>
      <c r="E18" s="48">
        <f>data!D147</f>
        <v>2474210</v>
      </c>
      <c r="F18" s="48">
        <f>data!D148</f>
        <v>0</v>
      </c>
      <c r="G18" s="48">
        <f>data!D147+data!D148</f>
        <v>2474210</v>
      </c>
    </row>
    <row r="19" spans="1:7" ht="20.149999999999999" customHeight="1" x14ac:dyDescent="0.35">
      <c r="A19" s="111" t="s">
        <v>203</v>
      </c>
      <c r="B19" s="48">
        <f>data!E144</f>
        <v>52</v>
      </c>
      <c r="C19" s="48">
        <f>data!E145</f>
        <v>4564</v>
      </c>
      <c r="D19" s="48">
        <f>data!E146</f>
        <v>0</v>
      </c>
      <c r="E19" s="48">
        <f>data!E147</f>
        <v>8600375</v>
      </c>
      <c r="F19" s="48">
        <f>data!E148</f>
        <v>0</v>
      </c>
      <c r="G19" s="48">
        <f>data!E147+data!E148</f>
        <v>8600375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2147788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812205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  <pageSetUpPr fitToPage="1"/>
  </sheetPr>
  <dimension ref="A1:M41"/>
  <sheetViews>
    <sheetView showGridLines="0" topLeftCell="A22" zoomScale="75" workbookViewId="0">
      <selection activeCell="C18" sqref="C18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Douglas, Grant, Lincoln and Okanogan Counties Public Hospital District No. 6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1022150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15348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142726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2263419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255540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22803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204696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3926682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1994711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566825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2561536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218325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140996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359321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18125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138600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156725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1282327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1282327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  <pageSetUpPr fitToPage="1"/>
  </sheetPr>
  <dimension ref="A1:M32"/>
  <sheetViews>
    <sheetView showGridLines="0" topLeftCell="A13" zoomScale="75" workbookViewId="0">
      <selection activeCell="C23" sqref="C23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Douglas, Grant, Lincoln and Okanogan Counties Public Hospital District No. 6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222805</v>
      </c>
      <c r="D7" s="21">
        <f>data!C195</f>
        <v>0</v>
      </c>
      <c r="E7" s="21">
        <f>data!D195</f>
        <v>0</v>
      </c>
      <c r="F7" s="21">
        <f>data!E195</f>
        <v>222805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2700469</v>
      </c>
      <c r="D8" s="21">
        <f>data!C196</f>
        <v>0</v>
      </c>
      <c r="E8" s="21">
        <f>data!D196</f>
        <v>0</v>
      </c>
      <c r="F8" s="21">
        <f>data!E196</f>
        <v>2700469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21919998</v>
      </c>
      <c r="D9" s="21">
        <f>data!C197</f>
        <v>17491</v>
      </c>
      <c r="E9" s="21">
        <f>data!D197</f>
        <v>0</v>
      </c>
      <c r="F9" s="21">
        <f>data!E197</f>
        <v>21937489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714858</v>
      </c>
      <c r="D10" s="21">
        <f>data!C198</f>
        <v>7025</v>
      </c>
      <c r="E10" s="21">
        <f>data!D198</f>
        <v>0</v>
      </c>
      <c r="F10" s="21">
        <f>data!E198</f>
        <v>721883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9061742</v>
      </c>
      <c r="D12" s="21">
        <f>data!C200</f>
        <v>374242</v>
      </c>
      <c r="E12" s="21">
        <f>data!D200</f>
        <v>-102453</v>
      </c>
      <c r="F12" s="21">
        <f>data!E200</f>
        <v>9538437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56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34619872</v>
      </c>
      <c r="D16" s="21">
        <f>data!C204</f>
        <v>398758</v>
      </c>
      <c r="E16" s="21">
        <f>data!D204</f>
        <v>-102453</v>
      </c>
      <c r="F16" s="21">
        <f>data!E204</f>
        <v>35121083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1798770</v>
      </c>
      <c r="D24" s="21">
        <f>data!C209</f>
        <v>92806</v>
      </c>
      <c r="E24" s="21">
        <f>data!D209</f>
        <v>0</v>
      </c>
      <c r="F24" s="21">
        <f>data!E209</f>
        <v>1891576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10355059</v>
      </c>
      <c r="D25" s="21">
        <f>data!C210</f>
        <v>1018461</v>
      </c>
      <c r="E25" s="21">
        <f>data!D210</f>
        <v>-62966</v>
      </c>
      <c r="F25" s="21">
        <f>data!E210</f>
        <v>11436486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645596</v>
      </c>
      <c r="D26" s="21">
        <f>data!C211</f>
        <v>56288</v>
      </c>
      <c r="E26" s="21">
        <f>data!D211</f>
        <v>4071</v>
      </c>
      <c r="F26" s="21">
        <f>data!E211</f>
        <v>697813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7859760</v>
      </c>
      <c r="D28" s="21">
        <f>data!C213</f>
        <v>363324</v>
      </c>
      <c r="E28" s="21">
        <f>data!D213</f>
        <v>-60640</v>
      </c>
      <c r="F28" s="21">
        <f>data!E213</f>
        <v>8283724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20659185</v>
      </c>
      <c r="D32" s="21">
        <f>data!C217</f>
        <v>1530879</v>
      </c>
      <c r="E32" s="21">
        <f>data!D217</f>
        <v>-119535</v>
      </c>
      <c r="F32" s="21">
        <f>data!E217</f>
        <v>22309599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  <pageSetUpPr fitToPage="1"/>
  </sheetPr>
  <dimension ref="A1:M34"/>
  <sheetViews>
    <sheetView showGridLines="0" topLeftCell="A4" zoomScale="75" workbookViewId="0">
      <selection activeCell="D18" sqref="D18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Douglas, Grant, Lincoln and Okanogan Counties Public Hospital District No. 6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490289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6079195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6189213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4322611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16591019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728</v>
      </c>
      <c r="M16" s="256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59888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114658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174546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60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17255854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  <pageSetUpPr fitToPage="1"/>
  </sheetPr>
  <dimension ref="A1:M153"/>
  <sheetViews>
    <sheetView showGridLines="0" topLeftCell="A91" zoomScale="75" workbookViewId="0">
      <selection activeCell="C81" sqref="C81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Douglas, Grant, Lincoln and Okanogan Counties Public Hospital District No. 6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8416209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10192583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6468236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522209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870756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426839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56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13960360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3423342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1912332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5335674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222805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2700469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21937489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721883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9538437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35121083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22309599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12811484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2679992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2679992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34787510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Douglas, Grant, Lincoln and Okanogan Counties Public Hospital District No. 6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908499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4351696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1745837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4375211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688852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12070095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2679992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21081905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23761897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688852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23073045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-355630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-355630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34787510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Douglas, Grant, Lincoln and Okanogan Counties Public Hospital District No. 6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16003439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30639579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46643018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59" t="s">
        <v>450</v>
      </c>
      <c r="C115" s="48">
        <f>data!C363</f>
        <v>490289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16591019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174546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17255854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29387164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3416109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194459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3610568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32997732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15909389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3926682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1040273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2705272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368425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4216091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1530879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2561536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359321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156725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1282327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709530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34766450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-1768718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4067470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2298752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2298752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7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</sheetPr>
  <dimension ref="A1:M384"/>
  <sheetViews>
    <sheetView showGridLines="0" topLeftCell="A103" zoomScale="65" workbookViewId="0">
      <selection activeCell="M136" sqref="M13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Douglas, Grant, Lincoln and Okanogan Counties Public Hospital District No. 6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1007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5.55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409783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101141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821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24578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749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55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91542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52591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8252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5781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695238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05"/>
      <c r="D22" s="206"/>
      <c r="E22" s="206"/>
      <c r="F22" s="206"/>
      <c r="G22" s="206"/>
      <c r="H22" s="206"/>
      <c r="I22" s="206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728015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1897585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11994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1909579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06"/>
      <c r="D27" s="206"/>
      <c r="E27" s="206"/>
      <c r="F27" s="206"/>
      <c r="G27" s="206"/>
      <c r="H27" s="206"/>
      <c r="I27" s="206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3145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3200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252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16766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5.18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Douglas, Grant, Lincoln and Okanogan Counties Public Hospital District No. 6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111</v>
      </c>
      <c r="D41" s="14">
        <f>data!K59</f>
        <v>0</v>
      </c>
      <c r="E41" s="14">
        <f>data!L59</f>
        <v>4564</v>
      </c>
      <c r="F41" s="14">
        <f>data!M59</f>
        <v>0</v>
      </c>
      <c r="G41" s="14">
        <f>data!N59</f>
        <v>0</v>
      </c>
      <c r="H41" s="14">
        <f>data!O59</f>
        <v>61</v>
      </c>
      <c r="I41" s="14">
        <f>data!P59</f>
        <v>13378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0.61</v>
      </c>
      <c r="D42" s="26">
        <f>data!K60</f>
        <v>0</v>
      </c>
      <c r="E42" s="26">
        <f>data!L60</f>
        <v>25.16</v>
      </c>
      <c r="F42" s="26">
        <f>data!M60</f>
        <v>0</v>
      </c>
      <c r="G42" s="26">
        <f>data!N60</f>
        <v>0</v>
      </c>
      <c r="H42" s="26">
        <f>data!O60</f>
        <v>2.36</v>
      </c>
      <c r="I42" s="26">
        <f>data!P60</f>
        <v>5.92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45170</v>
      </c>
      <c r="D43" s="14">
        <f>data!K61</f>
        <v>0</v>
      </c>
      <c r="E43" s="14">
        <f>data!L61</f>
        <v>1857250</v>
      </c>
      <c r="F43" s="14">
        <f>data!M61</f>
        <v>0</v>
      </c>
      <c r="G43" s="14">
        <f>data!N61</f>
        <v>0</v>
      </c>
      <c r="H43" s="14">
        <f>data!O61</f>
        <v>209845</v>
      </c>
      <c r="I43" s="14">
        <f>data!P61</f>
        <v>402204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11149</v>
      </c>
      <c r="D44" s="14">
        <f>data!K62</f>
        <v>0</v>
      </c>
      <c r="E44" s="14">
        <f>data!L62</f>
        <v>458398</v>
      </c>
      <c r="F44" s="14">
        <f>data!M62</f>
        <v>0</v>
      </c>
      <c r="G44" s="14">
        <f>data!N62</f>
        <v>0</v>
      </c>
      <c r="H44" s="14">
        <f>data!O62</f>
        <v>51793</v>
      </c>
      <c r="I44" s="14">
        <f>data!P62</f>
        <v>99270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91</v>
      </c>
      <c r="D45" s="14">
        <f>data!K63</f>
        <v>0</v>
      </c>
      <c r="E45" s="14">
        <f>data!L63</f>
        <v>3721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25031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2709</v>
      </c>
      <c r="D46" s="14">
        <f>data!K64</f>
        <v>0</v>
      </c>
      <c r="E46" s="14">
        <f>data!L64</f>
        <v>111393</v>
      </c>
      <c r="F46" s="14">
        <f>data!M64</f>
        <v>0</v>
      </c>
      <c r="G46" s="14">
        <f>data!N64</f>
        <v>0</v>
      </c>
      <c r="H46" s="14">
        <f>data!O64</f>
        <v>12443</v>
      </c>
      <c r="I46" s="14">
        <f>data!P64</f>
        <v>170083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83</v>
      </c>
      <c r="D47" s="14">
        <f>data!K65</f>
        <v>0</v>
      </c>
      <c r="E47" s="14">
        <f>data!L65</f>
        <v>3393</v>
      </c>
      <c r="F47" s="14">
        <f>data!M65</f>
        <v>0</v>
      </c>
      <c r="G47" s="14">
        <f>data!N65</f>
        <v>0</v>
      </c>
      <c r="H47" s="14">
        <f>data!O65</f>
        <v>1741</v>
      </c>
      <c r="I47" s="14">
        <f>data!P65</f>
        <v>6429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10091</v>
      </c>
      <c r="D48" s="14">
        <f>data!K66</f>
        <v>0</v>
      </c>
      <c r="E48" s="14">
        <f>data!L66</f>
        <v>414894</v>
      </c>
      <c r="F48" s="14">
        <f>data!M66</f>
        <v>0</v>
      </c>
      <c r="G48" s="14">
        <f>data!N66</f>
        <v>0</v>
      </c>
      <c r="H48" s="14">
        <f>data!O66</f>
        <v>116241</v>
      </c>
      <c r="I48" s="14">
        <f>data!P66</f>
        <v>319161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238324</v>
      </c>
      <c r="F49" s="14">
        <f>data!M67</f>
        <v>0</v>
      </c>
      <c r="G49" s="14">
        <f>data!N67</f>
        <v>0</v>
      </c>
      <c r="H49" s="14">
        <f>data!O67</f>
        <v>1455</v>
      </c>
      <c r="I49" s="14">
        <f>data!P67</f>
        <v>89162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910</v>
      </c>
      <c r="D50" s="14">
        <f>data!K68</f>
        <v>0</v>
      </c>
      <c r="E50" s="14">
        <f>data!L68</f>
        <v>37402</v>
      </c>
      <c r="F50" s="14">
        <f>data!M68</f>
        <v>0</v>
      </c>
      <c r="G50" s="14">
        <f>data!N68</f>
        <v>0</v>
      </c>
      <c r="H50" s="14">
        <f>data!O68</f>
        <v>163</v>
      </c>
      <c r="I50" s="14">
        <f>data!P68</f>
        <v>67157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637</v>
      </c>
      <c r="D51" s="14">
        <f>data!K69</f>
        <v>0</v>
      </c>
      <c r="E51" s="14">
        <f>data!L69</f>
        <v>26203</v>
      </c>
      <c r="F51" s="14">
        <f>data!M69</f>
        <v>0</v>
      </c>
      <c r="G51" s="14">
        <f>data!N69</f>
        <v>0</v>
      </c>
      <c r="H51" s="14">
        <f>data!O69</f>
        <v>5024</v>
      </c>
      <c r="I51" s="14">
        <f>data!P69</f>
        <v>11860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70840</v>
      </c>
      <c r="D53" s="14">
        <f>data!K71</f>
        <v>0</v>
      </c>
      <c r="E53" s="14">
        <f>data!L71</f>
        <v>3150978</v>
      </c>
      <c r="F53" s="14">
        <f>data!M71</f>
        <v>0</v>
      </c>
      <c r="G53" s="14">
        <f>data!N71</f>
        <v>0</v>
      </c>
      <c r="H53" s="14">
        <f>data!O71</f>
        <v>398705</v>
      </c>
      <c r="I53" s="14">
        <f>data!P71</f>
        <v>1190357</v>
      </c>
    </row>
    <row r="54" spans="1:9" ht="20.149999999999999" customHeight="1" x14ac:dyDescent="0.35">
      <c r="A54" s="23">
        <v>17</v>
      </c>
      <c r="B54" s="14" t="s">
        <v>244</v>
      </c>
      <c r="C54" s="206"/>
      <c r="D54" s="206"/>
      <c r="E54" s="206"/>
      <c r="F54" s="206"/>
      <c r="G54" s="206"/>
      <c r="H54" s="206"/>
      <c r="I54" s="206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48797</v>
      </c>
      <c r="D55" s="48">
        <f>+data!M676</f>
        <v>0</v>
      </c>
      <c r="E55" s="48">
        <f>+data!M677</f>
        <v>3291842</v>
      </c>
      <c r="F55" s="48">
        <f>+data!M678</f>
        <v>0</v>
      </c>
      <c r="G55" s="48">
        <f>+data!M679</f>
        <v>0</v>
      </c>
      <c r="H55" s="48">
        <f>+data!M680</f>
        <v>155308</v>
      </c>
      <c r="I55" s="48">
        <f>+data!M681</f>
        <v>1092178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220798</v>
      </c>
      <c r="D56" s="14">
        <f>data!K73</f>
        <v>0</v>
      </c>
      <c r="E56" s="14">
        <f>data!L73</f>
        <v>8600375</v>
      </c>
      <c r="F56" s="14">
        <f>data!M73</f>
        <v>0</v>
      </c>
      <c r="G56" s="14">
        <f>data!N73</f>
        <v>0</v>
      </c>
      <c r="H56" s="14">
        <f>data!O73</f>
        <v>381702</v>
      </c>
      <c r="I56" s="14">
        <f>data!P73</f>
        <v>1259140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1150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61937</v>
      </c>
      <c r="I57" s="14">
        <f>data!P74</f>
        <v>3147861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221948</v>
      </c>
      <c r="D58" s="14">
        <f>data!K75</f>
        <v>0</v>
      </c>
      <c r="E58" s="14">
        <f>data!L75</f>
        <v>8600375</v>
      </c>
      <c r="F58" s="14">
        <f>data!M75</f>
        <v>0</v>
      </c>
      <c r="G58" s="14">
        <f>data!N75</f>
        <v>0</v>
      </c>
      <c r="H58" s="14">
        <f>data!O75</f>
        <v>443639</v>
      </c>
      <c r="I58" s="14">
        <f>data!P75</f>
        <v>4407001</v>
      </c>
    </row>
    <row r="59" spans="1:9" ht="20.149999999999999" customHeight="1" x14ac:dyDescent="0.35">
      <c r="A59" s="23" t="s">
        <v>1185</v>
      </c>
      <c r="B59" s="60"/>
      <c r="C59" s="206"/>
      <c r="D59" s="206"/>
      <c r="E59" s="206"/>
      <c r="F59" s="206"/>
      <c r="G59" s="206"/>
      <c r="H59" s="206"/>
      <c r="I59" s="206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14252</v>
      </c>
      <c r="F60" s="14">
        <f>data!M76</f>
        <v>0</v>
      </c>
      <c r="G60" s="14">
        <f>data!N76</f>
        <v>0</v>
      </c>
      <c r="H60" s="14">
        <f>data!O76</f>
        <v>87</v>
      </c>
      <c r="I60" s="14">
        <f>data!P76</f>
        <v>5332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14502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1140</v>
      </c>
      <c r="F62" s="14">
        <f>data!M78</f>
        <v>0</v>
      </c>
      <c r="G62" s="14">
        <f>data!N78</f>
        <v>0</v>
      </c>
      <c r="H62" s="14">
        <f>data!O78</f>
        <v>126.11</v>
      </c>
      <c r="I62" s="14">
        <f>data!P78</f>
        <v>412.53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1848</v>
      </c>
      <c r="D63" s="14">
        <f>data!K79</f>
        <v>0</v>
      </c>
      <c r="E63" s="14">
        <f>data!L79</f>
        <v>75987</v>
      </c>
      <c r="F63" s="14">
        <f>data!M79</f>
        <v>0</v>
      </c>
      <c r="G63" s="14">
        <f>data!N79</f>
        <v>0</v>
      </c>
      <c r="H63" s="14">
        <f>data!O79</f>
        <v>313</v>
      </c>
      <c r="I63" s="14">
        <f>data!P79</f>
        <v>11112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0.56999999999999995</v>
      </c>
      <c r="D64" s="26">
        <f>data!K80</f>
        <v>0</v>
      </c>
      <c r="E64" s="26">
        <f>data!L80</f>
        <v>23.47</v>
      </c>
      <c r="F64" s="26">
        <f>data!M80</f>
        <v>0</v>
      </c>
      <c r="G64" s="26">
        <f>data!N80</f>
        <v>0</v>
      </c>
      <c r="H64" s="26">
        <f>data!O80</f>
        <v>2.36</v>
      </c>
      <c r="I64" s="26">
        <f>data!P80</f>
        <v>3.96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Douglas, Grant, Lincoln and Okanogan Counties Public Hospital District No. 6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07"/>
      <c r="F72" s="207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4238</v>
      </c>
      <c r="D73" s="48">
        <f>data!R59</f>
        <v>20726</v>
      </c>
      <c r="E73" s="207"/>
      <c r="F73" s="207"/>
      <c r="G73" s="14">
        <f>data!U59</f>
        <v>128333</v>
      </c>
      <c r="H73" s="14">
        <f>data!V59</f>
        <v>9</v>
      </c>
      <c r="I73" s="14">
        <f>data!W59</f>
        <v>327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2.08</v>
      </c>
      <c r="E74" s="26">
        <f>data!S60</f>
        <v>0.96</v>
      </c>
      <c r="F74" s="26">
        <f>data!T60</f>
        <v>1.81</v>
      </c>
      <c r="G74" s="26">
        <f>data!U60</f>
        <v>11.78</v>
      </c>
      <c r="H74" s="26">
        <f>data!V60</f>
        <v>0</v>
      </c>
      <c r="I74" s="26">
        <f>data!W60</f>
        <v>0.92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595294</v>
      </c>
      <c r="E75" s="14">
        <f>data!S61</f>
        <v>41041</v>
      </c>
      <c r="F75" s="14">
        <f>data!T61</f>
        <v>165809</v>
      </c>
      <c r="G75" s="14">
        <f>data!U61</f>
        <v>680791</v>
      </c>
      <c r="H75" s="14">
        <f>data!V61</f>
        <v>0</v>
      </c>
      <c r="I75" s="14">
        <f>data!W61</f>
        <v>55360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146928</v>
      </c>
      <c r="E76" s="14">
        <f>data!S62</f>
        <v>10130</v>
      </c>
      <c r="F76" s="14">
        <f>data!T62</f>
        <v>40924</v>
      </c>
      <c r="G76" s="14">
        <f>data!U62</f>
        <v>168030</v>
      </c>
      <c r="H76" s="14">
        <f>data!V62</f>
        <v>0</v>
      </c>
      <c r="I76" s="14">
        <f>data!W62</f>
        <v>13664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243822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4975</v>
      </c>
      <c r="D78" s="14">
        <f>data!R64</f>
        <v>19824</v>
      </c>
      <c r="E78" s="14">
        <f>data!S64</f>
        <v>5128</v>
      </c>
      <c r="F78" s="14">
        <f>data!T64</f>
        <v>219208</v>
      </c>
      <c r="G78" s="14">
        <f>data!U64</f>
        <v>483679</v>
      </c>
      <c r="H78" s="14">
        <f>data!V64</f>
        <v>13446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1235</v>
      </c>
      <c r="H79" s="14">
        <f>data!V65</f>
        <v>0</v>
      </c>
      <c r="I79" s="14">
        <f>data!W65</f>
        <v>300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133</v>
      </c>
      <c r="D80" s="14">
        <f>data!R66</f>
        <v>1357</v>
      </c>
      <c r="E80" s="14">
        <f>data!S66</f>
        <v>2410</v>
      </c>
      <c r="F80" s="14">
        <f>data!T66</f>
        <v>5580</v>
      </c>
      <c r="G80" s="14">
        <f>data!U66</f>
        <v>66940</v>
      </c>
      <c r="H80" s="14">
        <f>data!V66</f>
        <v>0</v>
      </c>
      <c r="I80" s="14">
        <f>data!W66</f>
        <v>243656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3344</v>
      </c>
      <c r="E81" s="14">
        <f>data!S67</f>
        <v>0</v>
      </c>
      <c r="F81" s="14">
        <f>data!T67</f>
        <v>24615</v>
      </c>
      <c r="G81" s="14">
        <f>data!U67</f>
        <v>41203</v>
      </c>
      <c r="H81" s="14">
        <f>data!V67</f>
        <v>0</v>
      </c>
      <c r="I81" s="14">
        <f>data!W67</f>
        <v>4314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16530</v>
      </c>
      <c r="E82" s="14">
        <f>data!S68</f>
        <v>0</v>
      </c>
      <c r="F82" s="14">
        <f>data!T68</f>
        <v>0</v>
      </c>
      <c r="G82" s="14">
        <f>data!U68</f>
        <v>82846</v>
      </c>
      <c r="H82" s="14">
        <v>0</v>
      </c>
      <c r="I82" s="14">
        <f>data!W68</f>
        <v>6607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1302</v>
      </c>
      <c r="D83" s="14">
        <f>data!R69</f>
        <v>30521</v>
      </c>
      <c r="E83" s="14">
        <f>data!S69</f>
        <v>1491</v>
      </c>
      <c r="F83" s="14">
        <f>data!T69</f>
        <v>644</v>
      </c>
      <c r="G83" s="14">
        <f>data!U69</f>
        <v>16092</v>
      </c>
      <c r="H83" s="14">
        <f>data!V69</f>
        <v>0</v>
      </c>
      <c r="I83" s="14">
        <f>data!W69</f>
        <v>704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6410</v>
      </c>
      <c r="D85" s="14">
        <f>data!R71</f>
        <v>813798</v>
      </c>
      <c r="E85" s="14">
        <f>data!S71</f>
        <v>60200</v>
      </c>
      <c r="F85" s="14">
        <f>data!T71</f>
        <v>456780</v>
      </c>
      <c r="G85" s="14">
        <f>data!U71</f>
        <v>1784638</v>
      </c>
      <c r="H85" s="14">
        <f>data!V71</f>
        <v>26879</v>
      </c>
      <c r="I85" s="14">
        <f>data!W71</f>
        <v>324605</v>
      </c>
    </row>
    <row r="86" spans="1:9" ht="20.149999999999999" customHeight="1" x14ac:dyDescent="0.35">
      <c r="A86" s="23">
        <v>17</v>
      </c>
      <c r="B86" s="14" t="s">
        <v>244</v>
      </c>
      <c r="C86" s="206"/>
      <c r="D86" s="206"/>
      <c r="E86" s="206"/>
      <c r="F86" s="206"/>
      <c r="G86" s="206"/>
      <c r="H86" s="206"/>
      <c r="I86" s="206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1661</v>
      </c>
      <c r="D87" s="48">
        <f>+data!M683</f>
        <v>430447</v>
      </c>
      <c r="E87" s="48">
        <f>+data!M684</f>
        <v>281978</v>
      </c>
      <c r="F87" s="48">
        <f>+data!M685</f>
        <v>312269</v>
      </c>
      <c r="G87" s="48">
        <f>+data!M686</f>
        <v>1434033</v>
      </c>
      <c r="H87" s="48">
        <f>+data!M687</f>
        <v>15881</v>
      </c>
      <c r="I87" s="48">
        <f>+data!M688</f>
        <v>126238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844714</v>
      </c>
      <c r="E88" s="14">
        <f>data!S73</f>
        <v>27158</v>
      </c>
      <c r="F88" s="14">
        <f>data!T73</f>
        <v>8884</v>
      </c>
      <c r="G88" s="14">
        <f>data!U73</f>
        <v>901666</v>
      </c>
      <c r="H88" s="14">
        <f>data!V73</f>
        <v>9421</v>
      </c>
      <c r="I88" s="14">
        <f>data!W73</f>
        <v>25369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1083382</v>
      </c>
      <c r="E89" s="14">
        <f>data!S74</f>
        <v>466963</v>
      </c>
      <c r="F89" s="14">
        <f>data!T74</f>
        <v>1039719</v>
      </c>
      <c r="G89" s="14">
        <f>data!U74</f>
        <v>5639889</v>
      </c>
      <c r="H89" s="14">
        <f>data!V74</f>
        <v>61899</v>
      </c>
      <c r="I89" s="14">
        <f>data!W74</f>
        <v>361121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1928096</v>
      </c>
      <c r="E90" s="14">
        <f>data!S75</f>
        <v>494121</v>
      </c>
      <c r="F90" s="14">
        <f>data!T75</f>
        <v>1048603</v>
      </c>
      <c r="G90" s="14">
        <f>data!U75</f>
        <v>6541555</v>
      </c>
      <c r="H90" s="14">
        <f>data!V75</f>
        <v>71320</v>
      </c>
      <c r="I90" s="14">
        <f>data!W75</f>
        <v>386490</v>
      </c>
    </row>
    <row r="91" spans="1:9" ht="20.149999999999999" customHeight="1" x14ac:dyDescent="0.35">
      <c r="A91" s="23" t="s">
        <v>1185</v>
      </c>
      <c r="B91" s="60"/>
      <c r="C91" s="206"/>
      <c r="D91" s="206"/>
      <c r="E91" s="206"/>
      <c r="F91" s="206"/>
      <c r="G91" s="206"/>
      <c r="H91" s="206"/>
      <c r="I91" s="206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200</v>
      </c>
      <c r="E92" s="14">
        <f>data!S76</f>
        <v>0</v>
      </c>
      <c r="F92" s="14">
        <f>data!T76</f>
        <v>1472</v>
      </c>
      <c r="G92" s="14">
        <f>data!U76</f>
        <v>2464</v>
      </c>
      <c r="H92" s="14">
        <f>data!V76</f>
        <v>0</v>
      </c>
      <c r="I92" s="14">
        <f>data!W76</f>
        <v>258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94</v>
      </c>
      <c r="E94" s="14">
        <f>data!S78</f>
        <v>2190</v>
      </c>
      <c r="F94" s="14">
        <f>data!T78</f>
        <v>92</v>
      </c>
      <c r="G94" s="14">
        <f>data!U78</f>
        <v>552</v>
      </c>
      <c r="H94" s="14">
        <f>data!V78</f>
        <v>0</v>
      </c>
      <c r="I94" s="14">
        <f>data!W78</f>
        <v>49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1.81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Douglas, Grant, Lincoln and Okanogan Counties Public Hospital District No. 6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07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1345</v>
      </c>
      <c r="D105" s="14">
        <f>data!Y59</f>
        <v>2878</v>
      </c>
      <c r="E105" s="14">
        <f>data!Z59</f>
        <v>0</v>
      </c>
      <c r="F105" s="14">
        <f>data!AA59</f>
        <v>0</v>
      </c>
      <c r="G105" s="207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3.77</v>
      </c>
      <c r="D106" s="26">
        <f>data!Y60</f>
        <v>8.06</v>
      </c>
      <c r="E106" s="26">
        <f>data!Z60</f>
        <v>0</v>
      </c>
      <c r="F106" s="26">
        <f>data!AA60</f>
        <v>0</v>
      </c>
      <c r="G106" s="26">
        <f>data!AB60</f>
        <v>1.57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227705</v>
      </c>
      <c r="D107" s="14">
        <f>data!Y61</f>
        <v>487238</v>
      </c>
      <c r="E107" s="14">
        <f>data!Z61</f>
        <v>0</v>
      </c>
      <c r="F107" s="14">
        <f>data!AA61</f>
        <v>0</v>
      </c>
      <c r="G107" s="14">
        <f>data!AB61</f>
        <v>90434</v>
      </c>
      <c r="H107" s="14">
        <f>data!AC61</f>
        <v>0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56201</v>
      </c>
      <c r="D108" s="14">
        <f>data!Y62</f>
        <v>120258</v>
      </c>
      <c r="E108" s="14">
        <f>data!Z62</f>
        <v>0</v>
      </c>
      <c r="F108" s="14">
        <f>data!AA62</f>
        <v>0</v>
      </c>
      <c r="G108" s="14">
        <f>data!AB62</f>
        <v>22321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3899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282509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15305</v>
      </c>
      <c r="D110" s="14">
        <f>data!Y64</f>
        <v>16280</v>
      </c>
      <c r="E110" s="14">
        <f>data!Z64</f>
        <v>0</v>
      </c>
      <c r="F110" s="14">
        <f>data!AA64</f>
        <v>0</v>
      </c>
      <c r="G110" s="14">
        <f>data!AB64</f>
        <v>604630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1236</v>
      </c>
      <c r="D111" s="14">
        <f>data!Y65</f>
        <v>2645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71479</v>
      </c>
      <c r="D112" s="14">
        <f>data!Y66</f>
        <v>164200</v>
      </c>
      <c r="E112" s="14">
        <f>data!Z66</f>
        <v>0</v>
      </c>
      <c r="F112" s="14">
        <f>data!AA66</f>
        <v>0</v>
      </c>
      <c r="G112" s="14">
        <f>data!AB66</f>
        <v>466426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17776</v>
      </c>
      <c r="D113" s="14">
        <f>data!Y67</f>
        <v>38026</v>
      </c>
      <c r="E113" s="14">
        <f>data!Z67</f>
        <v>0</v>
      </c>
      <c r="F113" s="14">
        <f>data!AA67</f>
        <v>0</v>
      </c>
      <c r="G113" s="14">
        <f>data!AB67</f>
        <v>27893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27174</v>
      </c>
      <c r="D114" s="14">
        <f>data!Y68</f>
        <v>58147</v>
      </c>
      <c r="E114" s="14">
        <f>data!Z68</f>
        <v>0</v>
      </c>
      <c r="F114" s="14">
        <f>data!AA68</f>
        <v>0</v>
      </c>
      <c r="G114" s="14">
        <f>data!AB68</f>
        <v>5263</v>
      </c>
      <c r="H114" s="14"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2896</v>
      </c>
      <c r="D115" s="14">
        <f>data!Y69</f>
        <v>6196</v>
      </c>
      <c r="E115" s="14">
        <f>data!Z69</f>
        <v>0</v>
      </c>
      <c r="F115" s="14">
        <f>data!AA69</f>
        <v>0</v>
      </c>
      <c r="G115" s="14">
        <f>data!AB69</f>
        <v>1081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423671</v>
      </c>
      <c r="D117" s="14">
        <f>data!Y71</f>
        <v>892990</v>
      </c>
      <c r="E117" s="14">
        <f>data!Z71</f>
        <v>0</v>
      </c>
      <c r="F117" s="14">
        <f>data!AA71</f>
        <v>0</v>
      </c>
      <c r="G117" s="14">
        <f>data!AB71</f>
        <v>1500557</v>
      </c>
      <c r="H117" s="14">
        <f>data!AC71</f>
        <v>0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06"/>
      <c r="D118" s="206"/>
      <c r="E118" s="206"/>
      <c r="F118" s="206"/>
      <c r="G118" s="206"/>
      <c r="H118" s="206"/>
      <c r="I118" s="206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361148</v>
      </c>
      <c r="D119" s="48">
        <f>+data!M690</f>
        <v>768460</v>
      </c>
      <c r="E119" s="48">
        <f>+data!M691</f>
        <v>0</v>
      </c>
      <c r="F119" s="48">
        <f>+data!M692</f>
        <v>0</v>
      </c>
      <c r="G119" s="48">
        <f>+data!M693</f>
        <v>891807</v>
      </c>
      <c r="H119" s="48">
        <f>+data!M694</f>
        <v>0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104347</v>
      </c>
      <c r="D120" s="14">
        <f>data!Y73</f>
        <v>223280</v>
      </c>
      <c r="E120" s="14">
        <f>data!Z73</f>
        <v>0</v>
      </c>
      <c r="F120" s="14">
        <f>data!AA73</f>
        <v>0</v>
      </c>
      <c r="G120" s="14">
        <f>data!AB73</f>
        <v>1146530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1485344</v>
      </c>
      <c r="D121" s="14">
        <f>data!Y74</f>
        <v>3178304</v>
      </c>
      <c r="E121" s="14">
        <f>data!Z74</f>
        <v>0</v>
      </c>
      <c r="F121" s="14">
        <f>data!AA74</f>
        <v>0</v>
      </c>
      <c r="G121" s="14">
        <f>data!AB74</f>
        <v>2480019</v>
      </c>
      <c r="H121" s="14">
        <f>data!AC74</f>
        <v>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1589691</v>
      </c>
      <c r="D122" s="14">
        <f>data!Y75</f>
        <v>3401584</v>
      </c>
      <c r="E122" s="14">
        <f>data!Z75</f>
        <v>0</v>
      </c>
      <c r="F122" s="14">
        <f>data!AA75</f>
        <v>0</v>
      </c>
      <c r="G122" s="14">
        <f>data!AB75</f>
        <v>3626549</v>
      </c>
      <c r="H122" s="14">
        <f>data!AC75</f>
        <v>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06"/>
      <c r="D123" s="206"/>
      <c r="E123" s="206"/>
      <c r="F123" s="206"/>
      <c r="G123" s="206"/>
      <c r="H123" s="206"/>
      <c r="I123" s="206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1063</v>
      </c>
      <c r="D124" s="14">
        <f>data!Y76</f>
        <v>2274</v>
      </c>
      <c r="E124" s="14">
        <f>data!Z76</f>
        <v>0</v>
      </c>
      <c r="F124" s="14">
        <f>data!AA76</f>
        <v>0</v>
      </c>
      <c r="G124" s="14">
        <f>data!AB76</f>
        <v>1668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202</v>
      </c>
      <c r="D126" s="14">
        <f>data!Y78</f>
        <v>431</v>
      </c>
      <c r="E126" s="14">
        <f>data!Z78</f>
        <v>0</v>
      </c>
      <c r="F126" s="14">
        <f>data!AA78</f>
        <v>0</v>
      </c>
      <c r="G126" s="14">
        <f>data!AB78</f>
        <v>68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Douglas, Grant, Lincoln and Okanogan Counties Public Hospital District No. 6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3274</v>
      </c>
      <c r="D137" s="14">
        <f>data!AF59</f>
        <v>0</v>
      </c>
      <c r="E137" s="14">
        <f>data!AG59</f>
        <v>3198</v>
      </c>
      <c r="F137" s="14">
        <f>data!AH59</f>
        <v>0</v>
      </c>
      <c r="G137" s="14">
        <f>data!AI59</f>
        <v>0</v>
      </c>
      <c r="H137" s="14">
        <f>data!AJ59</f>
        <v>17459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4.1100000000000003</v>
      </c>
      <c r="D138" s="26">
        <f>data!AF60</f>
        <v>0</v>
      </c>
      <c r="E138" s="26">
        <f>data!AG60</f>
        <v>9.9</v>
      </c>
      <c r="F138" s="26">
        <f>data!AH60</f>
        <v>0</v>
      </c>
      <c r="G138" s="26">
        <f>data!AI60</f>
        <v>0</v>
      </c>
      <c r="H138" s="26">
        <f>data!AJ60</f>
        <v>30.33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314641</v>
      </c>
      <c r="D139" s="14">
        <f>data!AF61</f>
        <v>0</v>
      </c>
      <c r="E139" s="14">
        <f>data!AG61</f>
        <v>1892469</v>
      </c>
      <c r="F139" s="14">
        <f>data!AH61</f>
        <v>0</v>
      </c>
      <c r="G139" s="14">
        <f>data!AI61</f>
        <v>0</v>
      </c>
      <c r="H139" s="14">
        <f>data!AJ61</f>
        <v>3581857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77658</v>
      </c>
      <c r="D140" s="14">
        <f>data!AF62</f>
        <v>0</v>
      </c>
      <c r="E140" s="14">
        <f>data!AG62</f>
        <v>467090</v>
      </c>
      <c r="F140" s="14">
        <f>data!AH62</f>
        <v>0</v>
      </c>
      <c r="G140" s="14">
        <f>data!AI62</f>
        <v>0</v>
      </c>
      <c r="H140" s="14">
        <f>data!AJ62</f>
        <v>884057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7440</v>
      </c>
      <c r="F141" s="14">
        <f>data!AH63</f>
        <v>0</v>
      </c>
      <c r="G141" s="14">
        <f>data!AI63</f>
        <v>0</v>
      </c>
      <c r="H141" s="14">
        <f>data!AJ63</f>
        <v>150288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9118</v>
      </c>
      <c r="D142" s="14">
        <f>data!AF64</f>
        <v>0</v>
      </c>
      <c r="E142" s="14">
        <f>data!AG64</f>
        <v>61914</v>
      </c>
      <c r="F142" s="14">
        <f>data!AH64</f>
        <v>0</v>
      </c>
      <c r="G142" s="14">
        <f>data!AI64</f>
        <v>0</v>
      </c>
      <c r="H142" s="14">
        <f>data!AJ64</f>
        <v>248344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9679</v>
      </c>
      <c r="D143" s="14">
        <f>data!AF65</f>
        <v>0</v>
      </c>
      <c r="E143" s="14">
        <f>data!AG65</f>
        <v>4164</v>
      </c>
      <c r="F143" s="14">
        <f>data!AH65</f>
        <v>0</v>
      </c>
      <c r="G143" s="14">
        <f>data!AI65</f>
        <v>0</v>
      </c>
      <c r="H143" s="14">
        <f>data!AJ65</f>
        <v>28217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34615</v>
      </c>
      <c r="D144" s="14">
        <f>data!AF66</f>
        <v>0</v>
      </c>
      <c r="E144" s="14">
        <f>data!AG66</f>
        <v>123933</v>
      </c>
      <c r="F144" s="14">
        <f>data!AH66</f>
        <v>0</v>
      </c>
      <c r="G144" s="14">
        <f>data!AI66</f>
        <v>0</v>
      </c>
      <c r="H144" s="14">
        <f>data!AJ66</f>
        <v>125820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46672</v>
      </c>
      <c r="D145" s="14">
        <f>data!AF67</f>
        <v>0</v>
      </c>
      <c r="E145" s="14">
        <f>data!AG67</f>
        <v>73176</v>
      </c>
      <c r="F145" s="14">
        <f>data!AH67</f>
        <v>0</v>
      </c>
      <c r="G145" s="14">
        <f>data!AI67</f>
        <v>0</v>
      </c>
      <c r="H145" s="14">
        <f>data!AJ67</f>
        <v>150750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35029</v>
      </c>
      <c r="D146" s="14">
        <f>data!AF68</f>
        <v>0</v>
      </c>
      <c r="E146" s="14">
        <f>data!AG68</f>
        <v>19321</v>
      </c>
      <c r="F146" s="14">
        <f>data!AH68</f>
        <v>0</v>
      </c>
      <c r="G146" s="14">
        <f>data!AI68</f>
        <v>0</v>
      </c>
      <c r="H146" s="14">
        <f>data!AJ68</f>
        <v>9055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16929</v>
      </c>
      <c r="D147" s="14">
        <f>data!AF69</f>
        <v>0</v>
      </c>
      <c r="E147" s="14">
        <f>data!AG69</f>
        <v>37372</v>
      </c>
      <c r="F147" s="14">
        <f>data!AH69</f>
        <v>0</v>
      </c>
      <c r="G147" s="14">
        <f>data!AI69</f>
        <v>0</v>
      </c>
      <c r="H147" s="14">
        <f>data!AJ69</f>
        <v>116565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544341</v>
      </c>
      <c r="D149" s="14">
        <f>data!AF71</f>
        <v>0</v>
      </c>
      <c r="E149" s="14">
        <f>data!AG71</f>
        <v>2686879</v>
      </c>
      <c r="F149" s="14">
        <f>data!AH71</f>
        <v>0</v>
      </c>
      <c r="G149" s="14">
        <f>data!AI71</f>
        <v>0</v>
      </c>
      <c r="H149" s="14">
        <f>data!AJ71</f>
        <v>5294953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06"/>
      <c r="D150" s="206"/>
      <c r="E150" s="206"/>
      <c r="F150" s="206"/>
      <c r="G150" s="206"/>
      <c r="H150" s="206"/>
      <c r="I150" s="206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343422</v>
      </c>
      <c r="D151" s="48">
        <f>+data!M697</f>
        <v>0</v>
      </c>
      <c r="E151" s="48">
        <f>+data!M698</f>
        <v>1351732</v>
      </c>
      <c r="F151" s="48">
        <f>+data!M699</f>
        <v>0</v>
      </c>
      <c r="G151" s="48">
        <f>+data!M700</f>
        <v>0</v>
      </c>
      <c r="H151" s="48">
        <f>+data!M701</f>
        <v>2144845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85795</v>
      </c>
      <c r="D152" s="14">
        <f>data!AF73</f>
        <v>0</v>
      </c>
      <c r="E152" s="14">
        <f>data!AG73</f>
        <v>172184</v>
      </c>
      <c r="F152" s="14">
        <f>data!AH73</f>
        <v>0</v>
      </c>
      <c r="G152" s="14">
        <f>data!AI73</f>
        <v>0</v>
      </c>
      <c r="H152" s="14">
        <f>data!AJ73</f>
        <v>5194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783328</v>
      </c>
      <c r="D153" s="14">
        <f>data!AF74</f>
        <v>0</v>
      </c>
      <c r="E153" s="14">
        <f>data!AG74</f>
        <v>4472951</v>
      </c>
      <c r="F153" s="14">
        <f>data!AH74</f>
        <v>0</v>
      </c>
      <c r="G153" s="14">
        <f>data!AI74</f>
        <v>0</v>
      </c>
      <c r="H153" s="14">
        <f>data!AJ74</f>
        <v>4625939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869123</v>
      </c>
      <c r="D154" s="14">
        <f>data!AF75</f>
        <v>0</v>
      </c>
      <c r="E154" s="14">
        <f>data!AG75</f>
        <v>4645135</v>
      </c>
      <c r="F154" s="14">
        <f>data!AH75</f>
        <v>0</v>
      </c>
      <c r="G154" s="14">
        <f>data!AI75</f>
        <v>0</v>
      </c>
      <c r="H154" s="14">
        <f>data!AJ75</f>
        <v>4631133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06"/>
      <c r="D155" s="206"/>
      <c r="E155" s="206"/>
      <c r="F155" s="206"/>
      <c r="G155" s="206"/>
      <c r="H155" s="206"/>
      <c r="I155" s="206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2791</v>
      </c>
      <c r="D156" s="14">
        <f>data!AF76</f>
        <v>0</v>
      </c>
      <c r="E156" s="14">
        <f>data!AG76</f>
        <v>4376</v>
      </c>
      <c r="F156" s="14">
        <f>data!AH76</f>
        <v>0</v>
      </c>
      <c r="G156" s="14">
        <f>data!AI76</f>
        <v>0</v>
      </c>
      <c r="H156" s="14">
        <f>data!AJ76</f>
        <v>9015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193</v>
      </c>
      <c r="D158" s="14">
        <f>data!AF78</f>
        <v>0</v>
      </c>
      <c r="E158" s="14">
        <f>data!AG78</f>
        <v>465</v>
      </c>
      <c r="F158" s="14">
        <f>data!AH78</f>
        <v>0</v>
      </c>
      <c r="G158" s="14">
        <f>data!AI78</f>
        <v>0</v>
      </c>
      <c r="H158" s="14">
        <f>data!AJ78</f>
        <v>1522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6200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5.19</v>
      </c>
      <c r="F160" s="26">
        <f>data!AH80</f>
        <v>0</v>
      </c>
      <c r="G160" s="26">
        <f>data!AI80</f>
        <v>0</v>
      </c>
      <c r="H160" s="26">
        <f>data!AJ80</f>
        <v>14.41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Douglas, Grant, Lincoln and Okanogan Counties Public Hospital District No. 6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4370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0.98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72028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17778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144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4320</v>
      </c>
      <c r="G174" s="14">
        <f>data!AP64</f>
        <v>7325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131</v>
      </c>
      <c r="G175" s="14">
        <f>data!AP65</f>
        <v>8492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16090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9247</v>
      </c>
      <c r="G177" s="14">
        <f>data!AP67</f>
        <v>54531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1451</v>
      </c>
      <c r="G178" s="14">
        <f>data!AP68</f>
        <v>704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1017</v>
      </c>
      <c r="G179" s="14">
        <f>data!AP69</f>
        <v>11523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122206</v>
      </c>
      <c r="G181" s="14">
        <f>data!AP71</f>
        <v>82575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06"/>
      <c r="D182" s="206"/>
      <c r="E182" s="206"/>
      <c r="F182" s="206"/>
      <c r="G182" s="206"/>
      <c r="H182" s="206"/>
      <c r="I182" s="206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331125</v>
      </c>
      <c r="G183" s="48">
        <f>+data!M707</f>
        <v>127658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89297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1737779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1827076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06"/>
      <c r="D187" s="206"/>
      <c r="E187" s="206"/>
      <c r="F187" s="206"/>
      <c r="G187" s="206"/>
      <c r="H187" s="206"/>
      <c r="I187" s="206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553</v>
      </c>
      <c r="G188" s="14">
        <f>data!AP76</f>
        <v>3261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562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44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2947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0.91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Douglas, Grant, Lincoln and Okanogan Counties Public Hospital District No. 6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07"/>
      <c r="G200" s="207"/>
      <c r="H200" s="207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7"/>
      <c r="G201" s="207"/>
      <c r="H201" s="207"/>
      <c r="I201" s="14">
        <f>data!AY59</f>
        <v>18264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8.4499999999999993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327245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80769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177978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2447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7385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39631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11129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38658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685242</v>
      </c>
    </row>
    <row r="214" spans="1:9" ht="20.149999999999999" customHeight="1" x14ac:dyDescent="0.35">
      <c r="A214" s="23">
        <v>17</v>
      </c>
      <c r="B214" s="14" t="s">
        <v>244</v>
      </c>
      <c r="C214" s="206"/>
      <c r="D214" s="206"/>
      <c r="E214" s="206"/>
      <c r="F214" s="206"/>
      <c r="G214" s="206"/>
      <c r="H214" s="206"/>
      <c r="I214" s="206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08" t="str">
        <f>IF(data!AW73&gt;0,data!AW73,"")</f>
        <v>x</v>
      </c>
      <c r="H216" s="208" t="str">
        <f>IF(data!AX73&gt;0,data!AX73,"")</f>
        <v>x</v>
      </c>
      <c r="I216" s="208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08" t="str">
        <f>IF(data!AW74&gt;0,data!AW74,"")</f>
        <v>x</v>
      </c>
      <c r="H217" s="208" t="str">
        <f>IF(data!AX74&gt;0,data!AX74,"")</f>
        <v>x</v>
      </c>
      <c r="I217" s="208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08" t="str">
        <f>IF(data!AW75&gt;0,data!AW75,"")</f>
        <v>x</v>
      </c>
      <c r="H218" s="208" t="str">
        <f>IF(data!AX75&gt;0,data!AX75,"")</f>
        <v>x</v>
      </c>
      <c r="I218" s="208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06"/>
      <c r="D219" s="206"/>
      <c r="E219" s="206"/>
      <c r="F219" s="206"/>
      <c r="G219" s="206"/>
      <c r="H219" s="206"/>
      <c r="I219" s="206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2370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8" t="str">
        <f>IF(data!AX77&gt;0,data!AX77,"")</f>
        <v>x</v>
      </c>
      <c r="I221" s="208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08" t="str">
        <f>IF(data!AX78&gt;0,data!AX78,"")</f>
        <v>x</v>
      </c>
      <c r="I222" s="208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8" t="str">
        <f>IF(data!AX79&gt;0,data!AX79,"")</f>
        <v>x</v>
      </c>
      <c r="I223" s="208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8" t="str">
        <f>IF(data!AW80&gt;0,data!AW80,"")</f>
        <v>x</v>
      </c>
      <c r="H224" s="208" t="str">
        <f>IF(data!AX80&gt;0,data!AX80,"")</f>
        <v>x</v>
      </c>
      <c r="I224" s="208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Douglas, Grant, Lincoln and Okanogan Counties Public Hospital District No. 6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07"/>
      <c r="F232" s="207"/>
      <c r="G232" s="207"/>
      <c r="H232" s="15" t="s">
        <v>232</v>
      </c>
      <c r="I232" s="207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7"/>
      <c r="F233" s="207"/>
      <c r="G233" s="207"/>
      <c r="H233" s="14">
        <f>data!BE59</f>
        <v>91548</v>
      </c>
      <c r="I233" s="207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1.26</v>
      </c>
      <c r="D234" s="26">
        <f>data!BA60</f>
        <v>1.03</v>
      </c>
      <c r="E234" s="26">
        <f>data!BB60</f>
        <v>0</v>
      </c>
      <c r="F234" s="26">
        <f>data!BC60</f>
        <v>0</v>
      </c>
      <c r="G234" s="26">
        <f>data!BD60</f>
        <v>1.87</v>
      </c>
      <c r="H234" s="26">
        <f>data!BE60</f>
        <v>4.47</v>
      </c>
      <c r="I234" s="26">
        <f>data!BF60</f>
        <v>9.2200000000000006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37491</v>
      </c>
      <c r="D235" s="14">
        <f>data!BA61</f>
        <v>31603</v>
      </c>
      <c r="E235" s="14">
        <f>data!BB61</f>
        <v>0</v>
      </c>
      <c r="F235" s="14">
        <f>data!BC61</f>
        <v>0</v>
      </c>
      <c r="G235" s="14">
        <f>data!BD61</f>
        <v>99708</v>
      </c>
      <c r="H235" s="14">
        <f>data!BE61</f>
        <v>220041</v>
      </c>
      <c r="I235" s="14">
        <f>data!BF61</f>
        <v>339338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9253</v>
      </c>
      <c r="D236" s="14">
        <f>data!BA62</f>
        <v>7800</v>
      </c>
      <c r="E236" s="14">
        <f>data!BB62</f>
        <v>0</v>
      </c>
      <c r="F236" s="14">
        <f>data!BC62</f>
        <v>0</v>
      </c>
      <c r="G236" s="14">
        <f>data!BD62</f>
        <v>24609</v>
      </c>
      <c r="H236" s="14">
        <f>data!BE62</f>
        <v>54310</v>
      </c>
      <c r="I236" s="14">
        <f>data!BF62</f>
        <v>83754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19226</v>
      </c>
      <c r="D238" s="14">
        <f>data!BA64</f>
        <v>7590</v>
      </c>
      <c r="E238" s="14">
        <f>data!BB64</f>
        <v>0</v>
      </c>
      <c r="F238" s="14">
        <f>data!BC64</f>
        <v>0</v>
      </c>
      <c r="G238" s="14">
        <f>data!BD64</f>
        <v>9025</v>
      </c>
      <c r="H238" s="14">
        <f>data!BE64</f>
        <v>56415</v>
      </c>
      <c r="I238" s="14">
        <f>data!BF64</f>
        <v>111883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8824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158509</v>
      </c>
      <c r="I239" s="14">
        <f>data!BF65</f>
        <v>3058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14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34910</v>
      </c>
      <c r="H240" s="14">
        <f>data!BE66</f>
        <v>64727</v>
      </c>
      <c r="I240" s="14">
        <f>data!BF66</f>
        <v>71905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16555</v>
      </c>
      <c r="D241" s="14">
        <f>data!BA67</f>
        <v>46822</v>
      </c>
      <c r="E241" s="14">
        <f>data!BB67</f>
        <v>0</v>
      </c>
      <c r="F241" s="14">
        <f>data!BC67</f>
        <v>0</v>
      </c>
      <c r="G241" s="14">
        <f>data!BD67</f>
        <v>21087</v>
      </c>
      <c r="H241" s="14">
        <f>data!BE67</f>
        <v>100818</v>
      </c>
      <c r="I241" s="14">
        <f>data!BF67</f>
        <v>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1501</v>
      </c>
      <c r="E242" s="14">
        <f>data!BB68</f>
        <v>0</v>
      </c>
      <c r="F242" s="14">
        <f>data!BC68</f>
        <v>0</v>
      </c>
      <c r="G242" s="14">
        <f>data!BD68</f>
        <v>574</v>
      </c>
      <c r="H242" s="14">
        <f>data!BE68</f>
        <v>2397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36</v>
      </c>
      <c r="D243" s="14">
        <f>data!BA69</f>
        <v>209</v>
      </c>
      <c r="E243" s="14">
        <f>data!BB69</f>
        <v>0</v>
      </c>
      <c r="F243" s="14">
        <f>data!BC69</f>
        <v>0</v>
      </c>
      <c r="G243" s="14">
        <f>data!BD69</f>
        <v>1396</v>
      </c>
      <c r="H243" s="14">
        <f>data!BE69</f>
        <v>52179</v>
      </c>
      <c r="I243" s="14">
        <f>data!BF69</f>
        <v>381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82575</v>
      </c>
      <c r="D245" s="14">
        <f>data!BA71</f>
        <v>104349</v>
      </c>
      <c r="E245" s="14">
        <f>data!BB71</f>
        <v>0</v>
      </c>
      <c r="F245" s="14">
        <f>data!BC71</f>
        <v>0</v>
      </c>
      <c r="G245" s="14">
        <f>data!BD71</f>
        <v>191309</v>
      </c>
      <c r="H245" s="14">
        <f>data!BE71</f>
        <v>709396</v>
      </c>
      <c r="I245" s="14">
        <f>data!BF71</f>
        <v>610319</v>
      </c>
    </row>
    <row r="246" spans="1:9" ht="20.149999999999999" customHeight="1" x14ac:dyDescent="0.35">
      <c r="A246" s="23">
        <v>17</v>
      </c>
      <c r="B246" s="14" t="s">
        <v>244</v>
      </c>
      <c r="C246" s="206"/>
      <c r="D246" s="206"/>
      <c r="E246" s="206"/>
      <c r="F246" s="206"/>
      <c r="G246" s="206"/>
      <c r="H246" s="206"/>
      <c r="I246" s="206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08" t="str">
        <f>IF(data!AZ73&gt;0,data!AZ73,"")</f>
        <v>x</v>
      </c>
      <c r="D248" s="208" t="str">
        <f>IF(data!BA73&gt;0,data!BA73,"")</f>
        <v>x</v>
      </c>
      <c r="E248" s="208" t="str">
        <f>IF(data!BB73&gt;0,data!BB73,"")</f>
        <v>x</v>
      </c>
      <c r="F248" s="208" t="str">
        <f>IF(data!BC73&gt;0,data!BC73,"")</f>
        <v>x</v>
      </c>
      <c r="G248" s="208" t="str">
        <f>IF(data!BD73&gt;0,data!BD73,"")</f>
        <v>x</v>
      </c>
      <c r="H248" s="208" t="str">
        <f>IF(data!BE73&gt;0,data!BE73,"")</f>
        <v>x</v>
      </c>
      <c r="I248" s="208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08" t="str">
        <f>IF(data!AZ74&gt;0,data!AZ74,"")</f>
        <v>x</v>
      </c>
      <c r="D249" s="208" t="str">
        <f>IF(data!BA74&gt;0,data!BA74,"")</f>
        <v>x</v>
      </c>
      <c r="E249" s="208" t="str">
        <f>IF(data!BB74&gt;0,data!BB74,"")</f>
        <v>x</v>
      </c>
      <c r="F249" s="208" t="str">
        <f>IF(data!BC74&gt;0,data!BC74,"")</f>
        <v>x</v>
      </c>
      <c r="G249" s="208" t="str">
        <f>IF(data!BD74&gt;0,data!BD74,"")</f>
        <v>x</v>
      </c>
      <c r="H249" s="208" t="str">
        <f>IF(data!BE74&gt;0,data!BE74,"")</f>
        <v>x</v>
      </c>
      <c r="I249" s="208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08" t="str">
        <f>IF(data!AZ75&gt;0,data!AZ75,"")</f>
        <v>x</v>
      </c>
      <c r="D250" s="208" t="str">
        <f>IF(data!BA75&gt;0,data!BA75,"")</f>
        <v>x</v>
      </c>
      <c r="E250" s="208" t="str">
        <f>IF(data!BB75&gt;0,data!BB75,"")</f>
        <v>x</v>
      </c>
      <c r="F250" s="208" t="str">
        <f>IF(data!BC75&gt;0,data!BC75,"")</f>
        <v>x</v>
      </c>
      <c r="G250" s="208" t="str">
        <f>IF(data!BD75&gt;0,data!BD75,"")</f>
        <v>x</v>
      </c>
      <c r="H250" s="208" t="str">
        <f>IF(data!BE75&gt;0,data!BE75,"")</f>
        <v>x</v>
      </c>
      <c r="I250" s="208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06"/>
      <c r="D251" s="206"/>
      <c r="E251" s="206"/>
      <c r="F251" s="206"/>
      <c r="G251" s="206"/>
      <c r="H251" s="206"/>
      <c r="I251" s="206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990</v>
      </c>
      <c r="D252" s="85">
        <f>data!BA76</f>
        <v>2800</v>
      </c>
      <c r="E252" s="85">
        <f>data!BB76</f>
        <v>0</v>
      </c>
      <c r="F252" s="85">
        <f>data!BC76</f>
        <v>0</v>
      </c>
      <c r="G252" s="85">
        <f>data!BD76</f>
        <v>1261</v>
      </c>
      <c r="H252" s="85">
        <f>data!BE76</f>
        <v>6029</v>
      </c>
      <c r="I252" s="85">
        <f>data!BF76</f>
        <v>0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8" t="str">
        <f>IF(data!BD77&gt;0,data!BD77,"")</f>
        <v>x</v>
      </c>
      <c r="H253" s="208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08" t="str">
        <f>IF(data!AZ78&gt;0,data!AZ78,"")</f>
        <v>x</v>
      </c>
      <c r="D254" s="85">
        <f>data!BA78</f>
        <v>45</v>
      </c>
      <c r="E254" s="85">
        <f>data!BB78</f>
        <v>0</v>
      </c>
      <c r="F254" s="85">
        <f>data!BC78</f>
        <v>0</v>
      </c>
      <c r="G254" s="208" t="str">
        <f>IF(data!BD78&gt;0,data!BD78,"")</f>
        <v>x</v>
      </c>
      <c r="H254" s="208" t="str">
        <f>IF(data!BE78&gt;0,data!BE78,"")</f>
        <v>x</v>
      </c>
      <c r="I254" s="208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08" t="str">
        <f>IF(data!AZ79&gt;0,data!AZ79,"")</f>
        <v>x</v>
      </c>
      <c r="D255" s="208" t="str">
        <f>IF(data!BA79&gt;0,data!BA79,"")</f>
        <v>x</v>
      </c>
      <c r="E255" s="85">
        <f>data!BB79</f>
        <v>0</v>
      </c>
      <c r="F255" s="85">
        <f>data!BC79</f>
        <v>0</v>
      </c>
      <c r="G255" s="208" t="str">
        <f>IF(data!BD79&gt;0,data!BD79,"")</f>
        <v>x</v>
      </c>
      <c r="H255" s="208" t="str">
        <f>IF(data!BE79&gt;0,data!BE79,"")</f>
        <v>x</v>
      </c>
      <c r="I255" s="208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08" t="str">
        <f>IF(data!AZ80&gt;0,data!AZ80,"")</f>
        <v>x</v>
      </c>
      <c r="D256" s="208" t="str">
        <f>IF(data!BA80&gt;0,data!BA80,"")</f>
        <v>x</v>
      </c>
      <c r="E256" s="208" t="str">
        <f>IF(data!BB80&gt;0,data!BB80,"")</f>
        <v>x</v>
      </c>
      <c r="F256" s="208" t="str">
        <f>IF(data!BC80&gt;0,data!BC80,"")</f>
        <v>x</v>
      </c>
      <c r="G256" s="208" t="str">
        <f>IF(data!BD80&gt;0,data!BD80,"")</f>
        <v>x</v>
      </c>
      <c r="H256" s="208" t="str">
        <f>IF(data!BE80&gt;0,data!BE80,"")</f>
        <v>x</v>
      </c>
      <c r="I256" s="208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Douglas, Grant, Lincoln and Okanogan Counties Public Hospital District No. 6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07"/>
      <c r="D264" s="207"/>
      <c r="E264" s="207"/>
      <c r="F264" s="207"/>
      <c r="G264" s="207"/>
      <c r="H264" s="207"/>
      <c r="I264" s="207"/>
    </row>
    <row r="265" spans="1:9" ht="20.149999999999999" customHeight="1" x14ac:dyDescent="0.35">
      <c r="A265" s="23">
        <v>4</v>
      </c>
      <c r="B265" s="14" t="s">
        <v>233</v>
      </c>
      <c r="C265" s="207"/>
      <c r="D265" s="207"/>
      <c r="E265" s="207"/>
      <c r="F265" s="207"/>
      <c r="G265" s="207"/>
      <c r="H265" s="207"/>
      <c r="I265" s="207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5.69</v>
      </c>
      <c r="E266" s="26">
        <f>data!BI60</f>
        <v>0</v>
      </c>
      <c r="F266" s="26">
        <f>data!BJ60</f>
        <v>1.98</v>
      </c>
      <c r="G266" s="26">
        <f>data!BK60</f>
        <v>17.29</v>
      </c>
      <c r="H266" s="26">
        <f>data!BL60</f>
        <v>14.89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367837</v>
      </c>
      <c r="E267" s="14">
        <f>data!BI61</f>
        <v>0</v>
      </c>
      <c r="F267" s="14">
        <f>data!BJ61</f>
        <v>159959</v>
      </c>
      <c r="G267" s="14">
        <f>data!BK61</f>
        <v>726536</v>
      </c>
      <c r="H267" s="14">
        <f>data!BL61</f>
        <v>559119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90788</v>
      </c>
      <c r="E268" s="14">
        <f>data!BI62</f>
        <v>0</v>
      </c>
      <c r="F268" s="14">
        <f>data!BJ62</f>
        <v>39480</v>
      </c>
      <c r="G268" s="14">
        <f>data!BK62</f>
        <v>179320</v>
      </c>
      <c r="H268" s="14">
        <f>data!BL62</f>
        <v>137999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121881</v>
      </c>
      <c r="G269" s="14">
        <f>data!BK63</f>
        <v>7578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78008</v>
      </c>
      <c r="E270" s="14">
        <f>data!BI64</f>
        <v>0</v>
      </c>
      <c r="F270" s="14">
        <f>data!BJ64</f>
        <v>3668</v>
      </c>
      <c r="G270" s="14">
        <f>data!BK64</f>
        <v>18976</v>
      </c>
      <c r="H270" s="14">
        <f>data!BL64</f>
        <v>14086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82709</v>
      </c>
      <c r="E271" s="14">
        <f>data!BI65</f>
        <v>0</v>
      </c>
      <c r="F271" s="14">
        <f>data!BJ65</f>
        <v>310</v>
      </c>
      <c r="G271" s="14">
        <f>data!BK65</f>
        <v>4281</v>
      </c>
      <c r="H271" s="14">
        <f>data!BL65</f>
        <v>4737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1319494</v>
      </c>
      <c r="E272" s="14">
        <f>data!BI66</f>
        <v>0</v>
      </c>
      <c r="F272" s="14">
        <f>data!BJ66</f>
        <v>49654</v>
      </c>
      <c r="G272" s="14">
        <f>data!BK66</f>
        <v>158769</v>
      </c>
      <c r="H272" s="14">
        <f>data!BL66</f>
        <v>27609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10585</v>
      </c>
      <c r="H273" s="14">
        <f>data!BL67</f>
        <v>100299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165714</v>
      </c>
      <c r="E274" s="14">
        <f>data!BI68</f>
        <v>0</v>
      </c>
      <c r="F274" s="14">
        <f>data!BJ68</f>
        <v>0</v>
      </c>
      <c r="G274" s="14">
        <f>data!BK68</f>
        <v>4627</v>
      </c>
      <c r="H274" s="14">
        <f>data!BL68</f>
        <v>10116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31591</v>
      </c>
      <c r="E275" s="14">
        <f>data!BI69</f>
        <v>0</v>
      </c>
      <c r="F275" s="14">
        <f>data!BJ69</f>
        <v>71582</v>
      </c>
      <c r="G275" s="14">
        <f>data!BK69</f>
        <v>15960</v>
      </c>
      <c r="H275" s="14">
        <f>data!BL69</f>
        <v>3837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2136141</v>
      </c>
      <c r="E277" s="14">
        <f>data!BI71</f>
        <v>0</v>
      </c>
      <c r="F277" s="14">
        <f>data!BJ71</f>
        <v>446534</v>
      </c>
      <c r="G277" s="14">
        <f>data!BK71</f>
        <v>1126632</v>
      </c>
      <c r="H277" s="14">
        <f>data!BL71</f>
        <v>857802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06"/>
      <c r="D278" s="206"/>
      <c r="E278" s="206"/>
      <c r="F278" s="206"/>
      <c r="G278" s="206"/>
      <c r="H278" s="206"/>
      <c r="I278" s="206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08" t="str">
        <f>IF(data!BG73&gt;0,data!BG73,"")</f>
        <v>x</v>
      </c>
      <c r="D280" s="208" t="str">
        <f>IF(data!BH73&gt;0,data!BH73,"")</f>
        <v>x</v>
      </c>
      <c r="E280" s="208" t="str">
        <f>IF(data!BI73&gt;0,data!BI73,"")</f>
        <v>x</v>
      </c>
      <c r="F280" s="208" t="str">
        <f>IF(data!BJ73&gt;0,data!BJ73,"")</f>
        <v>x</v>
      </c>
      <c r="G280" s="208" t="str">
        <f>IF(data!BK73&gt;0,data!BK73,"")</f>
        <v>x</v>
      </c>
      <c r="H280" s="208" t="str">
        <f>IF(data!BL73&gt;0,data!BL73,"")</f>
        <v>x</v>
      </c>
      <c r="I280" s="208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08" t="str">
        <f>IF(data!BG74&gt;0,data!BG74,"")</f>
        <v>x</v>
      </c>
      <c r="D281" s="208" t="str">
        <f>IF(data!BH74&gt;0,data!BH74,"")</f>
        <v>x</v>
      </c>
      <c r="E281" s="208" t="str">
        <f>IF(data!BI74&gt;0,data!BI74,"")</f>
        <v>x</v>
      </c>
      <c r="F281" s="208" t="str">
        <f>IF(data!BJ74&gt;0,data!BJ74,"")</f>
        <v>x</v>
      </c>
      <c r="G281" s="208" t="str">
        <f>IF(data!BK74&gt;0,data!BK74,"")</f>
        <v>x</v>
      </c>
      <c r="H281" s="208" t="str">
        <f>IF(data!BL74&gt;0,data!BL74,"")</f>
        <v>x</v>
      </c>
      <c r="I281" s="208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08" t="str">
        <f>IF(data!BG75&gt;0,data!BG75,"")</f>
        <v>x</v>
      </c>
      <c r="D282" s="208" t="str">
        <f>IF(data!BH75&gt;0,data!BH75,"")</f>
        <v>x</v>
      </c>
      <c r="E282" s="208" t="str">
        <f>IF(data!BI75&gt;0,data!BI75,"")</f>
        <v>x</v>
      </c>
      <c r="F282" s="208" t="str">
        <f>IF(data!BJ75&gt;0,data!BJ75,"")</f>
        <v>x</v>
      </c>
      <c r="G282" s="208" t="str">
        <f>IF(data!BK75&gt;0,data!BK75,"")</f>
        <v>x</v>
      </c>
      <c r="H282" s="208" t="str">
        <f>IF(data!BL75&gt;0,data!BL75,"")</f>
        <v>x</v>
      </c>
      <c r="I282" s="208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0"/>
      <c r="D283" s="210"/>
      <c r="E283" s="210"/>
      <c r="F283" s="210"/>
      <c r="G283" s="210"/>
      <c r="H283" s="210"/>
      <c r="I283" s="210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633</v>
      </c>
      <c r="H284" s="85">
        <f>data!BL76</f>
        <v>5998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08" t="str">
        <f>IF(data!BG77&gt;0,data!BG77,"")</f>
        <v>x</v>
      </c>
      <c r="D285" s="85">
        <f>data!BH77</f>
        <v>0</v>
      </c>
      <c r="E285" s="85">
        <f>data!BI77</f>
        <v>0</v>
      </c>
      <c r="F285" s="208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08" t="str">
        <f>IF(data!BG78&gt;0,data!BG78,"")</f>
        <v>x</v>
      </c>
      <c r="D286" s="85">
        <f>data!BH78</f>
        <v>0</v>
      </c>
      <c r="E286" s="85">
        <f>data!BI78</f>
        <v>0</v>
      </c>
      <c r="F286" s="208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08" t="str">
        <f>IF(data!BG79&gt;0,data!BG79,"")</f>
        <v>x</v>
      </c>
      <c r="D287" s="85">
        <f>data!BH79</f>
        <v>0</v>
      </c>
      <c r="E287" s="85">
        <f>data!BI79</f>
        <v>0</v>
      </c>
      <c r="F287" s="208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08" t="str">
        <f>IF(data!BG80&gt;0,data!BG80,"")</f>
        <v>x</v>
      </c>
      <c r="D288" s="208" t="str">
        <f>IF(data!BH80&gt;0,data!BH80,"")</f>
        <v>x</v>
      </c>
      <c r="E288" s="208" t="str">
        <f>IF(data!BI80&gt;0,data!BI80,"")</f>
        <v>x</v>
      </c>
      <c r="F288" s="208" t="str">
        <f>IF(data!BJ80&gt;0,data!BJ80,"")</f>
        <v>x</v>
      </c>
      <c r="G288" s="208" t="str">
        <f>IF(data!BK80&gt;0,data!BK80,"")</f>
        <v>x</v>
      </c>
      <c r="H288" s="208" t="str">
        <f>IF(data!BL80&gt;0,data!BL80,"")</f>
        <v>x</v>
      </c>
      <c r="I288" s="208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Douglas, Grant, Lincoln and Okanogan Counties Public Hospital District No. 6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07"/>
      <c r="D296" s="207"/>
      <c r="E296" s="207"/>
      <c r="F296" s="207"/>
      <c r="G296" s="207"/>
      <c r="H296" s="207"/>
      <c r="I296" s="207"/>
    </row>
    <row r="297" spans="1:9" ht="20.149999999999999" customHeight="1" x14ac:dyDescent="0.35">
      <c r="A297" s="23">
        <v>4</v>
      </c>
      <c r="B297" s="14" t="s">
        <v>233</v>
      </c>
      <c r="C297" s="207"/>
      <c r="D297" s="207"/>
      <c r="E297" s="207"/>
      <c r="F297" s="207"/>
      <c r="G297" s="207"/>
      <c r="H297" s="207"/>
      <c r="I297" s="207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10.52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2.74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1127013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258418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278164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63782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193048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152847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5403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23286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1552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89021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36969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276451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6689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1968586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2432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146113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36513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4254529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411758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06"/>
      <c r="D310" s="206"/>
      <c r="E310" s="206"/>
      <c r="F310" s="206"/>
      <c r="G310" s="206"/>
      <c r="H310" s="206"/>
      <c r="I310" s="206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08" t="str">
        <f>IF(data!BN73&gt;0,data!BN73,"")</f>
        <v>x</v>
      </c>
      <c r="D312" s="208" t="str">
        <f>IF(data!BO73&gt;0,data!BO73,"")</f>
        <v>x</v>
      </c>
      <c r="E312" s="208" t="str">
        <f>IF(data!BP73&gt;0,data!BP73,"")</f>
        <v>x</v>
      </c>
      <c r="F312" s="208" t="str">
        <f>IF(data!BQ73&gt;0,data!BQ73,"")</f>
        <v>x</v>
      </c>
      <c r="G312" s="208" t="str">
        <f>IF(data!BR73&gt;0,data!BR73,"")</f>
        <v>x</v>
      </c>
      <c r="H312" s="208" t="str">
        <f>IF(data!BS73&gt;0,data!BS73,"")</f>
        <v>x</v>
      </c>
      <c r="I312" s="208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08" t="str">
        <f>IF(data!BN74&gt;0,data!BN74,"")</f>
        <v>x</v>
      </c>
      <c r="D313" s="208" t="str">
        <f>IF(data!BO74&gt;0,data!BO74,"")</f>
        <v>x</v>
      </c>
      <c r="E313" s="208" t="str">
        <f>IF(data!BP74&gt;0,data!BP74,"")</f>
        <v>x</v>
      </c>
      <c r="F313" s="208" t="str">
        <f>IF(data!BQ74&gt;0,data!BQ74,"")</f>
        <v>x</v>
      </c>
      <c r="G313" s="208" t="str">
        <f>IF(data!BR74&gt;0,data!BR74,"")</f>
        <v>x</v>
      </c>
      <c r="H313" s="208" t="str">
        <f>IF(data!BS74&gt;0,data!BS74,"")</f>
        <v>x</v>
      </c>
      <c r="I313" s="208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08" t="str">
        <f>IF(data!BN75&gt;0,data!BN75,"")</f>
        <v>x</v>
      </c>
      <c r="D314" s="208" t="str">
        <f>IF(data!BO75&gt;0,data!BO75,"")</f>
        <v>x</v>
      </c>
      <c r="E314" s="208" t="str">
        <f>IF(data!BP75&gt;0,data!BP75,"")</f>
        <v>x</v>
      </c>
      <c r="F314" s="208" t="str">
        <f>IF(data!BQ75&gt;0,data!BQ75,"")</f>
        <v>x</v>
      </c>
      <c r="G314" s="208" t="str">
        <f>IF(data!BR75&gt;0,data!BR75,"")</f>
        <v>x</v>
      </c>
      <c r="H314" s="208" t="str">
        <f>IF(data!BS75&gt;0,data!BS75,"")</f>
        <v>x</v>
      </c>
      <c r="I314" s="208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06"/>
      <c r="D315" s="206"/>
      <c r="E315" s="206"/>
      <c r="F315" s="206"/>
      <c r="G315" s="206"/>
      <c r="H315" s="206"/>
      <c r="I315" s="206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16532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400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08" t="str">
        <f>IF(data!BN77&gt;0,data!BN77,"")</f>
        <v>x</v>
      </c>
      <c r="D317" s="208" t="str">
        <f>IF(data!BO77&gt;0,data!BO77,"")</f>
        <v>x</v>
      </c>
      <c r="E317" s="208" t="str">
        <f>IF(data!BP77&gt;0,data!BP77,"")</f>
        <v>x</v>
      </c>
      <c r="F317" s="208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08" t="str">
        <f>IF(data!BN78&gt;0,data!BN78,"")</f>
        <v>x</v>
      </c>
      <c r="D318" s="208" t="str">
        <f>IF(data!BO78&gt;0,data!BO78,"")</f>
        <v>x</v>
      </c>
      <c r="E318" s="208" t="str">
        <f>IF(data!BP78&gt;0,data!BP78,"")</f>
        <v>x</v>
      </c>
      <c r="F318" s="208" t="str">
        <f>IF(data!BQ78&gt;0,data!BQ78,"")</f>
        <v>x</v>
      </c>
      <c r="G318" s="208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08" t="str">
        <f>IF(data!BN79&gt;0,data!BN79,"")</f>
        <v>x</v>
      </c>
      <c r="D319" s="208" t="str">
        <f>IF(data!BO79&gt;0,data!BO79,"")</f>
        <v>x</v>
      </c>
      <c r="E319" s="208" t="str">
        <f>IF(data!BP79&gt;0,data!BP79,"")</f>
        <v>x</v>
      </c>
      <c r="F319" s="208" t="str">
        <f>IF(data!BQ79&gt;0,data!BQ79,"")</f>
        <v>x</v>
      </c>
      <c r="G319" s="208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1" t="str">
        <f>IF(data!BN80&gt;0,data!BN80,"")</f>
        <v>x</v>
      </c>
      <c r="D320" s="211" t="str">
        <f>IF(data!BO80&gt;0,data!BO80,"")</f>
        <v>x</v>
      </c>
      <c r="E320" s="211" t="str">
        <f>IF(data!BP80&gt;0,data!BP80,"")</f>
        <v>x</v>
      </c>
      <c r="F320" s="211" t="str">
        <f>IF(data!BQ80&gt;0,data!BQ80,"")</f>
        <v>x</v>
      </c>
      <c r="G320" s="211" t="str">
        <f>IF(data!BR80&gt;0,data!BR80,"")</f>
        <v>x</v>
      </c>
      <c r="H320" s="211" t="str">
        <f>IF(data!BS80&gt;0,data!BS80,"")</f>
        <v>x</v>
      </c>
      <c r="I320" s="211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Douglas, Grant, Lincoln and Okanogan Counties Public Hospital District No. 6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07"/>
      <c r="D328" s="207"/>
      <c r="E328" s="207"/>
      <c r="F328" s="207"/>
      <c r="G328" s="207"/>
      <c r="H328" s="207"/>
      <c r="I328" s="207"/>
    </row>
    <row r="329" spans="1:9" ht="20.149999999999999" customHeight="1" x14ac:dyDescent="0.35">
      <c r="A329" s="23">
        <v>4</v>
      </c>
      <c r="B329" s="14" t="s">
        <v>233</v>
      </c>
      <c r="C329" s="207"/>
      <c r="D329" s="207"/>
      <c r="E329" s="207"/>
      <c r="F329" s="207"/>
      <c r="G329" s="207"/>
      <c r="H329" s="207"/>
      <c r="I329" s="207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10.48</v>
      </c>
      <c r="E330" s="26">
        <f>data!BW60</f>
        <v>0</v>
      </c>
      <c r="F330" s="26">
        <f>data!BX60</f>
        <v>1.22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425425</v>
      </c>
      <c r="E331" s="86">
        <f>data!BW61</f>
        <v>0</v>
      </c>
      <c r="F331" s="86">
        <f>data!BX61</f>
        <v>100736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105001</v>
      </c>
      <c r="E332" s="86">
        <f>data!BW62</f>
        <v>0</v>
      </c>
      <c r="F332" s="86">
        <f>data!BX62</f>
        <v>24863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14435</v>
      </c>
      <c r="E334" s="86">
        <f>data!BW64</f>
        <v>0</v>
      </c>
      <c r="F334" s="86">
        <f>data!BX64</f>
        <v>987</v>
      </c>
      <c r="G334" s="86">
        <f>data!BY64</f>
        <v>43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8384</v>
      </c>
      <c r="E335" s="86">
        <f>data!BW65</f>
        <v>0</v>
      </c>
      <c r="F335" s="86">
        <f>data!BX65</f>
        <v>1834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81066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38862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4800</v>
      </c>
      <c r="E338" s="86">
        <f>data!BW68</f>
        <v>0</v>
      </c>
      <c r="F338" s="86">
        <f>data!BX68</f>
        <v>216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7777</v>
      </c>
      <c r="E339" s="86">
        <f>data!BW69</f>
        <v>0</v>
      </c>
      <c r="F339" s="86">
        <f>data!BX69</f>
        <v>9458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685750</v>
      </c>
      <c r="E341" s="14">
        <f>data!BW71</f>
        <v>0</v>
      </c>
      <c r="F341" s="14">
        <f>data!BX71</f>
        <v>138094</v>
      </c>
      <c r="G341" s="14">
        <f>data!BY71</f>
        <v>43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06"/>
      <c r="D342" s="206"/>
      <c r="E342" s="206"/>
      <c r="F342" s="206"/>
      <c r="G342" s="206"/>
      <c r="H342" s="206"/>
      <c r="I342" s="206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08" t="str">
        <f>IF(data!BU73&gt;0,data!BU73,"")</f>
        <v>x</v>
      </c>
      <c r="D344" s="208" t="str">
        <f>IF(data!BV73&gt;0,data!BV73,"")</f>
        <v>x</v>
      </c>
      <c r="E344" s="208" t="str">
        <f>IF(data!BW73&gt;0,data!BW73,"")</f>
        <v>x</v>
      </c>
      <c r="F344" s="208" t="str">
        <f>IF(data!BX73&gt;0,data!BX73,"")</f>
        <v>x</v>
      </c>
      <c r="G344" s="208" t="str">
        <f>IF(data!BY73&gt;0,data!BY73,"")</f>
        <v>x</v>
      </c>
      <c r="H344" s="208" t="str">
        <f>IF(data!BZ73&gt;0,data!BZ73,"")</f>
        <v>x</v>
      </c>
      <c r="I344" s="208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08" t="str">
        <f>IF(data!BU74&gt;0,data!BU74,"")</f>
        <v>x</v>
      </c>
      <c r="D345" s="208" t="str">
        <f>IF(data!BV74&gt;0,data!BV74,"")</f>
        <v>x</v>
      </c>
      <c r="E345" s="208" t="str">
        <f>IF(data!BW74&gt;0,data!BW74,"")</f>
        <v>x</v>
      </c>
      <c r="F345" s="208" t="str">
        <f>IF(data!BX74&gt;0,data!BX74,"")</f>
        <v>x</v>
      </c>
      <c r="G345" s="208" t="str">
        <f>IF(data!BY74&gt;0,data!BY74,"")</f>
        <v>x</v>
      </c>
      <c r="H345" s="208" t="str">
        <f>IF(data!BZ74&gt;0,data!BZ74,"")</f>
        <v>x</v>
      </c>
      <c r="I345" s="208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08" t="str">
        <f>IF(data!BU75&gt;0,data!BU75,"")</f>
        <v>x</v>
      </c>
      <c r="D346" s="208" t="str">
        <f>IF(data!BV75&gt;0,data!BV75,"")</f>
        <v>x</v>
      </c>
      <c r="E346" s="208" t="str">
        <f>IF(data!BW75&gt;0,data!BW75,"")</f>
        <v>x</v>
      </c>
      <c r="F346" s="208" t="str">
        <f>IF(data!BX75&gt;0,data!BX75,"")</f>
        <v>x</v>
      </c>
      <c r="G346" s="208" t="str">
        <f>IF(data!BY75&gt;0,data!BY75,"")</f>
        <v>x</v>
      </c>
      <c r="H346" s="208" t="str">
        <f>IF(data!BZ75&gt;0,data!BZ75,"")</f>
        <v>x</v>
      </c>
      <c r="I346" s="208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06"/>
      <c r="D347" s="206"/>
      <c r="E347" s="206"/>
      <c r="F347" s="206"/>
      <c r="G347" s="206"/>
      <c r="H347" s="206"/>
      <c r="I347" s="206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2324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468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1" t="str">
        <f>IF(data!BU80&gt;0,data!BU80,"")</f>
        <v/>
      </c>
      <c r="D352" s="211" t="str">
        <f>IF(data!BV80&gt;0,data!BV80,"")</f>
        <v/>
      </c>
      <c r="E352" s="211" t="str">
        <f>IF(data!BW80&gt;0,data!BW80,"")</f>
        <v/>
      </c>
      <c r="F352" s="211" t="str">
        <f>IF(data!BX80&gt;0,data!BX80,"")</f>
        <v/>
      </c>
      <c r="G352" s="211" t="str">
        <f>IF(data!BY80&gt;0,data!BY80,"")</f>
        <v/>
      </c>
      <c r="H352" s="211" t="str">
        <f>IF(data!BZ80&gt;0,data!BZ80,"")</f>
        <v/>
      </c>
      <c r="I352" s="211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Douglas, Grant, Lincoln and Okanogan Counties Public Hospital District No. 6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07"/>
      <c r="D360" s="207"/>
      <c r="E360" s="207"/>
      <c r="F360" s="207"/>
      <c r="G360" s="207"/>
      <c r="H360" s="207"/>
      <c r="I360" s="207"/>
    </row>
    <row r="361" spans="1:9" ht="20.149999999999999" customHeight="1" x14ac:dyDescent="0.35">
      <c r="A361" s="23">
        <v>4</v>
      </c>
      <c r="B361" s="14" t="s">
        <v>233</v>
      </c>
      <c r="C361" s="207"/>
      <c r="D361" s="207"/>
      <c r="E361" s="207"/>
      <c r="F361" s="207"/>
      <c r="G361" s="207"/>
      <c r="H361" s="207"/>
      <c r="I361" s="207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2"/>
      <c r="F362" s="206"/>
      <c r="G362" s="206"/>
      <c r="H362" s="206"/>
      <c r="I362" s="87">
        <f>data!CE60</f>
        <v>206.98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3"/>
      <c r="F363" s="214"/>
      <c r="G363" s="214"/>
      <c r="H363" s="214"/>
      <c r="I363" s="86">
        <f>data!CE61</f>
        <v>15909388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3"/>
      <c r="F364" s="214"/>
      <c r="G364" s="214"/>
      <c r="H364" s="214"/>
      <c r="I364" s="86">
        <f>data!CE62</f>
        <v>3926682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3"/>
      <c r="F365" s="214"/>
      <c r="G365" s="214"/>
      <c r="H365" s="214"/>
      <c r="I365" s="86">
        <f>data!CE63</f>
        <v>1040273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3"/>
      <c r="F366" s="214"/>
      <c r="G366" s="214"/>
      <c r="H366" s="214"/>
      <c r="I366" s="86">
        <f>data!CE64</f>
        <v>2705272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3"/>
      <c r="F367" s="214"/>
      <c r="G367" s="214"/>
      <c r="H367" s="214"/>
      <c r="I367" s="86">
        <f>data!CE65</f>
        <v>368425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3"/>
      <c r="F368" s="214"/>
      <c r="G368" s="214"/>
      <c r="H368" s="214"/>
      <c r="I368" s="86">
        <f>data!CE66</f>
        <v>4216091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3"/>
      <c r="F369" s="214"/>
      <c r="G369" s="214"/>
      <c r="H369" s="214"/>
      <c r="I369" s="86">
        <f>data!CE67</f>
        <v>1530878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3"/>
      <c r="F370" s="214"/>
      <c r="G370" s="214"/>
      <c r="H370" s="214"/>
      <c r="I370" s="86">
        <f>data!CE68</f>
        <v>2561536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1798373</v>
      </c>
      <c r="F371" s="214"/>
      <c r="G371" s="214"/>
      <c r="H371" s="214"/>
      <c r="I371" s="86">
        <f>data!CE69</f>
        <v>2507901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18">
        <f>data!CD70</f>
        <v>0</v>
      </c>
      <c r="F372" s="215"/>
      <c r="G372" s="215"/>
      <c r="H372" s="215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1798373</v>
      </c>
      <c r="F373" s="214"/>
      <c r="G373" s="214"/>
      <c r="H373" s="214"/>
      <c r="I373" s="14">
        <f>data!CE71</f>
        <v>34766446</v>
      </c>
    </row>
    <row r="374" spans="1:9" ht="20.149999999999999" customHeight="1" x14ac:dyDescent="0.35">
      <c r="A374" s="23">
        <v>17</v>
      </c>
      <c r="B374" s="14" t="s">
        <v>244</v>
      </c>
      <c r="C374" s="214"/>
      <c r="D374" s="214"/>
      <c r="E374" s="214"/>
      <c r="F374" s="214"/>
      <c r="G374" s="214"/>
      <c r="H374" s="214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08" t="str">
        <f>IF(data!CB73&gt;0,data!CB73,"")</f>
        <v>x</v>
      </c>
      <c r="D376" s="208" t="str">
        <f>IF(data!CC73&gt;0,data!CC73,"")</f>
        <v>x</v>
      </c>
      <c r="E376" s="209"/>
      <c r="F376" s="206"/>
      <c r="G376" s="206"/>
      <c r="H376" s="206"/>
      <c r="I376" s="85">
        <f>data!CE73</f>
        <v>16003439</v>
      </c>
    </row>
    <row r="377" spans="1:9" ht="20.149999999999999" customHeight="1" x14ac:dyDescent="0.35">
      <c r="A377" s="23">
        <v>20</v>
      </c>
      <c r="B377" s="48" t="s">
        <v>1183</v>
      </c>
      <c r="C377" s="208" t="str">
        <f>IF(data!CB74&gt;0,data!CB74,"")</f>
        <v>x</v>
      </c>
      <c r="D377" s="208" t="str">
        <f>IF(data!CC74&gt;0,data!CC74,"")</f>
        <v>x</v>
      </c>
      <c r="E377" s="209"/>
      <c r="F377" s="206"/>
      <c r="G377" s="206"/>
      <c r="H377" s="206"/>
      <c r="I377" s="85">
        <f>data!CE74</f>
        <v>30639579</v>
      </c>
    </row>
    <row r="378" spans="1:9" ht="20.149999999999999" customHeight="1" x14ac:dyDescent="0.35">
      <c r="A378" s="23">
        <v>21</v>
      </c>
      <c r="B378" s="48" t="s">
        <v>1184</v>
      </c>
      <c r="C378" s="208" t="str">
        <f>IF(data!CB75&gt;0,data!CB75,"")</f>
        <v>x</v>
      </c>
      <c r="D378" s="208" t="str">
        <f>IF(data!CC75&gt;0,data!CC75,"")</f>
        <v>x</v>
      </c>
      <c r="E378" s="209"/>
      <c r="F378" s="206"/>
      <c r="G378" s="206"/>
      <c r="H378" s="206"/>
      <c r="I378" s="85">
        <f>data!CE75</f>
        <v>46643018</v>
      </c>
    </row>
    <row r="379" spans="1:9" ht="20.149999999999999" customHeight="1" x14ac:dyDescent="0.35">
      <c r="A379" s="23" t="s">
        <v>1185</v>
      </c>
      <c r="B379" s="60"/>
      <c r="C379" s="206"/>
      <c r="D379" s="206"/>
      <c r="E379" s="206"/>
      <c r="F379" s="206"/>
      <c r="G379" s="206"/>
      <c r="H379" s="206"/>
      <c r="I379" s="206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09"/>
      <c r="F380" s="206"/>
      <c r="G380" s="206"/>
      <c r="H380" s="206"/>
      <c r="I380" s="14">
        <f>data!CE76</f>
        <v>91548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08" t="str">
        <f>IF(data!CC77&gt;0,data!CC77,"")</f>
        <v>x</v>
      </c>
      <c r="E381" s="209"/>
      <c r="F381" s="206"/>
      <c r="G381" s="206"/>
      <c r="H381" s="206"/>
      <c r="I381" s="14">
        <f>data!CE77</f>
        <v>18264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08" t="str">
        <f>IF(data!CC78&gt;0,data!CC78,"")</f>
        <v>x</v>
      </c>
      <c r="E382" s="209"/>
      <c r="F382" s="206"/>
      <c r="G382" s="206"/>
      <c r="H382" s="206"/>
      <c r="I382" s="14">
        <f>data!CE78</f>
        <v>8345.64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08" t="str">
        <f>IF(data!CC79&gt;0,data!CC79,"")</f>
        <v>x</v>
      </c>
      <c r="E383" s="209"/>
      <c r="F383" s="206"/>
      <c r="G383" s="206"/>
      <c r="H383" s="206"/>
      <c r="I383" s="14">
        <f>data!CE79</f>
        <v>115173</v>
      </c>
    </row>
    <row r="384" spans="1:9" ht="20.149999999999999" customHeight="1" x14ac:dyDescent="0.35">
      <c r="A384" s="23">
        <v>26</v>
      </c>
      <c r="B384" s="14" t="s">
        <v>252</v>
      </c>
      <c r="C384" s="208" t="str">
        <f>IF(data!CB80&gt;0,data!CB80,"")</f>
        <v/>
      </c>
      <c r="D384" s="208" t="str">
        <f>IF(data!CC80&gt;0,data!CC80,"")</f>
        <v>x</v>
      </c>
      <c r="E384" s="212"/>
      <c r="F384" s="206"/>
      <c r="G384" s="206"/>
      <c r="H384" s="206"/>
      <c r="I384" s="84">
        <f>data!CE80</f>
        <v>57.86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2020-06-18T20:44:07Z</cp:lastPrinted>
  <dcterms:created xsi:type="dcterms:W3CDTF">1999-06-02T22:01:56Z</dcterms:created>
  <dcterms:modified xsi:type="dcterms:W3CDTF">2021-06-21T18:23:16Z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>0000008J2R20210603195837.xlsx</vt:lpwstr>
  </property>
  <property fmtid="{D5CDD505-2E9C-101B-9397-08002B2CF9AE}" pid="3" name="GFRDocument">
    <vt:lpwstr>1</vt:lpwstr>
  </property>
  <property fmtid="{D5CDD505-2E9C-101B-9397-08002B2CF9AE}" pid="4" name="WebDocument">
    <vt:lpwstr>True</vt:lpwstr>
  </property>
</Properties>
</file>