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Skamania" sheetId="1" r:id="rId1"/>
  </sheets>
  <definedNames>
    <definedName name="_xlnm.Print_Titles" localSheetId="0">'Skamania'!$1:$3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<sst xmlns="http://schemas.openxmlformats.org/spreadsheetml/2006/main" count="91" uniqueCount="82">
  <si>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</si>
  <si>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</si>
  <si>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</si>
  <si>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</si>
  <si>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</si>
  <si>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</si>
  <si>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</si>
  <si>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</si>
  <si>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</si>
  <si>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</si>
  <si>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</si>
  <si>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</si>
  <si>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</si>
  <si>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</si>
  <si>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</si>
  <si>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</si>
  <si>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</si>
  <si>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</si>
  <si>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</si>
  <si>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</si>
  <si>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</si>
  <si>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</si>
  <si>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</si>
  <si>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</si>
  <si>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</si>
  <si>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</si>
  <si>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</si>
  <si>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</si>
  <si>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</si>
  <si>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</si>
  <si>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</si>
  <si>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</si>
  <si>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</si>
  <si>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</si>
  <si>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</si>
  <si>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</si>
  <si>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</si>
  <si>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</si>
  <si>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</si>
  <si>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</si>
  <si>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</si>
  <si>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</si>
  <si>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</si>
  <si>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</si>
  <si>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</si>
  <si>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</si>
  <si>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</si>
  <si>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</si>
  <si>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</si>
  <si>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</si>
  <si>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</si>
  <si>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</si>
  <si>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</si>
  <si>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</si>
  <si>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</si>
  <si>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</si>
  <si>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</si>
  <si>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</si>
  <si>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</si>
  <si>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</si>
  <si>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</si>
  <si>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</si>
  <si>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</si>
  <si>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</si>
  <si>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</si>
  <si>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</si>
  <si>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</si>
  <si>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</si>
  <si>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</si>
  <si>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</si>
  <si>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</si>
  <si>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</si>
  <si>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</si>
  <si>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Cash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</si>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</sst>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405"/>
          <c:w val="0.42625"/>
          <c:h val="0.78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(Skamania!$B$70,Skamania!$B$76,Skamania!$B$81:$B$83)</c:f>
              <c:strCache/>
            </c:strRef>
          </c:cat>
          <c:val>
            <c:numRef>
              <c:f>(Skamania!$C$70,Skamania!$C$76,Skamania!$C$81:$C$83)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58</xdr:row>
      <xdr:rowOff>0</xdr:rowOff>
    </xdr:from>
    <xdr:to>
      <xdr:col>17</xdr:col>
      <xdr:colOff>438150</xdr:colOff>
      <xdr:row>85</xdr:row>
      <xdr:rowOff>57150</xdr:rowOff>
    </xdr:to>
    <xdr:graphicFrame>
      <xdr:nvGraphicFramePr>
        <xdr:cNvPr id="1" name="Chart 2"/>
        <xdr:cNvGraphicFramePr/>
      </xdr:nvGraphicFramePr>
      <xdr:xfrm>
        <a:off x="4733925" y="11630025"/>
        <a:ext cx="82581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9.421875" style="0" bestFit="1" customWidth="1"/>
    <col min="12" max="12" width="11.28125" style="0" bestFit="1" customWidth="1"/>
    <col min="13" max="13" width="9.00390625" style="0" customWidth="1"/>
    <col min="14" max="14" width="9.7109375" style="0" customWidth="1"/>
    <col min="15" max="15" width="7.8515625" style="0" hidden="1" customWidth="1"/>
    <col min="16" max="16" width="11.00390625" style="0" bestFit="1" customWidth="1"/>
    <col min="17" max="17" width="14.0039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>
        <v>866104</v>
      </c>
      <c r="E11" s="88">
        <f t="shared" si="0"/>
        <v>866053</v>
      </c>
      <c r="F11" s="83"/>
      <c r="G11" s="56"/>
      <c r="H11" s="56"/>
      <c r="I11" s="56"/>
      <c r="J11" s="56"/>
      <c r="K11" s="85">
        <f>162800+4+33</f>
        <v>162837</v>
      </c>
      <c r="L11" s="83"/>
      <c r="M11" s="56">
        <f>21290+10128+15</f>
        <v>31433</v>
      </c>
      <c r="N11" s="85">
        <f>300909+654+16665</f>
        <v>318228</v>
      </c>
      <c r="O11" s="52"/>
      <c r="P11" s="56">
        <f>72625+16735+2391+100+142501</f>
        <v>234352</v>
      </c>
      <c r="Q11" s="56">
        <v>10470</v>
      </c>
      <c r="R11" s="56">
        <f>106241+2392+100</f>
        <v>108733</v>
      </c>
    </row>
    <row r="12" spans="1:18" ht="15" customHeight="1">
      <c r="A12" s="10">
        <v>566</v>
      </c>
      <c r="B12" s="30" t="s">
        <v>13</v>
      </c>
      <c r="C12" s="46"/>
      <c r="D12" s="51">
        <v>252359</v>
      </c>
      <c r="E12" s="88">
        <f t="shared" si="0"/>
        <v>289673</v>
      </c>
      <c r="F12" s="83"/>
      <c r="G12" s="56"/>
      <c r="H12" s="56"/>
      <c r="I12" s="56"/>
      <c r="J12" s="56"/>
      <c r="K12" s="85">
        <f>110145+266+934</f>
        <v>111345</v>
      </c>
      <c r="L12" s="83"/>
      <c r="M12" s="56">
        <f>308+39486+10109</f>
        <v>49903</v>
      </c>
      <c r="N12" s="85">
        <f>426+24511</f>
        <v>24937</v>
      </c>
      <c r="O12" s="52"/>
      <c r="P12" s="56">
        <f>72500+26848</f>
        <v>99348</v>
      </c>
      <c r="Q12" s="56">
        <v>3471</v>
      </c>
      <c r="R12" s="56">
        <v>669</v>
      </c>
    </row>
    <row r="13" spans="1:18" ht="15" customHeight="1" thickBot="1">
      <c r="A13" s="10">
        <v>568</v>
      </c>
      <c r="B13" s="30" t="s">
        <v>14</v>
      </c>
      <c r="C13" s="74"/>
      <c r="D13" s="51">
        <v>85829</v>
      </c>
      <c r="E13" s="104">
        <f t="shared" si="0"/>
        <v>85826</v>
      </c>
      <c r="F13" s="83"/>
      <c r="G13" s="56"/>
      <c r="H13" s="56"/>
      <c r="I13" s="56"/>
      <c r="J13" s="56"/>
      <c r="K13" s="85">
        <f>40327+4+33</f>
        <v>40364</v>
      </c>
      <c r="L13" s="83"/>
      <c r="M13" s="56">
        <v>15</v>
      </c>
      <c r="N13" s="85">
        <v>17754</v>
      </c>
      <c r="O13" s="52"/>
      <c r="P13" s="56">
        <f>16735+2391+100+5317+3013</f>
        <v>27556</v>
      </c>
      <c r="Q13" s="56"/>
      <c r="R13" s="56">
        <v>137</v>
      </c>
    </row>
    <row r="14" spans="1:18" ht="15" customHeight="1">
      <c r="A14" s="49" t="s">
        <v>78</v>
      </c>
      <c r="B14" s="71" t="s">
        <v>15</v>
      </c>
      <c r="C14" s="47"/>
      <c r="D14" s="55">
        <v>7078</v>
      </c>
      <c r="E14" s="88">
        <f aca="true" t="shared" si="1" ref="E14:E54">SUM(F14:R14)</f>
        <v>7053</v>
      </c>
      <c r="F14" s="84"/>
      <c r="G14" s="89"/>
      <c r="H14" s="89"/>
      <c r="I14" s="89"/>
      <c r="J14" s="89"/>
      <c r="K14" s="90"/>
      <c r="L14" s="84"/>
      <c r="M14" s="89">
        <v>5336</v>
      </c>
      <c r="N14" s="90"/>
      <c r="O14" s="54"/>
      <c r="P14" s="89">
        <v>768</v>
      </c>
      <c r="Q14" s="89"/>
      <c r="R14" s="89">
        <v>949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37410</v>
      </c>
      <c r="E17" s="88">
        <f t="shared" si="1"/>
        <v>39669</v>
      </c>
      <c r="F17" s="83"/>
      <c r="G17" s="56"/>
      <c r="H17" s="56"/>
      <c r="I17" s="56"/>
      <c r="J17" s="56"/>
      <c r="K17" s="85"/>
      <c r="L17" s="83">
        <v>34537</v>
      </c>
      <c r="M17" s="56"/>
      <c r="N17" s="85"/>
      <c r="O17" s="52"/>
      <c r="P17" s="56">
        <v>5132</v>
      </c>
      <c r="Q17" s="56"/>
      <c r="R17" s="56"/>
    </row>
    <row r="18" spans="1:18" ht="15" customHeight="1">
      <c r="A18" s="10">
        <v>562.24</v>
      </c>
      <c r="B18" s="30" t="s">
        <v>19</v>
      </c>
      <c r="C18" s="46"/>
      <c r="D18" s="51">
        <v>8889</v>
      </c>
      <c r="E18" s="88">
        <f t="shared" si="1"/>
        <v>10962</v>
      </c>
      <c r="F18" s="83">
        <v>9750</v>
      </c>
      <c r="G18" s="56"/>
      <c r="H18" s="56"/>
      <c r="I18" s="56"/>
      <c r="J18" s="56"/>
      <c r="K18" s="85"/>
      <c r="L18" s="83"/>
      <c r="M18" s="56"/>
      <c r="N18" s="85"/>
      <c r="O18" s="52"/>
      <c r="P18" s="56">
        <v>1212</v>
      </c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/>
      <c r="E19" s="88">
        <f t="shared" si="1"/>
        <v>0</v>
      </c>
      <c r="F19" s="83"/>
      <c r="G19" s="56"/>
      <c r="H19" s="56"/>
      <c r="I19" s="56"/>
      <c r="J19" s="56"/>
      <c r="K19" s="85"/>
      <c r="L19" s="83"/>
      <c r="M19" s="56"/>
      <c r="N19" s="85"/>
      <c r="O19" s="52"/>
      <c r="P19" s="56"/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>
        <v>31874</v>
      </c>
      <c r="E20" s="88">
        <f t="shared" si="1"/>
        <v>28234</v>
      </c>
      <c r="F20" s="83">
        <v>17477</v>
      </c>
      <c r="G20" s="56">
        <v>6670</v>
      </c>
      <c r="H20" s="56"/>
      <c r="I20" s="56"/>
      <c r="J20" s="56"/>
      <c r="K20" s="85"/>
      <c r="L20" s="83"/>
      <c r="M20" s="56"/>
      <c r="N20" s="85"/>
      <c r="O20" s="52"/>
      <c r="P20" s="56">
        <v>3033</v>
      </c>
      <c r="Q20" s="56">
        <f>400+654</f>
        <v>1054</v>
      </c>
      <c r="R20" s="56"/>
    </row>
    <row r="21" spans="1:18" ht="15" customHeight="1">
      <c r="A21" s="10">
        <v>562.27</v>
      </c>
      <c r="B21" s="30" t="s">
        <v>22</v>
      </c>
      <c r="C21" s="46"/>
      <c r="D21" s="51">
        <v>66667</v>
      </c>
      <c r="E21" s="88">
        <f t="shared" si="1"/>
        <v>61506</v>
      </c>
      <c r="F21" s="83"/>
      <c r="G21" s="56"/>
      <c r="H21" s="56"/>
      <c r="I21" s="56"/>
      <c r="J21" s="56"/>
      <c r="K21" s="85"/>
      <c r="L21" s="83">
        <v>6372</v>
      </c>
      <c r="M21" s="56">
        <v>25000</v>
      </c>
      <c r="N21" s="85">
        <f>14651+9271</f>
        <v>23922</v>
      </c>
      <c r="O21" s="52"/>
      <c r="P21" s="56">
        <v>6212</v>
      </c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62322</v>
      </c>
      <c r="E22" s="88">
        <f t="shared" si="1"/>
        <v>60428</v>
      </c>
      <c r="F22" s="83"/>
      <c r="G22" s="56"/>
      <c r="H22" s="56"/>
      <c r="I22" s="56"/>
      <c r="J22" s="56"/>
      <c r="K22" s="85"/>
      <c r="L22" s="83">
        <f>40165+2111</f>
        <v>42276</v>
      </c>
      <c r="M22" s="56">
        <v>10245</v>
      </c>
      <c r="N22" s="85"/>
      <c r="O22" s="52"/>
      <c r="P22" s="56">
        <v>7907</v>
      </c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>
        <v>1600</v>
      </c>
      <c r="E23" s="88">
        <f t="shared" si="1"/>
        <v>1598</v>
      </c>
      <c r="F23" s="83"/>
      <c r="G23" s="56">
        <v>510</v>
      </c>
      <c r="H23" s="56"/>
      <c r="I23" s="56"/>
      <c r="J23" s="56"/>
      <c r="K23" s="85"/>
      <c r="L23" s="83"/>
      <c r="M23" s="56"/>
      <c r="N23" s="85">
        <v>402</v>
      </c>
      <c r="O23" s="52"/>
      <c r="P23" s="56">
        <v>215</v>
      </c>
      <c r="Q23" s="56">
        <v>471</v>
      </c>
      <c r="R23" s="56"/>
    </row>
    <row r="24" spans="1:18" ht="15" customHeight="1">
      <c r="A24" s="10">
        <v>562.32</v>
      </c>
      <c r="B24" s="30" t="s">
        <v>25</v>
      </c>
      <c r="C24" s="46"/>
      <c r="D24" s="51">
        <v>52230</v>
      </c>
      <c r="E24" s="88">
        <f t="shared" si="1"/>
        <v>52230</v>
      </c>
      <c r="F24" s="83"/>
      <c r="G24" s="56">
        <v>5500</v>
      </c>
      <c r="H24" s="56">
        <v>19785</v>
      </c>
      <c r="I24" s="56"/>
      <c r="J24" s="56"/>
      <c r="K24" s="85"/>
      <c r="L24" s="83">
        <f>605+871+941+113</f>
        <v>2530</v>
      </c>
      <c r="M24" s="56">
        <v>10270</v>
      </c>
      <c r="N24" s="85">
        <f>1574+761</f>
        <v>2335</v>
      </c>
      <c r="O24" s="52"/>
      <c r="P24" s="56">
        <v>6361</v>
      </c>
      <c r="Q24" s="56">
        <f>3618+1831</f>
        <v>5449</v>
      </c>
      <c r="R24" s="56"/>
    </row>
    <row r="25" spans="1:18" ht="15" customHeight="1">
      <c r="A25" s="10">
        <v>562.33</v>
      </c>
      <c r="B25" s="30" t="s">
        <v>26</v>
      </c>
      <c r="C25" s="46"/>
      <c r="D25" s="51">
        <v>2999</v>
      </c>
      <c r="E25" s="88">
        <f t="shared" si="1"/>
        <v>2967</v>
      </c>
      <c r="F25" s="83"/>
      <c r="G25" s="56">
        <v>2232</v>
      </c>
      <c r="H25" s="56"/>
      <c r="I25" s="56"/>
      <c r="J25" s="56"/>
      <c r="K25" s="85"/>
      <c r="L25" s="83"/>
      <c r="M25" s="56"/>
      <c r="N25" s="85">
        <v>230</v>
      </c>
      <c r="O25" s="52"/>
      <c r="P25" s="56">
        <v>410</v>
      </c>
      <c r="Q25" s="56">
        <v>95</v>
      </c>
      <c r="R25" s="56"/>
    </row>
    <row r="26" spans="1:18" ht="15" customHeight="1">
      <c r="A26" s="10">
        <v>562.34</v>
      </c>
      <c r="B26" s="30" t="s">
        <v>27</v>
      </c>
      <c r="C26" s="46"/>
      <c r="D26" s="51">
        <v>6934</v>
      </c>
      <c r="E26" s="88">
        <f t="shared" si="1"/>
        <v>6908</v>
      </c>
      <c r="F26" s="83"/>
      <c r="G26" s="56">
        <v>5800</v>
      </c>
      <c r="H26" s="56"/>
      <c r="I26" s="56"/>
      <c r="J26" s="56"/>
      <c r="K26" s="85"/>
      <c r="L26" s="83"/>
      <c r="M26" s="56"/>
      <c r="N26" s="85">
        <v>20</v>
      </c>
      <c r="O26" s="52"/>
      <c r="P26" s="56">
        <v>1013</v>
      </c>
      <c r="Q26" s="56">
        <v>75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1315</v>
      </c>
      <c r="E27" s="88">
        <f t="shared" si="1"/>
        <v>1315</v>
      </c>
      <c r="F27" s="83">
        <v>991</v>
      </c>
      <c r="G27" s="56">
        <v>185</v>
      </c>
      <c r="H27" s="56"/>
      <c r="I27" s="56"/>
      <c r="J27" s="56"/>
      <c r="K27" s="85"/>
      <c r="L27" s="83"/>
      <c r="M27" s="56"/>
      <c r="N27" s="85"/>
      <c r="O27" s="52"/>
      <c r="P27" s="56">
        <v>139</v>
      </c>
      <c r="Q27" s="56"/>
      <c r="R27" s="56"/>
    </row>
    <row r="28" spans="1:18" ht="15" customHeight="1">
      <c r="A28" s="10">
        <v>562.39</v>
      </c>
      <c r="B28" s="30" t="s">
        <v>29</v>
      </c>
      <c r="C28" s="46"/>
      <c r="D28" s="51">
        <v>48761</v>
      </c>
      <c r="E28" s="88">
        <f t="shared" si="1"/>
        <v>48751</v>
      </c>
      <c r="F28" s="83"/>
      <c r="G28" s="56">
        <v>4400</v>
      </c>
      <c r="H28" s="56">
        <v>35567</v>
      </c>
      <c r="I28" s="56"/>
      <c r="J28" s="56"/>
      <c r="K28" s="85"/>
      <c r="L28" s="83"/>
      <c r="M28" s="56">
        <v>1300</v>
      </c>
      <c r="N28" s="85"/>
      <c r="O28" s="52"/>
      <c r="P28" s="56">
        <v>7484</v>
      </c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>
        <v>6370</v>
      </c>
      <c r="E30" s="88">
        <f t="shared" si="1"/>
        <v>5555</v>
      </c>
      <c r="F30" s="83"/>
      <c r="G30" s="56"/>
      <c r="H30" s="56">
        <v>4647</v>
      </c>
      <c r="I30" s="56"/>
      <c r="J30" s="56"/>
      <c r="K30" s="85"/>
      <c r="L30" s="83"/>
      <c r="M30" s="56"/>
      <c r="N30" s="85"/>
      <c r="O30" s="52"/>
      <c r="P30" s="56">
        <v>908</v>
      </c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>
        <v>1813</v>
      </c>
      <c r="E32" s="88">
        <f t="shared" si="1"/>
        <v>2252</v>
      </c>
      <c r="F32" s="83">
        <v>2140</v>
      </c>
      <c r="G32" s="56"/>
      <c r="H32" s="56"/>
      <c r="I32" s="56"/>
      <c r="J32" s="56"/>
      <c r="K32" s="85"/>
      <c r="L32" s="83"/>
      <c r="M32" s="56"/>
      <c r="N32" s="85"/>
      <c r="O32" s="52"/>
      <c r="P32" s="56">
        <v>112</v>
      </c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>
        <v>15793</v>
      </c>
      <c r="E34" s="88">
        <f t="shared" si="1"/>
        <v>15474</v>
      </c>
      <c r="F34" s="83"/>
      <c r="G34" s="56"/>
      <c r="H34" s="56"/>
      <c r="I34" s="56"/>
      <c r="J34" s="56"/>
      <c r="K34" s="85"/>
      <c r="L34" s="83"/>
      <c r="M34" s="56">
        <v>11374</v>
      </c>
      <c r="N34" s="85">
        <v>2000</v>
      </c>
      <c r="O34" s="52"/>
      <c r="P34" s="56">
        <v>2100</v>
      </c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27616</v>
      </c>
      <c r="E35" s="88">
        <f t="shared" si="1"/>
        <v>27616</v>
      </c>
      <c r="F35" s="83">
        <v>2750</v>
      </c>
      <c r="G35" s="56"/>
      <c r="H35" s="56"/>
      <c r="I35" s="56"/>
      <c r="J35" s="56"/>
      <c r="K35" s="85">
        <v>2425</v>
      </c>
      <c r="L35" s="83">
        <v>2750</v>
      </c>
      <c r="M35" s="56"/>
      <c r="N35" s="85"/>
      <c r="O35" s="52"/>
      <c r="P35" s="56">
        <v>17536</v>
      </c>
      <c r="Q35" s="56">
        <f>30+375+1750</f>
        <v>2155</v>
      </c>
      <c r="R35" s="56"/>
    </row>
    <row r="36" spans="1:18" ht="15" customHeight="1">
      <c r="A36" s="10">
        <v>562.53</v>
      </c>
      <c r="B36" s="30" t="s">
        <v>36</v>
      </c>
      <c r="C36" s="46"/>
      <c r="D36" s="51">
        <v>18411</v>
      </c>
      <c r="E36" s="88">
        <f t="shared" si="1"/>
        <v>18411</v>
      </c>
      <c r="F36" s="83"/>
      <c r="G36" s="56"/>
      <c r="H36" s="56"/>
      <c r="I36" s="56"/>
      <c r="J36" s="56"/>
      <c r="K36" s="85">
        <v>2682</v>
      </c>
      <c r="L36" s="83"/>
      <c r="M36" s="56"/>
      <c r="N36" s="85"/>
      <c r="O36" s="52"/>
      <c r="P36" s="56">
        <v>15529</v>
      </c>
      <c r="Q36" s="56">
        <v>200</v>
      </c>
      <c r="R36" s="56"/>
    </row>
    <row r="37" spans="1:18" ht="15" customHeight="1">
      <c r="A37" s="10">
        <v>562.54</v>
      </c>
      <c r="B37" s="30" t="s">
        <v>37</v>
      </c>
      <c r="C37" s="46"/>
      <c r="D37" s="51">
        <v>73643</v>
      </c>
      <c r="E37" s="88">
        <f t="shared" si="1"/>
        <v>73643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>
        <v>22595</v>
      </c>
      <c r="Q37" s="56">
        <f>675+20264+5275+12984+3900+7800+150</f>
        <v>51048</v>
      </c>
      <c r="R37" s="56"/>
    </row>
    <row r="38" spans="1:18" ht="15" customHeight="1">
      <c r="A38" s="10">
        <v>562.55</v>
      </c>
      <c r="B38" s="30" t="s">
        <v>38</v>
      </c>
      <c r="C38" s="46"/>
      <c r="D38" s="51">
        <v>9205</v>
      </c>
      <c r="E38" s="88">
        <f t="shared" si="1"/>
        <v>9205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>
        <v>5180</v>
      </c>
      <c r="Q38" s="56">
        <f>3875+150</f>
        <v>4025</v>
      </c>
      <c r="R38" s="56"/>
    </row>
    <row r="39" spans="1:18" ht="15" customHeight="1">
      <c r="A39" s="10">
        <v>562.56</v>
      </c>
      <c r="B39" s="30" t="s">
        <v>39</v>
      </c>
      <c r="C39" s="46"/>
      <c r="D39" s="51">
        <v>36822</v>
      </c>
      <c r="E39" s="88">
        <f t="shared" si="1"/>
        <v>36822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>
        <v>5078</v>
      </c>
      <c r="Q39" s="56">
        <f>24725+4200+2819</f>
        <v>31744</v>
      </c>
      <c r="R39" s="56"/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9205</v>
      </c>
      <c r="E41" s="88">
        <f t="shared" si="1"/>
        <v>9205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>
        <v>7805</v>
      </c>
      <c r="Q41" s="56">
        <v>1400</v>
      </c>
      <c r="R41" s="56"/>
    </row>
    <row r="42" spans="1:18" ht="15" customHeight="1">
      <c r="A42" s="11">
        <v>562.59</v>
      </c>
      <c r="B42" s="7" t="s">
        <v>42</v>
      </c>
      <c r="C42" s="48"/>
      <c r="D42" s="57">
        <v>9205</v>
      </c>
      <c r="E42" s="91">
        <f t="shared" si="1"/>
        <v>9205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>
        <v>9205</v>
      </c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3666</v>
      </c>
      <c r="E44" s="88">
        <f t="shared" si="1"/>
        <v>3625</v>
      </c>
      <c r="F44" s="83"/>
      <c r="G44" s="56">
        <v>1300</v>
      </c>
      <c r="H44" s="56"/>
      <c r="I44" s="56"/>
      <c r="J44" s="56"/>
      <c r="K44" s="85"/>
      <c r="L44" s="83"/>
      <c r="M44" s="56"/>
      <c r="N44" s="85"/>
      <c r="O44" s="52"/>
      <c r="P44" s="56">
        <v>531</v>
      </c>
      <c r="Q44" s="56">
        <v>1794</v>
      </c>
      <c r="R44" s="56"/>
    </row>
    <row r="45" spans="1:18" ht="15" customHeight="1">
      <c r="A45" s="10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>
        <v>84</v>
      </c>
      <c r="E46" s="88">
        <f t="shared" si="1"/>
        <v>84</v>
      </c>
      <c r="F46" s="83"/>
      <c r="G46" s="56">
        <v>84</v>
      </c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25455</v>
      </c>
      <c r="E49" s="88">
        <f t="shared" si="1"/>
        <v>26064</v>
      </c>
      <c r="F49" s="83"/>
      <c r="G49" s="56"/>
      <c r="H49" s="56"/>
      <c r="I49" s="56"/>
      <c r="J49" s="56">
        <v>22153</v>
      </c>
      <c r="K49" s="85"/>
      <c r="L49" s="83"/>
      <c r="M49" s="56"/>
      <c r="N49" s="85"/>
      <c r="O49" s="52"/>
      <c r="P49" s="56">
        <v>3911</v>
      </c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28266</v>
      </c>
      <c r="E50" s="88">
        <f t="shared" si="1"/>
        <v>24937</v>
      </c>
      <c r="F50" s="83"/>
      <c r="G50" s="56"/>
      <c r="H50" s="56"/>
      <c r="I50" s="56"/>
      <c r="J50" s="56"/>
      <c r="K50" s="85"/>
      <c r="L50" s="83">
        <v>21287</v>
      </c>
      <c r="M50" s="56"/>
      <c r="N50" s="85"/>
      <c r="O50" s="52"/>
      <c r="P50" s="56">
        <v>3650</v>
      </c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1797925</v>
      </c>
      <c r="E55" s="96">
        <f t="shared" si="2"/>
        <v>1825271</v>
      </c>
      <c r="F55" s="97">
        <f t="shared" si="2"/>
        <v>33108</v>
      </c>
      <c r="G55" s="98">
        <f t="shared" si="2"/>
        <v>26681</v>
      </c>
      <c r="H55" s="98">
        <f t="shared" si="2"/>
        <v>59999</v>
      </c>
      <c r="I55" s="98">
        <f t="shared" si="2"/>
        <v>0</v>
      </c>
      <c r="J55" s="98">
        <f>SUM(J4:J54)</f>
        <v>22153</v>
      </c>
      <c r="K55" s="99">
        <f>SUM(K4:K54)</f>
        <v>319653</v>
      </c>
      <c r="L55" s="97">
        <f>SUM(L4:L54)</f>
        <v>109752</v>
      </c>
      <c r="M55" s="98">
        <f t="shared" si="2"/>
        <v>144876</v>
      </c>
      <c r="N55" s="99">
        <f t="shared" si="2"/>
        <v>389828</v>
      </c>
      <c r="O55" s="95">
        <f t="shared" si="2"/>
        <v>0</v>
      </c>
      <c r="P55" s="98">
        <f t="shared" si="2"/>
        <v>495282</v>
      </c>
      <c r="Q55" s="98">
        <f t="shared" si="2"/>
        <v>113451</v>
      </c>
      <c r="R55" s="98">
        <f t="shared" si="2"/>
        <v>110488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13.05</v>
      </c>
      <c r="E59" s="22"/>
    </row>
    <row r="60" spans="1:6" ht="12.75">
      <c r="A60" s="13"/>
      <c r="B60" s="27" t="s">
        <v>81</v>
      </c>
      <c r="D60" s="50">
        <v>11275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0.0016537665541665383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461594</v>
      </c>
      <c r="D70" s="63">
        <f>SUM(D71:D75)</f>
        <v>0.25289066664621307</v>
      </c>
      <c r="E70" s="1"/>
      <c r="F70" s="1"/>
      <c r="G70" s="1"/>
    </row>
    <row r="71" spans="2:7" ht="12.75">
      <c r="B71" s="33" t="s">
        <v>58</v>
      </c>
      <c r="C71" s="43">
        <f>F55</f>
        <v>33108</v>
      </c>
      <c r="D71" s="64">
        <f>F55/$E$55</f>
        <v>0.018138676393806726</v>
      </c>
      <c r="E71" s="1"/>
      <c r="F71" s="1"/>
      <c r="G71" s="1"/>
    </row>
    <row r="72" spans="2:7" ht="12.75">
      <c r="B72" s="33" t="s">
        <v>74</v>
      </c>
      <c r="C72" s="44">
        <f>G55</f>
        <v>26681</v>
      </c>
      <c r="D72" s="64">
        <f>G55/$E$55</f>
        <v>0.014617555420537554</v>
      </c>
      <c r="E72" s="1"/>
      <c r="F72" s="1"/>
      <c r="G72" s="1"/>
    </row>
    <row r="73" spans="2:7" ht="12.75">
      <c r="B73" s="33" t="s">
        <v>77</v>
      </c>
      <c r="C73" s="44">
        <f>H55</f>
        <v>59999</v>
      </c>
      <c r="D73" s="64">
        <f>H55/$E$55</f>
        <v>0.03287128322314878</v>
      </c>
      <c r="E73" s="1"/>
      <c r="F73" s="1"/>
      <c r="G73" s="1"/>
    </row>
    <row r="74" spans="2:7" ht="12.75">
      <c r="B74" s="33" t="s">
        <v>71</v>
      </c>
      <c r="C74" s="44">
        <f>J55</f>
        <v>22153</v>
      </c>
      <c r="D74" s="64">
        <f>J55/$E$55</f>
        <v>0.012136827901171935</v>
      </c>
      <c r="E74" s="1"/>
      <c r="F74" s="1"/>
      <c r="G74" s="1"/>
    </row>
    <row r="75" spans="2:5" ht="13.5" thickBot="1">
      <c r="B75" s="38" t="s">
        <v>70</v>
      </c>
      <c r="C75" s="42">
        <f>K55</f>
        <v>319653</v>
      </c>
      <c r="D75" s="65">
        <f>K55/$E$55</f>
        <v>0.17512632370754808</v>
      </c>
      <c r="E75" s="1"/>
    </row>
    <row r="76" spans="2:5" ht="13.5" thickTop="1">
      <c r="B76" s="36" t="s">
        <v>68</v>
      </c>
      <c r="C76" s="102">
        <f>SUM(C77:C79)</f>
        <v>644456</v>
      </c>
      <c r="D76" s="66">
        <f>SUM(D77:D79)</f>
        <v>0.3530741462500637</v>
      </c>
      <c r="E76" s="1"/>
    </row>
    <row r="77" spans="2:5" ht="12.75">
      <c r="B77" s="33" t="s">
        <v>66</v>
      </c>
      <c r="C77" s="44">
        <f>L55</f>
        <v>109752</v>
      </c>
      <c r="D77" s="64">
        <f>L55/$E$55</f>
        <v>0.060129153424340824</v>
      </c>
      <c r="E77" s="1"/>
    </row>
    <row r="78" spans="2:5" ht="18.75" customHeight="1">
      <c r="B78" s="33" t="s">
        <v>67</v>
      </c>
      <c r="C78" s="44">
        <f>M55</f>
        <v>144876</v>
      </c>
      <c r="D78" s="64">
        <f>M55/$E$55</f>
        <v>0.07937232334267076</v>
      </c>
      <c r="E78" s="1"/>
    </row>
    <row r="79" spans="2:5" ht="26.25" thickBot="1">
      <c r="B79" s="37" t="s">
        <v>72</v>
      </c>
      <c r="C79" s="42">
        <f>N55</f>
        <v>389828</v>
      </c>
      <c r="D79" s="65">
        <f>N55/$E$55</f>
        <v>0.21357266948305212</v>
      </c>
      <c r="E79" s="1"/>
    </row>
    <row r="80" spans="2:5" ht="13.5" thickTop="1">
      <c r="B80" s="39" t="s">
        <v>69</v>
      </c>
      <c r="C80" s="103">
        <f>SUM(C81:C83)</f>
        <v>719221</v>
      </c>
      <c r="D80" s="67">
        <f>SUM(D81:D83)</f>
        <v>0.3940351871037232</v>
      </c>
      <c r="E80" s="1"/>
    </row>
    <row r="81" spans="2:5" ht="12.75">
      <c r="B81" s="33" t="s">
        <v>59</v>
      </c>
      <c r="C81" s="44">
        <f>P55</f>
        <v>495282</v>
      </c>
      <c r="D81" s="64">
        <f>P55/$E$55</f>
        <v>0.2713471040738608</v>
      </c>
      <c r="E81" s="1"/>
    </row>
    <row r="82" spans="2:5" ht="12.75">
      <c r="B82" s="33" t="s">
        <v>61</v>
      </c>
      <c r="C82" s="44">
        <f>Q55</f>
        <v>113451</v>
      </c>
      <c r="D82" s="64">
        <f>Q55/$E$55</f>
        <v>0.06215570181085439</v>
      </c>
      <c r="E82" s="1"/>
    </row>
    <row r="83" spans="2:5" ht="13.5" thickBot="1">
      <c r="B83" s="34" t="s">
        <v>4</v>
      </c>
      <c r="C83" s="45">
        <f>R55</f>
        <v>110488</v>
      </c>
      <c r="D83" s="68">
        <f>R55/$E$55</f>
        <v>0.06053238121900803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2014-01-18T00:30:43Z</dcterms:modified>
  <cp:category/>
  <cp:version/>
  <cp:contentType/>
  <cp:contentStatus/>
</cp:coreProperties>
</file>