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Skamania Pgs 58-59" sheetId="1" r:id="rId1"/>
  </sheets>
  <definedNames>
    <definedName name="_xlnm.Print_Area" localSheetId="0">'Skamania Pgs 58-59'!$A$1:$O$88</definedName>
    <definedName name="_xlnm.Print_Titles" localSheetId="0">'Skamania Pgs 58-59'!$1:$4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<sst xmlns="http://schemas.openxmlformats.org/spreadsheetml/2006/main" count="95" uniqueCount="87">
  <si>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</si>
  <si>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</si>
  <si>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</si>
  <si>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</si>
  <si>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</si>
  <si>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</si>
  <si>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</si>
  <si>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</si>
  <si>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</si>
  <si>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</si>
  <si>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</si>
  <si>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</si>
  <si>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</si>
  <si>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</si>
  <si>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</si>
  <si>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</si>
  <si>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</si>
  <si>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</si>
  <si>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</si>
  <si>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</si>
  <si>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</si>
  <si>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</si>
  <si>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</si>
  <si>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</si>
  <si>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</si>
  <si>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</si>
  <si>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</si>
  <si>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</si>
  <si>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</si>
  <si>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</si>
  <si>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</si>
  <si>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</si>
  <si>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</si>
  <si>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</si>
  <si>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</si>
  <si>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</si>
  <si>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</si>
  <si>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</si>
  <si>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</si>
  <si>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</si>
  <si>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</si>
  <si>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</si>
  <si>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</si>
  <si>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</si>
  <si>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</si>
  <si>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</si>
  <si>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</si>
  <si>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</si>
  <si>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</si>
  <si>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</si>
  <si>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</si>
  <si>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</si>
  <si>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</si>
  <si>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</si>
  <si>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</si>
  <si>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</si>
  <si>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</si>
  <si>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</si>
  <si>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</si>
  <si>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</si>
  <si>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</si>
  <si>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</si>
  <si>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</si>
  <si>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</si>
  <si>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</si>
  <si>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</si>
  <si>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</si>
  <si>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</si>
  <si>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</si>
  <si>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</si>
  <si>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</si>
  <si>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</si>
  <si>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</si>
  <si>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</si>
  <si>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</si>
  <si>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</si>
  <si>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</si>
  <si>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</si>
  <si>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</si>
  <si>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</si>
  <si>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</si>
  <si>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</si>
  <si>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</si>
  <si>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</si>
  <si>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</si>
  <si>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</si>
  <si>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Cash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</si>
</sst>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('Skamania Pgs 58-59'!$B$61,'Skamania Pgs 58-59'!$B$69,'Skamania Pgs 58-59'!$B$74:$B$76)</c:f>
              <c:strCache/>
            </c:strRef>
          </c:cat>
          <c:val>
            <c:numRef>
              <c:f>('Skamania Pgs 58-59'!$C$68,'Skamania Pgs 58-59'!$C$72,'Skamania Pgs 58-59'!$C$74:$C$76)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11300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5.67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50215</v>
      </c>
      <c r="D5" s="10">
        <f>SUM(E5:O5)</f>
        <v>55006</v>
      </c>
      <c r="E5" s="13">
        <v>0</v>
      </c>
      <c r="F5" s="7">
        <v>4941</v>
      </c>
      <c r="G5" s="7">
        <v>0</v>
      </c>
      <c r="H5" s="7">
        <v>14784</v>
      </c>
      <c r="I5" s="19">
        <v>7000</v>
      </c>
      <c r="J5" s="34">
        <v>0</v>
      </c>
      <c r="K5" s="13">
        <v>2843</v>
      </c>
      <c r="L5" s="35">
        <v>21488</v>
      </c>
      <c r="M5" s="7">
        <v>3950</v>
      </c>
      <c r="N5" s="80">
        <v>0</v>
      </c>
      <c r="O5" s="13">
        <v>0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32354</v>
      </c>
      <c r="D7" s="10">
        <f t="shared" si="0"/>
        <v>27925</v>
      </c>
      <c r="E7" s="11"/>
      <c r="F7" s="5"/>
      <c r="G7" s="5"/>
      <c r="H7" s="5"/>
      <c r="I7" s="6"/>
      <c r="J7" s="12"/>
      <c r="K7" s="11">
        <v>25211</v>
      </c>
      <c r="L7" s="14"/>
      <c r="M7" s="5">
        <v>2714</v>
      </c>
      <c r="N7" s="10"/>
      <c r="O7" s="11"/>
    </row>
    <row r="8" spans="1:15" ht="15">
      <c r="A8" s="36">
        <v>562.24</v>
      </c>
      <c r="B8" s="37" t="s">
        <v>16</v>
      </c>
      <c r="C8" s="11">
        <v>6823</v>
      </c>
      <c r="D8" s="10">
        <f t="shared" si="0"/>
        <v>8026</v>
      </c>
      <c r="E8" s="11"/>
      <c r="F8" s="5"/>
      <c r="G8" s="5"/>
      <c r="H8" s="5"/>
      <c r="I8" s="6"/>
      <c r="J8" s="12">
        <v>7450</v>
      </c>
      <c r="K8" s="11"/>
      <c r="L8" s="14"/>
      <c r="M8" s="5">
        <v>576</v>
      </c>
      <c r="N8" s="10"/>
      <c r="O8" s="11"/>
    </row>
    <row r="9" spans="1:15" ht="15">
      <c r="A9" s="36">
        <v>562.25</v>
      </c>
      <c r="B9" s="59" t="s">
        <v>60</v>
      </c>
      <c r="C9" s="11"/>
      <c r="D9" s="10">
        <f t="shared" si="0"/>
        <v>0</v>
      </c>
      <c r="E9" s="11"/>
      <c r="F9" s="5"/>
      <c r="G9" s="5"/>
      <c r="H9" s="5"/>
      <c r="I9" s="6"/>
      <c r="J9" s="12"/>
      <c r="K9" s="11"/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>
        <v>50013</v>
      </c>
      <c r="D10" s="10">
        <f t="shared" si="0"/>
        <v>57054</v>
      </c>
      <c r="E10" s="11">
        <v>16138</v>
      </c>
      <c r="F10" s="5">
        <v>8400</v>
      </c>
      <c r="G10" s="5"/>
      <c r="H10" s="5"/>
      <c r="I10" s="6">
        <v>26600</v>
      </c>
      <c r="J10" s="12"/>
      <c r="K10" s="11"/>
      <c r="L10" s="14"/>
      <c r="M10" s="5">
        <v>3925</v>
      </c>
      <c r="N10" s="10">
        <f>1109+882</f>
        <v>1991</v>
      </c>
      <c r="O10" s="11"/>
    </row>
    <row r="11" spans="1:15" ht="15">
      <c r="A11" s="36">
        <v>562.27</v>
      </c>
      <c r="B11" s="59" t="s">
        <v>52</v>
      </c>
      <c r="C11" s="11">
        <v>31000</v>
      </c>
      <c r="D11" s="10">
        <f t="shared" si="0"/>
        <v>30764</v>
      </c>
      <c r="E11" s="11"/>
      <c r="F11" s="5"/>
      <c r="G11" s="5"/>
      <c r="H11" s="5"/>
      <c r="I11" s="6"/>
      <c r="J11" s="12"/>
      <c r="K11" s="11">
        <v>5895</v>
      </c>
      <c r="L11" s="14"/>
      <c r="M11" s="5"/>
      <c r="N11" s="10">
        <f>15975+8894</f>
        <v>24869</v>
      </c>
      <c r="O11" s="11"/>
    </row>
    <row r="12" spans="1:15" ht="15">
      <c r="A12" s="36">
        <v>562.28</v>
      </c>
      <c r="B12" s="59" t="s">
        <v>61</v>
      </c>
      <c r="C12" s="11">
        <v>59777</v>
      </c>
      <c r="D12" s="10">
        <f t="shared" si="0"/>
        <v>60075</v>
      </c>
      <c r="E12" s="11"/>
      <c r="F12" s="5"/>
      <c r="G12" s="5"/>
      <c r="H12" s="5"/>
      <c r="I12" s="6">
        <v>6000</v>
      </c>
      <c r="J12" s="12"/>
      <c r="K12" s="11">
        <v>50785</v>
      </c>
      <c r="L12" s="14"/>
      <c r="M12" s="5">
        <v>3290</v>
      </c>
      <c r="N12" s="10"/>
      <c r="O12" s="11"/>
    </row>
    <row r="13" spans="1:15" ht="15">
      <c r="A13" s="36">
        <v>562.29</v>
      </c>
      <c r="B13" s="59" t="s">
        <v>53</v>
      </c>
      <c r="C13" s="11">
        <v>4424</v>
      </c>
      <c r="D13" s="10">
        <f t="shared" si="0"/>
        <v>5452</v>
      </c>
      <c r="E13" s="11"/>
      <c r="F13" s="5"/>
      <c r="G13" s="5"/>
      <c r="H13" s="5"/>
      <c r="I13" s="6">
        <v>5000</v>
      </c>
      <c r="J13" s="12"/>
      <c r="K13" s="11"/>
      <c r="L13" s="14"/>
      <c r="M13" s="5">
        <v>401</v>
      </c>
      <c r="N13" s="10">
        <f>15+36</f>
        <v>51</v>
      </c>
      <c r="O13" s="11"/>
    </row>
    <row r="14" spans="1:15" ht="15">
      <c r="A14" s="36">
        <v>562.32</v>
      </c>
      <c r="B14" s="37" t="s">
        <v>17</v>
      </c>
      <c r="C14" s="11">
        <v>37830</v>
      </c>
      <c r="D14" s="10">
        <f t="shared" si="0"/>
        <v>57567</v>
      </c>
      <c r="E14" s="11"/>
      <c r="F14" s="5"/>
      <c r="G14" s="5">
        <v>40285</v>
      </c>
      <c r="H14" s="5"/>
      <c r="I14" s="6">
        <v>3789</v>
      </c>
      <c r="J14" s="12"/>
      <c r="K14" s="11">
        <v>4793</v>
      </c>
      <c r="L14" s="14"/>
      <c r="M14" s="5">
        <v>2357</v>
      </c>
      <c r="N14" s="10">
        <f>1461+1792+2977+113</f>
        <v>6343</v>
      </c>
      <c r="O14" s="11"/>
    </row>
    <row r="15" spans="1:15" ht="15">
      <c r="A15" s="36">
        <v>562.33</v>
      </c>
      <c r="B15" s="59" t="s">
        <v>62</v>
      </c>
      <c r="C15" s="11">
        <v>3829</v>
      </c>
      <c r="D15" s="10">
        <f t="shared" si="0"/>
        <v>4421</v>
      </c>
      <c r="E15" s="11"/>
      <c r="F15" s="5"/>
      <c r="G15" s="5"/>
      <c r="H15" s="5">
        <v>4000</v>
      </c>
      <c r="I15" s="6"/>
      <c r="J15" s="12"/>
      <c r="K15" s="11"/>
      <c r="L15" s="14"/>
      <c r="M15" s="5">
        <v>126</v>
      </c>
      <c r="N15" s="10">
        <f>105+190</f>
        <v>295</v>
      </c>
      <c r="O15" s="11"/>
    </row>
    <row r="16" spans="1:15" ht="15">
      <c r="A16" s="36">
        <v>562.34</v>
      </c>
      <c r="B16" s="37" t="s">
        <v>18</v>
      </c>
      <c r="C16" s="11">
        <v>1577</v>
      </c>
      <c r="D16" s="10">
        <f t="shared" si="0"/>
        <v>1899</v>
      </c>
      <c r="E16" s="11"/>
      <c r="F16" s="5"/>
      <c r="G16" s="5"/>
      <c r="H16" s="5"/>
      <c r="I16" s="6">
        <v>1500</v>
      </c>
      <c r="J16" s="12"/>
      <c r="K16" s="11"/>
      <c r="L16" s="14"/>
      <c r="M16" s="5">
        <v>159</v>
      </c>
      <c r="N16" s="10">
        <v>240</v>
      </c>
      <c r="O16" s="11"/>
    </row>
    <row r="17" spans="1:15" ht="15">
      <c r="A17" s="36">
        <v>562.35</v>
      </c>
      <c r="B17" s="37" t="s">
        <v>19</v>
      </c>
      <c r="C17" s="11">
        <v>275</v>
      </c>
      <c r="D17" s="10">
        <f t="shared" si="0"/>
        <v>275</v>
      </c>
      <c r="E17" s="11"/>
      <c r="F17" s="5"/>
      <c r="G17" s="5"/>
      <c r="H17" s="5"/>
      <c r="I17" s="6">
        <v>275</v>
      </c>
      <c r="J17" s="12"/>
      <c r="K17" s="11"/>
      <c r="L17" s="14"/>
      <c r="M17" s="5"/>
      <c r="N17" s="10"/>
      <c r="O17" s="11"/>
    </row>
    <row r="18" spans="1:15" ht="15">
      <c r="A18" s="36">
        <v>562.39</v>
      </c>
      <c r="B18" s="37" t="s">
        <v>20</v>
      </c>
      <c r="C18" s="11">
        <v>7536</v>
      </c>
      <c r="D18" s="10">
        <f t="shared" si="0"/>
        <v>9845</v>
      </c>
      <c r="E18" s="11"/>
      <c r="F18" s="5"/>
      <c r="G18" s="5">
        <v>9146</v>
      </c>
      <c r="H18" s="5"/>
      <c r="I18" s="6"/>
      <c r="J18" s="12"/>
      <c r="K18" s="11"/>
      <c r="L18" s="14"/>
      <c r="M18" s="5">
        <v>699</v>
      </c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>
        <v>7575</v>
      </c>
      <c r="D20" s="10">
        <f t="shared" si="0"/>
        <v>10967</v>
      </c>
      <c r="E20" s="11"/>
      <c r="F20" s="5"/>
      <c r="G20" s="5">
        <v>10569</v>
      </c>
      <c r="H20" s="5"/>
      <c r="I20" s="6"/>
      <c r="J20" s="12"/>
      <c r="K20" s="11"/>
      <c r="L20" s="14"/>
      <c r="M20" s="5">
        <v>398</v>
      </c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1328</v>
      </c>
      <c r="D22" s="10">
        <f t="shared" si="0"/>
        <v>1531</v>
      </c>
      <c r="E22" s="11">
        <v>1446</v>
      </c>
      <c r="F22" s="5"/>
      <c r="G22" s="5"/>
      <c r="H22" s="5"/>
      <c r="I22" s="6"/>
      <c r="J22" s="12"/>
      <c r="K22" s="11"/>
      <c r="L22" s="14"/>
      <c r="M22" s="5">
        <v>85</v>
      </c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13877</v>
      </c>
      <c r="D24" s="10">
        <f t="shared" si="0"/>
        <v>12223</v>
      </c>
      <c r="E24" s="11"/>
      <c r="F24" s="5"/>
      <c r="G24" s="5"/>
      <c r="H24" s="5"/>
      <c r="I24" s="6"/>
      <c r="J24" s="12"/>
      <c r="K24" s="11">
        <v>11742</v>
      </c>
      <c r="L24" s="14"/>
      <c r="M24" s="5">
        <v>481</v>
      </c>
      <c r="N24" s="10"/>
      <c r="O24" s="11"/>
    </row>
    <row r="25" spans="1:15" ht="15">
      <c r="A25" s="36">
        <v>562.52</v>
      </c>
      <c r="B25" s="37" t="s">
        <v>23</v>
      </c>
      <c r="C25" s="11">
        <v>25565</v>
      </c>
      <c r="D25" s="10">
        <f t="shared" si="0"/>
        <v>8890</v>
      </c>
      <c r="E25" s="11"/>
      <c r="F25" s="5"/>
      <c r="G25" s="5"/>
      <c r="H25" s="5"/>
      <c r="I25" s="6"/>
      <c r="J25" s="12">
        <v>3200</v>
      </c>
      <c r="K25" s="11"/>
      <c r="L25" s="14"/>
      <c r="M25" s="5"/>
      <c r="N25" s="10">
        <f>3440+750+1000+500</f>
        <v>5690</v>
      </c>
      <c r="O25" s="11"/>
    </row>
    <row r="26" spans="1:15" ht="15">
      <c r="A26" s="36">
        <v>562.53</v>
      </c>
      <c r="B26" s="59" t="s">
        <v>66</v>
      </c>
      <c r="C26" s="11">
        <v>17043</v>
      </c>
      <c r="D26" s="10">
        <f t="shared" si="0"/>
        <v>1303</v>
      </c>
      <c r="E26" s="11"/>
      <c r="F26" s="5"/>
      <c r="G26" s="5"/>
      <c r="H26" s="5"/>
      <c r="I26" s="6"/>
      <c r="J26" s="12">
        <v>1303</v>
      </c>
      <c r="K26" s="11"/>
      <c r="L26" s="14"/>
      <c r="M26" s="5"/>
      <c r="N26" s="10"/>
      <c r="O26" s="11"/>
    </row>
    <row r="27" spans="1:15" ht="15">
      <c r="A27" s="36">
        <v>562.54</v>
      </c>
      <c r="B27" s="59" t="s">
        <v>67</v>
      </c>
      <c r="C27" s="11">
        <v>68173</v>
      </c>
      <c r="D27" s="10">
        <f t="shared" si="0"/>
        <v>53973</v>
      </c>
      <c r="E27" s="11"/>
      <c r="F27" s="5"/>
      <c r="G27" s="5"/>
      <c r="H27" s="5"/>
      <c r="I27" s="6"/>
      <c r="J27" s="12"/>
      <c r="K27" s="11"/>
      <c r="L27" s="14"/>
      <c r="M27" s="5"/>
      <c r="N27" s="10">
        <f>1400+8450+8000+4200+2900+19423+2800+250+6550</f>
        <v>53973</v>
      </c>
      <c r="O27" s="11"/>
    </row>
    <row r="28" spans="1:15" ht="15">
      <c r="A28" s="36">
        <v>562.55</v>
      </c>
      <c r="B28" s="37" t="s">
        <v>24</v>
      </c>
      <c r="C28" s="11">
        <v>8522</v>
      </c>
      <c r="D28" s="10">
        <f t="shared" si="0"/>
        <v>2450</v>
      </c>
      <c r="E28" s="11"/>
      <c r="F28" s="5"/>
      <c r="G28" s="5"/>
      <c r="H28" s="5"/>
      <c r="I28" s="6"/>
      <c r="J28" s="12"/>
      <c r="K28" s="11"/>
      <c r="L28" s="14"/>
      <c r="M28" s="5"/>
      <c r="N28" s="10">
        <v>2450</v>
      </c>
      <c r="O28" s="11"/>
    </row>
    <row r="29" spans="1:15" ht="15">
      <c r="A29" s="36">
        <v>562.56</v>
      </c>
      <c r="B29" s="37" t="s">
        <v>25</v>
      </c>
      <c r="C29" s="11">
        <v>34086</v>
      </c>
      <c r="D29" s="10">
        <f t="shared" si="0"/>
        <v>29655</v>
      </c>
      <c r="E29" s="11"/>
      <c r="F29" s="5"/>
      <c r="G29" s="5"/>
      <c r="H29" s="5"/>
      <c r="I29" s="6"/>
      <c r="J29" s="12"/>
      <c r="K29" s="11"/>
      <c r="L29" s="14"/>
      <c r="M29" s="5"/>
      <c r="N29" s="10">
        <f>22400+5125+2130</f>
        <v>29655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8062</v>
      </c>
      <c r="D31" s="10">
        <f t="shared" si="0"/>
        <v>1200</v>
      </c>
      <c r="E31" s="11"/>
      <c r="F31" s="5"/>
      <c r="G31" s="5"/>
      <c r="H31" s="5"/>
      <c r="I31" s="6"/>
      <c r="J31" s="12"/>
      <c r="K31" s="11"/>
      <c r="L31" s="14"/>
      <c r="M31" s="5"/>
      <c r="N31" s="10">
        <v>1200</v>
      </c>
      <c r="O31" s="11"/>
    </row>
    <row r="32" spans="1:15" ht="15">
      <c r="A32" s="36">
        <v>562.59</v>
      </c>
      <c r="B32" s="59" t="s">
        <v>56</v>
      </c>
      <c r="C32" s="11">
        <v>8522</v>
      </c>
      <c r="D32" s="10">
        <f t="shared" si="0"/>
        <v>8522</v>
      </c>
      <c r="E32" s="11"/>
      <c r="F32" s="6"/>
      <c r="G32" s="5"/>
      <c r="H32" s="6"/>
      <c r="I32" s="6"/>
      <c r="J32" s="12"/>
      <c r="K32" s="11"/>
      <c r="L32" s="14"/>
      <c r="M32" s="6"/>
      <c r="N32" s="81">
        <v>8522</v>
      </c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2836</v>
      </c>
      <c r="D34" s="10">
        <f t="shared" si="0"/>
        <v>3050</v>
      </c>
      <c r="E34" s="11"/>
      <c r="F34" s="5"/>
      <c r="G34" s="5"/>
      <c r="H34" s="5"/>
      <c r="I34" s="6">
        <v>1500</v>
      </c>
      <c r="J34" s="12"/>
      <c r="K34" s="11"/>
      <c r="L34" s="14"/>
      <c r="M34" s="5">
        <v>254</v>
      </c>
      <c r="N34" s="10">
        <v>1296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/>
      <c r="D40" s="10">
        <f t="shared" si="0"/>
        <v>0</v>
      </c>
      <c r="E40" s="11"/>
      <c r="F40" s="5"/>
      <c r="G40" s="5"/>
      <c r="H40" s="5"/>
      <c r="I40" s="6"/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20343</v>
      </c>
      <c r="D41" s="10">
        <f t="shared" si="0"/>
        <v>19308</v>
      </c>
      <c r="E41" s="11"/>
      <c r="F41" s="5"/>
      <c r="G41" s="5"/>
      <c r="H41" s="5"/>
      <c r="I41" s="6"/>
      <c r="J41" s="12"/>
      <c r="K41" s="11">
        <v>17976</v>
      </c>
      <c r="L41" s="14"/>
      <c r="M41" s="5">
        <v>1332</v>
      </c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501585</v>
      </c>
      <c r="D44" s="64">
        <f>SUM(E44:O44)</f>
        <v>471381</v>
      </c>
      <c r="E44" s="65">
        <f aca="true" t="shared" si="1" ref="E44:O44">SUM(E5:E43)</f>
        <v>17584</v>
      </c>
      <c r="F44" s="63">
        <f t="shared" si="1"/>
        <v>13341</v>
      </c>
      <c r="G44" s="63">
        <f t="shared" si="1"/>
        <v>60000</v>
      </c>
      <c r="H44" s="63">
        <f t="shared" si="1"/>
        <v>18784</v>
      </c>
      <c r="I44" s="63">
        <f t="shared" si="1"/>
        <v>51664</v>
      </c>
      <c r="J44" s="66">
        <f t="shared" si="1"/>
        <v>11953</v>
      </c>
      <c r="K44" s="65">
        <f t="shared" si="1"/>
        <v>119245</v>
      </c>
      <c r="L44" s="67">
        <f t="shared" si="1"/>
        <v>21488</v>
      </c>
      <c r="M44" s="63">
        <f t="shared" si="1"/>
        <v>20747</v>
      </c>
      <c r="N44" s="64">
        <f t="shared" si="1"/>
        <v>136575</v>
      </c>
      <c r="O44" s="65">
        <f t="shared" si="1"/>
        <v>0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>
        <v>712407</v>
      </c>
      <c r="D52" s="10">
        <f t="shared" si="2"/>
        <v>786658</v>
      </c>
      <c r="E52" s="11"/>
      <c r="F52" s="5"/>
      <c r="G52" s="5"/>
      <c r="H52" s="5"/>
      <c r="I52" s="6"/>
      <c r="J52" s="12">
        <f>168983+4+76+73</f>
        <v>169136</v>
      </c>
      <c r="K52" s="11"/>
      <c r="L52" s="14">
        <v>7937</v>
      </c>
      <c r="M52" s="5">
        <f>16874+72+1864</f>
        <v>18810</v>
      </c>
      <c r="N52" s="10">
        <f>27545+7241+575+551164</f>
        <v>586525</v>
      </c>
      <c r="O52" s="11">
        <f>4238+12</f>
        <v>4250</v>
      </c>
    </row>
    <row r="53" spans="1:15" ht="15">
      <c r="A53" s="36">
        <v>566</v>
      </c>
      <c r="B53" s="37" t="s">
        <v>43</v>
      </c>
      <c r="C53" s="11">
        <v>243359</v>
      </c>
      <c r="D53" s="10">
        <f t="shared" si="2"/>
        <v>291084</v>
      </c>
      <c r="E53" s="11"/>
      <c r="F53" s="5"/>
      <c r="G53" s="5"/>
      <c r="H53" s="5"/>
      <c r="I53" s="6"/>
      <c r="J53" s="12">
        <f>37132+67742+131+707</f>
        <v>105712</v>
      </c>
      <c r="K53" s="11"/>
      <c r="L53" s="14">
        <f>11990+16575+23953</f>
        <v>52518</v>
      </c>
      <c r="M53" s="5">
        <f>205+107603</f>
        <v>107808</v>
      </c>
      <c r="N53" s="10">
        <f>2866+886+21294</f>
        <v>25046</v>
      </c>
      <c r="O53" s="11"/>
    </row>
    <row r="54" spans="1:15" ht="15">
      <c r="A54" s="36">
        <v>568</v>
      </c>
      <c r="B54" s="37" t="s">
        <v>44</v>
      </c>
      <c r="C54" s="11">
        <v>127948</v>
      </c>
      <c r="D54" s="10">
        <f t="shared" si="2"/>
        <v>115946</v>
      </c>
      <c r="E54" s="11"/>
      <c r="F54" s="5"/>
      <c r="G54" s="5"/>
      <c r="H54" s="5"/>
      <c r="I54" s="6"/>
      <c r="J54" s="12">
        <f>63635+4+76+73</f>
        <v>63788</v>
      </c>
      <c r="K54" s="11"/>
      <c r="L54" s="14"/>
      <c r="M54" s="5"/>
      <c r="N54" s="10">
        <f>16874+72+1864+33336</f>
        <v>52146</v>
      </c>
      <c r="O54" s="11">
        <v>12</v>
      </c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1585299</v>
      </c>
      <c r="D56" s="72">
        <f>SUM(E56:O56)</f>
        <v>1665069</v>
      </c>
      <c r="E56" s="73">
        <f aca="true" t="shared" si="3" ref="E56:O56">SUM(E44:E55)</f>
        <v>17584</v>
      </c>
      <c r="F56" s="71">
        <f t="shared" si="3"/>
        <v>13341</v>
      </c>
      <c r="G56" s="71">
        <f t="shared" si="3"/>
        <v>60000</v>
      </c>
      <c r="H56" s="71">
        <f t="shared" si="3"/>
        <v>18784</v>
      </c>
      <c r="I56" s="74">
        <f t="shared" si="3"/>
        <v>51664</v>
      </c>
      <c r="J56" s="75">
        <f t="shared" si="3"/>
        <v>350589</v>
      </c>
      <c r="K56" s="73">
        <f t="shared" si="3"/>
        <v>119245</v>
      </c>
      <c r="L56" s="76">
        <f t="shared" si="3"/>
        <v>81943</v>
      </c>
      <c r="M56" s="71">
        <f t="shared" si="3"/>
        <v>147365</v>
      </c>
      <c r="N56" s="83">
        <f t="shared" si="3"/>
        <v>800292</v>
      </c>
      <c r="O56" s="73">
        <f t="shared" si="3"/>
        <v>4262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17584</v>
      </c>
      <c r="D62" s="45">
        <f>E56/D56</f>
        <v>0.0105605233176523</v>
      </c>
    </row>
    <row r="63" spans="2:4" ht="15">
      <c r="B63" s="24" t="s">
        <v>2</v>
      </c>
      <c r="C63" s="46">
        <f>F56</f>
        <v>13341</v>
      </c>
      <c r="D63" s="45">
        <f>F56/D56</f>
        <v>0.00801228057215647</v>
      </c>
    </row>
    <row r="64" spans="2:4" ht="15">
      <c r="B64" s="24" t="s">
        <v>3</v>
      </c>
      <c r="C64" s="46">
        <f>G56</f>
        <v>60000</v>
      </c>
      <c r="D64" s="45">
        <f>G56/D56</f>
        <v>0.03603454271264434</v>
      </c>
    </row>
    <row r="65" spans="2:4" ht="15">
      <c r="B65" s="24" t="s">
        <v>4</v>
      </c>
      <c r="C65" s="46">
        <f>H56</f>
        <v>18784</v>
      </c>
      <c r="D65" s="45">
        <f>H56/D56</f>
        <v>0.011281214171905187</v>
      </c>
    </row>
    <row r="66" spans="2:4" ht="15">
      <c r="B66" s="24" t="s">
        <v>5</v>
      </c>
      <c r="C66" s="46">
        <f>I56</f>
        <v>51664</v>
      </c>
      <c r="D66" s="45">
        <f>I56/D56</f>
        <v>0.031028143578434288</v>
      </c>
    </row>
    <row r="67" spans="2:4" ht="15">
      <c r="B67" s="53" t="s">
        <v>46</v>
      </c>
      <c r="C67" s="47">
        <f>J56</f>
        <v>350589</v>
      </c>
      <c r="D67" s="48">
        <f>J56/D56</f>
        <v>0.21055523825138778</v>
      </c>
    </row>
    <row r="68" spans="2:4" ht="15.75" thickBot="1">
      <c r="B68" s="91" t="s">
        <v>79</v>
      </c>
      <c r="C68" s="49">
        <f>SUM(C62:C67)</f>
        <v>511962</v>
      </c>
      <c r="D68" s="50">
        <f>SUM(D62:D67)</f>
        <v>0.30747194260418037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119245</v>
      </c>
      <c r="D70" s="23">
        <f>K56/D56</f>
        <v>0.07161565076282124</v>
      </c>
    </row>
    <row r="71" spans="2:4" ht="15">
      <c r="B71" s="54" t="s">
        <v>8</v>
      </c>
      <c r="C71" s="25">
        <f>L56</f>
        <v>81943</v>
      </c>
      <c r="D71" s="26">
        <f>L56/D56</f>
        <v>0.04921297555837025</v>
      </c>
    </row>
    <row r="72" spans="2:4" ht="15.75" thickBot="1">
      <c r="B72" s="91" t="s">
        <v>80</v>
      </c>
      <c r="C72" s="49">
        <f>SUM(C70:C71)</f>
        <v>201188</v>
      </c>
      <c r="D72" s="50">
        <f>SUM(D70:D71)</f>
        <v>0.12082862632119148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147365</v>
      </c>
      <c r="D74" s="23">
        <f>M56/D56</f>
        <v>0.08850383978081389</v>
      </c>
    </row>
    <row r="75" spans="2:4" ht="15">
      <c r="B75" s="22" t="s">
        <v>9</v>
      </c>
      <c r="C75" s="21">
        <f>N56</f>
        <v>800292</v>
      </c>
      <c r="D75" s="23">
        <f>N56/D56</f>
        <v>0.48063593760979273</v>
      </c>
    </row>
    <row r="76" spans="2:4" ht="15">
      <c r="B76" s="97" t="s">
        <v>50</v>
      </c>
      <c r="C76" s="25">
        <f>O56</f>
        <v>4262</v>
      </c>
      <c r="D76" s="26">
        <f>O56/D56</f>
        <v>0.002559653684021503</v>
      </c>
    </row>
    <row r="77" spans="2:4" ht="15.75" thickBot="1">
      <c r="B77" s="91" t="s">
        <v>81</v>
      </c>
      <c r="C77" s="49">
        <f>SUM(C74:C76)</f>
        <v>951919</v>
      </c>
      <c r="D77" s="50">
        <f>SUM(D74:D76)</f>
        <v>0.5716994310746282</v>
      </c>
    </row>
    <row r="78" spans="2:4" ht="15.75" thickBot="1">
      <c r="B78" s="94" t="s">
        <v>47</v>
      </c>
      <c r="C78" s="95">
        <f>C68+C72+C77</f>
        <v>1665069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5" dxfId="0">
      <formula>ROW()=EVEN(ROW())</formula>
    </cfRule>
  </conditionalFormatting>
  <conditionalFormatting sqref="C54:O54">
    <cfRule type="expression" priority="4" dxfId="0">
      <formula>ROW()=EVEN(ROW())</formula>
    </cfRule>
  </conditionalFormatting>
  <conditionalFormatting sqref="A55:B55">
    <cfRule type="expression" priority="3" dxfId="0">
      <formula>ROW()=EVEN(ROW())</formula>
    </cfRule>
  </conditionalFormatting>
  <conditionalFormatting sqref="A54:B54">
    <cfRule type="expression" priority="2" dxfId="0">
      <formula>ROW()=EVEN(ROW())</formula>
    </cfRule>
  </conditionalFormatting>
  <conditionalFormatting sqref="D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&amp;"-,Bold"&amp;20SKAMANIA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2014-07-09T21:50:51Z</dcterms:modified>
  <cp:category>Washington State</cp:category>
  <cp:version/>
  <cp:contentType/>
  <cp:contentStatus/>
</cp:coreProperties>
</file>