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8D51297B-0B2D-44AD-AC4A-1E3120BC400C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J612" i="10"/>
  <c r="I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F537" i="10"/>
  <c r="E537" i="10"/>
  <c r="D537" i="10"/>
  <c r="B537" i="10"/>
  <c r="H537" i="10" s="1"/>
  <c r="H536" i="10"/>
  <c r="E536" i="10"/>
  <c r="D536" i="10"/>
  <c r="B536" i="10"/>
  <c r="F536" i="10" s="1"/>
  <c r="H535" i="10"/>
  <c r="E535" i="10"/>
  <c r="D535" i="10"/>
  <c r="B535" i="10"/>
  <c r="F535" i="10" s="1"/>
  <c r="E534" i="10"/>
  <c r="D534" i="10"/>
  <c r="B534" i="10"/>
  <c r="H534" i="10" s="1"/>
  <c r="F533" i="10"/>
  <c r="E533" i="10"/>
  <c r="D533" i="10"/>
  <c r="B533" i="10"/>
  <c r="H533" i="10" s="1"/>
  <c r="H532" i="10"/>
  <c r="E532" i="10"/>
  <c r="D532" i="10"/>
  <c r="B532" i="10"/>
  <c r="F532" i="10" s="1"/>
  <c r="H531" i="10"/>
  <c r="E531" i="10"/>
  <c r="D531" i="10"/>
  <c r="B531" i="10"/>
  <c r="F531" i="10" s="1"/>
  <c r="E530" i="10"/>
  <c r="D530" i="10"/>
  <c r="B530" i="10"/>
  <c r="H530" i="10" s="1"/>
  <c r="F529" i="10"/>
  <c r="E529" i="10"/>
  <c r="D529" i="10"/>
  <c r="B529" i="10"/>
  <c r="H528" i="10"/>
  <c r="E528" i="10"/>
  <c r="D528" i="10"/>
  <c r="B528" i="10"/>
  <c r="F528" i="10" s="1"/>
  <c r="H527" i="10"/>
  <c r="E527" i="10"/>
  <c r="D527" i="10"/>
  <c r="B527" i="10"/>
  <c r="F527" i="10" s="1"/>
  <c r="E526" i="10"/>
  <c r="D526" i="10"/>
  <c r="B526" i="10"/>
  <c r="F525" i="10"/>
  <c r="E525" i="10"/>
  <c r="D525" i="10"/>
  <c r="B525" i="10"/>
  <c r="H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F521" i="10"/>
  <c r="B521" i="10"/>
  <c r="F520" i="10"/>
  <c r="E520" i="10"/>
  <c r="D520" i="10"/>
  <c r="B520" i="10"/>
  <c r="F519" i="10"/>
  <c r="E519" i="10"/>
  <c r="D519" i="10"/>
  <c r="B519" i="10"/>
  <c r="H519" i="10" s="1"/>
  <c r="E518" i="10"/>
  <c r="D518" i="10"/>
  <c r="B518" i="10"/>
  <c r="F518" i="10" s="1"/>
  <c r="E517" i="10"/>
  <c r="D517" i="10"/>
  <c r="B517" i="10"/>
  <c r="F516" i="10"/>
  <c r="E516" i="10"/>
  <c r="D516" i="10"/>
  <c r="B516" i="10"/>
  <c r="F515" i="10"/>
  <c r="E515" i="10"/>
  <c r="D515" i="10"/>
  <c r="B515" i="10"/>
  <c r="E514" i="10"/>
  <c r="D514" i="10"/>
  <c r="B514" i="10"/>
  <c r="F514" i="10" s="1"/>
  <c r="B513" i="10"/>
  <c r="F513" i="10" s="1"/>
  <c r="B512" i="10"/>
  <c r="F512" i="10" s="1"/>
  <c r="E511" i="10"/>
  <c r="D511" i="10"/>
  <c r="B511" i="10"/>
  <c r="E510" i="10"/>
  <c r="D510" i="10"/>
  <c r="B510" i="10"/>
  <c r="F510" i="10" s="1"/>
  <c r="E509" i="10"/>
  <c r="D509" i="10"/>
  <c r="B509" i="10"/>
  <c r="E508" i="10"/>
  <c r="D508" i="10"/>
  <c r="B508" i="10"/>
  <c r="E507" i="10"/>
  <c r="D507" i="10"/>
  <c r="B507" i="10"/>
  <c r="H507" i="10" s="1"/>
  <c r="H506" i="10"/>
  <c r="E506" i="10"/>
  <c r="D506" i="10"/>
  <c r="B506" i="10"/>
  <c r="F506" i="10" s="1"/>
  <c r="H505" i="10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2" i="10"/>
  <c r="E502" i="10"/>
  <c r="D502" i="10"/>
  <c r="B502" i="10"/>
  <c r="F502" i="10" s="1"/>
  <c r="H501" i="10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C475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B439" i="10"/>
  <c r="C438" i="10"/>
  <c r="B438" i="10"/>
  <c r="B440" i="10" s="1"/>
  <c r="B437" i="10"/>
  <c r="B436" i="10"/>
  <c r="B435" i="10"/>
  <c r="D434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E204" i="10" s="1"/>
  <c r="C476" i="10" s="1"/>
  <c r="D190" i="10"/>
  <c r="D437" i="10" s="1"/>
  <c r="D186" i="10"/>
  <c r="D436" i="10" s="1"/>
  <c r="D181" i="10"/>
  <c r="D177" i="10"/>
  <c r="D173" i="10"/>
  <c r="D428" i="10" s="1"/>
  <c r="E154" i="10"/>
  <c r="E153" i="10"/>
  <c r="D463" i="10" s="1"/>
  <c r="D465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E127" i="10"/>
  <c r="CE80" i="10"/>
  <c r="L612" i="10" s="1"/>
  <c r="CF79" i="10"/>
  <c r="CE79" i="10"/>
  <c r="CE78" i="10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E75" i="10" s="1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E64" i="10"/>
  <c r="CE63" i="10"/>
  <c r="C429" i="10" s="1"/>
  <c r="CE61" i="10"/>
  <c r="BZ48" i="10" s="1"/>
  <c r="BZ62" i="10" s="1"/>
  <c r="CE60" i="10"/>
  <c r="H612" i="10" s="1"/>
  <c r="B53" i="10"/>
  <c r="CE51" i="10"/>
  <c r="B49" i="10"/>
  <c r="CA48" i="10"/>
  <c r="CA62" i="10" s="1"/>
  <c r="BW48" i="10"/>
  <c r="BW62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AU48" i="10"/>
  <c r="AU62" i="10" s="1"/>
  <c r="AQ48" i="10"/>
  <c r="AQ62" i="10" s="1"/>
  <c r="AM48" i="10"/>
  <c r="AM62" i="10" s="1"/>
  <c r="AI48" i="10"/>
  <c r="AI62" i="10" s="1"/>
  <c r="AE48" i="10"/>
  <c r="AE62" i="10" s="1"/>
  <c r="AA48" i="10"/>
  <c r="AA62" i="10" s="1"/>
  <c r="W48" i="10"/>
  <c r="W62" i="10" s="1"/>
  <c r="S48" i="10"/>
  <c r="S62" i="10" s="1"/>
  <c r="O48" i="10"/>
  <c r="O62" i="10" s="1"/>
  <c r="K48" i="10"/>
  <c r="K62" i="10" s="1"/>
  <c r="G48" i="10"/>
  <c r="G62" i="10" s="1"/>
  <c r="C48" i="10"/>
  <c r="CE47" i="10"/>
  <c r="C62" i="10" l="1"/>
  <c r="K612" i="10"/>
  <c r="C465" i="10"/>
  <c r="F546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D368" i="10"/>
  <c r="D373" i="10" s="1"/>
  <c r="D391" i="10" s="1"/>
  <c r="D393" i="10" s="1"/>
  <c r="D396" i="10" s="1"/>
  <c r="F509" i="10"/>
  <c r="C427" i="10"/>
  <c r="F496" i="10"/>
  <c r="F500" i="10"/>
  <c r="F504" i="10"/>
  <c r="F508" i="10"/>
  <c r="D48" i="10"/>
  <c r="D62" i="10" s="1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D435" i="10"/>
  <c r="D438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F77" i="10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N48" i="10"/>
  <c r="BN62" i="10" s="1"/>
  <c r="BR48" i="10"/>
  <c r="BR62" i="10" s="1"/>
  <c r="BV48" i="10"/>
  <c r="BV62" i="10" s="1"/>
  <c r="F612" i="10"/>
  <c r="C430" i="10"/>
  <c r="D242" i="10"/>
  <c r="B448" i="10" s="1"/>
  <c r="F499" i="10"/>
  <c r="F503" i="10"/>
  <c r="F507" i="10"/>
  <c r="F511" i="10"/>
  <c r="F522" i="10"/>
  <c r="F526" i="10"/>
  <c r="F530" i="10"/>
  <c r="F534" i="10"/>
  <c r="F538" i="10"/>
  <c r="F544" i="10"/>
  <c r="CF76" i="10"/>
  <c r="F517" i="10"/>
  <c r="BA71" i="10" l="1"/>
  <c r="AG71" i="10"/>
  <c r="BV71" i="10"/>
  <c r="AL71" i="10"/>
  <c r="AK71" i="10"/>
  <c r="BL71" i="10"/>
  <c r="AV71" i="10"/>
  <c r="CC71" i="10"/>
  <c r="AW71" i="10"/>
  <c r="CB52" i="10"/>
  <c r="CB67" i="10" s="1"/>
  <c r="CB71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BD71" i="10" s="1"/>
  <c r="AZ52" i="10"/>
  <c r="AZ67" i="10" s="1"/>
  <c r="AV52" i="10"/>
  <c r="AV67" i="10" s="1"/>
  <c r="AR52" i="10"/>
  <c r="AR67" i="10" s="1"/>
  <c r="AR71" i="10" s="1"/>
  <c r="AN52" i="10"/>
  <c r="AN67" i="10" s="1"/>
  <c r="AN71" i="10" s="1"/>
  <c r="AJ52" i="10"/>
  <c r="AJ67" i="10" s="1"/>
  <c r="AF52" i="10"/>
  <c r="AF67" i="10" s="1"/>
  <c r="AF71" i="10" s="1"/>
  <c r="AB52" i="10"/>
  <c r="AB67" i="10" s="1"/>
  <c r="AB71" i="10" s="1"/>
  <c r="X52" i="10"/>
  <c r="X67" i="10" s="1"/>
  <c r="X71" i="10" s="1"/>
  <c r="T52" i="10"/>
  <c r="T67" i="10" s="1"/>
  <c r="P52" i="10"/>
  <c r="P67" i="10" s="1"/>
  <c r="P71" i="10" s="1"/>
  <c r="L52" i="10"/>
  <c r="L67" i="10" s="1"/>
  <c r="H52" i="10"/>
  <c r="H67" i="10" s="1"/>
  <c r="H71" i="10" s="1"/>
  <c r="D52" i="10"/>
  <c r="D67" i="10" s="1"/>
  <c r="BS52" i="10"/>
  <c r="BS67" i="10" s="1"/>
  <c r="BS71" i="10" s="1"/>
  <c r="BK52" i="10"/>
  <c r="BK67" i="10" s="1"/>
  <c r="BK71" i="10" s="1"/>
  <c r="BG52" i="10"/>
  <c r="BG67" i="10" s="1"/>
  <c r="BG71" i="10" s="1"/>
  <c r="AY52" i="10"/>
  <c r="AY67" i="10" s="1"/>
  <c r="AY71" i="10" s="1"/>
  <c r="AQ52" i="10"/>
  <c r="AQ67" i="10" s="1"/>
  <c r="AQ71" i="10" s="1"/>
  <c r="AI52" i="10"/>
  <c r="AI67" i="10" s="1"/>
  <c r="AI71" i="10" s="1"/>
  <c r="AA52" i="10"/>
  <c r="AA67" i="10" s="1"/>
  <c r="AA71" i="10" s="1"/>
  <c r="S52" i="10"/>
  <c r="S67" i="10" s="1"/>
  <c r="S71" i="10" s="1"/>
  <c r="K52" i="10"/>
  <c r="K67" i="10" s="1"/>
  <c r="K71" i="10" s="1"/>
  <c r="C52" i="10"/>
  <c r="BZ52" i="10"/>
  <c r="BZ67" i="10" s="1"/>
  <c r="BZ71" i="10" s="1"/>
  <c r="BR52" i="10"/>
  <c r="BR67" i="10" s="1"/>
  <c r="BR71" i="10" s="1"/>
  <c r="BJ52" i="10"/>
  <c r="BJ67" i="10" s="1"/>
  <c r="BJ71" i="10" s="1"/>
  <c r="BB52" i="10"/>
  <c r="BB67" i="10" s="1"/>
  <c r="BB71" i="10" s="1"/>
  <c r="AT52" i="10"/>
  <c r="AT67" i="10" s="1"/>
  <c r="AT71" i="10" s="1"/>
  <c r="AH52" i="10"/>
  <c r="AH67" i="10" s="1"/>
  <c r="AD52" i="10"/>
  <c r="AD67" i="10" s="1"/>
  <c r="AD71" i="10" s="1"/>
  <c r="Z52" i="10"/>
  <c r="Z67" i="10" s="1"/>
  <c r="Z71" i="10" s="1"/>
  <c r="V52" i="10"/>
  <c r="V67" i="10" s="1"/>
  <c r="V71" i="10" s="1"/>
  <c r="R52" i="10"/>
  <c r="R67" i="10" s="1"/>
  <c r="N52" i="10"/>
  <c r="N67" i="10" s="1"/>
  <c r="J52" i="10"/>
  <c r="J67" i="10" s="1"/>
  <c r="J71" i="10" s="1"/>
  <c r="F52" i="10"/>
  <c r="F67" i="10" s="1"/>
  <c r="F71" i="10" s="1"/>
  <c r="CC52" i="10"/>
  <c r="CC67" i="10" s="1"/>
  <c r="BY52" i="10"/>
  <c r="BY67" i="10" s="1"/>
  <c r="BU52" i="10"/>
  <c r="BU67" i="10" s="1"/>
  <c r="BQ52" i="10"/>
  <c r="BQ67" i="10" s="1"/>
  <c r="BQ71" i="10" s="1"/>
  <c r="BI52" i="10"/>
  <c r="BI67" i="10" s="1"/>
  <c r="BE52" i="10"/>
  <c r="BE67" i="10" s="1"/>
  <c r="AW52" i="10"/>
  <c r="AW67" i="10" s="1"/>
  <c r="AO52" i="10"/>
  <c r="AO67" i="10" s="1"/>
  <c r="AO71" i="10" s="1"/>
  <c r="AG52" i="10"/>
  <c r="AG67" i="10" s="1"/>
  <c r="Y52" i="10"/>
  <c r="Y67" i="10" s="1"/>
  <c r="Q52" i="10"/>
  <c r="Q67" i="10" s="1"/>
  <c r="Q71" i="10" s="1"/>
  <c r="CA52" i="10"/>
  <c r="CA67" i="10" s="1"/>
  <c r="CA71" i="10" s="1"/>
  <c r="BW52" i="10"/>
  <c r="BW67" i="10" s="1"/>
  <c r="BW71" i="10" s="1"/>
  <c r="BO52" i="10"/>
  <c r="BO67" i="10" s="1"/>
  <c r="BO71" i="10" s="1"/>
  <c r="BC52" i="10"/>
  <c r="BC67" i="10" s="1"/>
  <c r="BC71" i="10" s="1"/>
  <c r="AU52" i="10"/>
  <c r="AU67" i="10" s="1"/>
  <c r="AU71" i="10" s="1"/>
  <c r="AM52" i="10"/>
  <c r="AM67" i="10" s="1"/>
  <c r="AM71" i="10" s="1"/>
  <c r="AE52" i="10"/>
  <c r="AE67" i="10" s="1"/>
  <c r="AE71" i="10" s="1"/>
  <c r="W52" i="10"/>
  <c r="W67" i="10" s="1"/>
  <c r="W71" i="10" s="1"/>
  <c r="O52" i="10"/>
  <c r="O67" i="10" s="1"/>
  <c r="O71" i="10" s="1"/>
  <c r="G52" i="10"/>
  <c r="G67" i="10" s="1"/>
  <c r="G71" i="10" s="1"/>
  <c r="BV52" i="10"/>
  <c r="BV67" i="10" s="1"/>
  <c r="BN52" i="10"/>
  <c r="BN67" i="10" s="1"/>
  <c r="BN71" i="10" s="1"/>
  <c r="BF52" i="10"/>
  <c r="BF67" i="10" s="1"/>
  <c r="AX52" i="10"/>
  <c r="AX67" i="10" s="1"/>
  <c r="AP52" i="10"/>
  <c r="AP67" i="10" s="1"/>
  <c r="AP71" i="10" s="1"/>
  <c r="AL52" i="10"/>
  <c r="AL67" i="10" s="1"/>
  <c r="BM52" i="10"/>
  <c r="BM67" i="10" s="1"/>
  <c r="BM71" i="10" s="1"/>
  <c r="BA52" i="10"/>
  <c r="BA67" i="10" s="1"/>
  <c r="AS52" i="10"/>
  <c r="AS67" i="10" s="1"/>
  <c r="AK52" i="10"/>
  <c r="AK67" i="10" s="1"/>
  <c r="AC52" i="10"/>
  <c r="AC67" i="10" s="1"/>
  <c r="AC71" i="10" s="1"/>
  <c r="U52" i="10"/>
  <c r="U67" i="10" s="1"/>
  <c r="I52" i="10"/>
  <c r="I67" i="10" s="1"/>
  <c r="E52" i="10"/>
  <c r="E67" i="10" s="1"/>
  <c r="E71" i="10" s="1"/>
  <c r="M52" i="10"/>
  <c r="M67" i="10" s="1"/>
  <c r="M71" i="10" s="1"/>
  <c r="N71" i="10"/>
  <c r="U71" i="10"/>
  <c r="BT71" i="10"/>
  <c r="CE48" i="10"/>
  <c r="BF71" i="10"/>
  <c r="BY71" i="10"/>
  <c r="AS71" i="10"/>
  <c r="BP71" i="10"/>
  <c r="AZ71" i="10"/>
  <c r="AJ71" i="10"/>
  <c r="T71" i="10"/>
  <c r="D71" i="10"/>
  <c r="BE71" i="10"/>
  <c r="Y71" i="10"/>
  <c r="AX71" i="10"/>
  <c r="AH71" i="10"/>
  <c r="R71" i="10"/>
  <c r="BI71" i="10"/>
  <c r="BX71" i="10"/>
  <c r="BH71" i="10"/>
  <c r="L71" i="10"/>
  <c r="BU71" i="10"/>
  <c r="I71" i="10"/>
  <c r="CE62" i="10"/>
  <c r="C558" i="10" l="1"/>
  <c r="C638" i="10"/>
  <c r="C671" i="10"/>
  <c r="C499" i="10"/>
  <c r="G499" i="10" s="1"/>
  <c r="C673" i="10"/>
  <c r="C501" i="10"/>
  <c r="G501" i="10" s="1"/>
  <c r="C549" i="10"/>
  <c r="C624" i="10"/>
  <c r="C498" i="10"/>
  <c r="C670" i="10"/>
  <c r="C559" i="10"/>
  <c r="C619" i="10"/>
  <c r="C510" i="10"/>
  <c r="C682" i="10"/>
  <c r="C675" i="10"/>
  <c r="C503" i="10"/>
  <c r="C691" i="10"/>
  <c r="C519" i="10"/>
  <c r="G519" i="10" s="1"/>
  <c r="C632" i="10"/>
  <c r="C547" i="10"/>
  <c r="C693" i="10"/>
  <c r="C521" i="10"/>
  <c r="C709" i="10"/>
  <c r="C537" i="10"/>
  <c r="G537" i="10" s="1"/>
  <c r="C678" i="10"/>
  <c r="C506" i="10"/>
  <c r="G506" i="10" s="1"/>
  <c r="C706" i="10"/>
  <c r="C534" i="10"/>
  <c r="G534" i="10" s="1"/>
  <c r="C515" i="10"/>
  <c r="C687" i="10"/>
  <c r="C689" i="10"/>
  <c r="C517" i="10"/>
  <c r="C695" i="10"/>
  <c r="C523" i="10"/>
  <c r="C681" i="10"/>
  <c r="C509" i="10"/>
  <c r="C697" i="10"/>
  <c r="C525" i="10"/>
  <c r="G525" i="10" s="1"/>
  <c r="C622" i="10"/>
  <c r="C573" i="10"/>
  <c r="C694" i="10"/>
  <c r="C522" i="10"/>
  <c r="C623" i="10"/>
  <c r="C562" i="10"/>
  <c r="C711" i="10"/>
  <c r="C539" i="10"/>
  <c r="C705" i="10"/>
  <c r="C533" i="10"/>
  <c r="G533" i="10" s="1"/>
  <c r="C707" i="10"/>
  <c r="C535" i="10"/>
  <c r="G535" i="10" s="1"/>
  <c r="C555" i="10"/>
  <c r="C617" i="10"/>
  <c r="C563" i="10"/>
  <c r="C626" i="10"/>
  <c r="C566" i="10"/>
  <c r="C641" i="10"/>
  <c r="C683" i="10"/>
  <c r="C511" i="10"/>
  <c r="C701" i="10"/>
  <c r="C529" i="10"/>
  <c r="C551" i="10"/>
  <c r="C629" i="10"/>
  <c r="C680" i="10"/>
  <c r="C508" i="10"/>
  <c r="C647" i="10"/>
  <c r="C572" i="10"/>
  <c r="C571" i="10"/>
  <c r="C646" i="10"/>
  <c r="C692" i="10"/>
  <c r="C520" i="10"/>
  <c r="C550" i="10"/>
  <c r="C614" i="10"/>
  <c r="C570" i="10"/>
  <c r="C645" i="10"/>
  <c r="C686" i="10"/>
  <c r="C514" i="10"/>
  <c r="C688" i="10"/>
  <c r="C516" i="10"/>
  <c r="C713" i="10"/>
  <c r="C541" i="10"/>
  <c r="C703" i="10"/>
  <c r="C531" i="10"/>
  <c r="G531" i="10" s="1"/>
  <c r="C567" i="10"/>
  <c r="C642" i="10"/>
  <c r="C677" i="10"/>
  <c r="C505" i="10"/>
  <c r="G505" i="10" s="1"/>
  <c r="C699" i="10"/>
  <c r="C527" i="10"/>
  <c r="G527" i="10" s="1"/>
  <c r="C628" i="10"/>
  <c r="C545" i="10"/>
  <c r="C67" i="10"/>
  <c r="CE52" i="10"/>
  <c r="C635" i="10"/>
  <c r="C556" i="10"/>
  <c r="C620" i="10"/>
  <c r="C574" i="10"/>
  <c r="C546" i="10"/>
  <c r="C630" i="10"/>
  <c r="C674" i="10"/>
  <c r="C502" i="10"/>
  <c r="G502" i="10" s="1"/>
  <c r="C616" i="10"/>
  <c r="C543" i="10"/>
  <c r="C669" i="10"/>
  <c r="C497" i="10"/>
  <c r="G497" i="10" s="1"/>
  <c r="C561" i="10"/>
  <c r="C621" i="10"/>
  <c r="C679" i="10"/>
  <c r="C507" i="10"/>
  <c r="G507" i="10" s="1"/>
  <c r="C524" i="10"/>
  <c r="C696" i="10"/>
  <c r="C627" i="10"/>
  <c r="C560" i="10"/>
  <c r="C676" i="10"/>
  <c r="C504" i="10"/>
  <c r="G504" i="10" s="1"/>
  <c r="C708" i="10"/>
  <c r="C536" i="10"/>
  <c r="G536" i="10" s="1"/>
  <c r="C639" i="10"/>
  <c r="C564" i="10"/>
  <c r="C428" i="10"/>
  <c r="C553" i="10"/>
  <c r="C636" i="10"/>
  <c r="C690" i="10"/>
  <c r="C518" i="10"/>
  <c r="C710" i="10"/>
  <c r="C538" i="10"/>
  <c r="G538" i="10" s="1"/>
  <c r="C565" i="10"/>
  <c r="C640" i="10"/>
  <c r="C540" i="10"/>
  <c r="G540" i="10" s="1"/>
  <c r="C712" i="10"/>
  <c r="C618" i="10"/>
  <c r="C552" i="10"/>
  <c r="C631" i="10"/>
  <c r="C542" i="10"/>
  <c r="C702" i="10"/>
  <c r="C530" i="10"/>
  <c r="G530" i="10" s="1"/>
  <c r="C569" i="10"/>
  <c r="C644" i="10"/>
  <c r="C548" i="10"/>
  <c r="C633" i="10"/>
  <c r="C528" i="10"/>
  <c r="G528" i="10" s="1"/>
  <c r="C700" i="10"/>
  <c r="C557" i="10"/>
  <c r="C637" i="10"/>
  <c r="C698" i="10"/>
  <c r="C526" i="10"/>
  <c r="C554" i="10"/>
  <c r="C634" i="10"/>
  <c r="C513" i="10"/>
  <c r="C685" i="10"/>
  <c r="C672" i="10"/>
  <c r="C500" i="10"/>
  <c r="G500" i="10" s="1"/>
  <c r="C704" i="10"/>
  <c r="C532" i="10"/>
  <c r="G532" i="10" s="1"/>
  <c r="C568" i="10"/>
  <c r="C643" i="10"/>
  <c r="C684" i="10"/>
  <c r="C512" i="10"/>
  <c r="C544" i="10"/>
  <c r="C625" i="10"/>
  <c r="G526" i="10" l="1"/>
  <c r="H526" i="10"/>
  <c r="G545" i="10"/>
  <c r="H545" i="10"/>
  <c r="G522" i="10"/>
  <c r="H522" i="10"/>
  <c r="H523" i="10"/>
  <c r="G523" i="10"/>
  <c r="G521" i="10"/>
  <c r="H521" i="10"/>
  <c r="G513" i="10"/>
  <c r="H513" i="10"/>
  <c r="G524" i="10"/>
  <c r="H524" i="10"/>
  <c r="G546" i="10"/>
  <c r="H546" i="10"/>
  <c r="G515" i="10"/>
  <c r="H515" i="10"/>
  <c r="G510" i="10"/>
  <c r="H510" i="10"/>
  <c r="G498" i="10"/>
  <c r="H498" i="10" s="1"/>
  <c r="G518" i="10"/>
  <c r="H518" i="10"/>
  <c r="G514" i="10"/>
  <c r="H514" i="10"/>
  <c r="C648" i="10"/>
  <c r="M716" i="10" s="1"/>
  <c r="D615" i="10"/>
  <c r="G508" i="10"/>
  <c r="H508" i="10" s="1"/>
  <c r="G529" i="10"/>
  <c r="H529" i="10"/>
  <c r="H509" i="10"/>
  <c r="G509" i="10"/>
  <c r="G517" i="10"/>
  <c r="H517" i="10"/>
  <c r="G503" i="10"/>
  <c r="H503" i="10" s="1"/>
  <c r="H544" i="10"/>
  <c r="G544" i="10"/>
  <c r="CE67" i="10"/>
  <c r="C71" i="10"/>
  <c r="G550" i="10"/>
  <c r="H550" i="10"/>
  <c r="G512" i="10"/>
  <c r="H512" i="10"/>
  <c r="G516" i="10"/>
  <c r="H516" i="10"/>
  <c r="G520" i="10"/>
  <c r="H520" i="10"/>
  <c r="G511" i="10"/>
  <c r="H511" i="10"/>
  <c r="G539" i="10"/>
  <c r="H539" i="10"/>
  <c r="C668" i="10" l="1"/>
  <c r="C715" i="10" s="1"/>
  <c r="C496" i="10"/>
  <c r="C433" i="10"/>
  <c r="C441" i="10" s="1"/>
  <c r="CE71" i="10"/>
  <c r="C716" i="10" s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4" i="10"/>
  <c r="D696" i="10"/>
  <c r="D688" i="10"/>
  <c r="D684" i="10"/>
  <c r="D680" i="10"/>
  <c r="D676" i="10"/>
  <c r="D672" i="10"/>
  <c r="D705" i="10"/>
  <c r="D701" i="10"/>
  <c r="D700" i="10"/>
  <c r="D675" i="10"/>
  <c r="D674" i="10"/>
  <c r="D673" i="10"/>
  <c r="D669" i="10"/>
  <c r="D627" i="10"/>
  <c r="D697" i="10"/>
  <c r="D693" i="10"/>
  <c r="D692" i="10"/>
  <c r="D685" i="10"/>
  <c r="D671" i="10"/>
  <c r="D670" i="10"/>
  <c r="D647" i="10"/>
  <c r="D646" i="10"/>
  <c r="D645" i="10"/>
  <c r="D629" i="10"/>
  <c r="D626" i="10"/>
  <c r="D623" i="10"/>
  <c r="D621" i="10"/>
  <c r="D619" i="10"/>
  <c r="D617" i="10"/>
  <c r="D683" i="10"/>
  <c r="D682" i="10"/>
  <c r="D681" i="10"/>
  <c r="D625" i="10"/>
  <c r="D713" i="10"/>
  <c r="D709" i="10"/>
  <c r="D686" i="10"/>
  <c r="D679" i="10"/>
  <c r="D678" i="10"/>
  <c r="D677" i="10"/>
  <c r="D668" i="10"/>
  <c r="D628" i="10"/>
  <c r="D622" i="10"/>
  <c r="D618" i="10"/>
  <c r="D644" i="10"/>
  <c r="D642" i="10"/>
  <c r="D640" i="10"/>
  <c r="D638" i="10"/>
  <c r="D636" i="10"/>
  <c r="D634" i="10"/>
  <c r="D632" i="10"/>
  <c r="D630" i="10"/>
  <c r="D624" i="10"/>
  <c r="D689" i="10"/>
  <c r="D643" i="10"/>
  <c r="D641" i="10"/>
  <c r="D639" i="10"/>
  <c r="D637" i="10"/>
  <c r="D633" i="10"/>
  <c r="D708" i="10"/>
  <c r="D620" i="10"/>
  <c r="D616" i="10"/>
  <c r="D635" i="10"/>
  <c r="D631" i="10"/>
  <c r="E612" i="10" l="1"/>
  <c r="G496" i="10"/>
  <c r="H496" i="10" s="1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09" i="10"/>
  <c r="E701" i="10"/>
  <c r="E693" i="10"/>
  <c r="E686" i="10"/>
  <c r="E685" i="10"/>
  <c r="E681" i="10"/>
  <c r="E677" i="10"/>
  <c r="E673" i="10"/>
  <c r="E702" i="10"/>
  <c r="E698" i="10"/>
  <c r="E697" i="10"/>
  <c r="E672" i="10"/>
  <c r="E671" i="10"/>
  <c r="E670" i="10"/>
  <c r="E647" i="10"/>
  <c r="E646" i="10"/>
  <c r="E645" i="10"/>
  <c r="E629" i="10"/>
  <c r="E626" i="10"/>
  <c r="E694" i="10"/>
  <c r="E690" i="10"/>
  <c r="E689" i="10"/>
  <c r="E684" i="10"/>
  <c r="E683" i="10"/>
  <c r="E682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13" i="10"/>
  <c r="E680" i="10"/>
  <c r="E679" i="10"/>
  <c r="E678" i="10"/>
  <c r="E668" i="10"/>
  <c r="E628" i="10"/>
  <c r="E705" i="10"/>
  <c r="E676" i="10"/>
  <c r="E675" i="10"/>
  <c r="E674" i="10"/>
  <c r="E710" i="10"/>
  <c r="E706" i="10"/>
  <c r="E669" i="10"/>
  <c r="E627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06" i="10"/>
  <c r="F698" i="10"/>
  <c r="F690" i="10"/>
  <c r="F682" i="10"/>
  <c r="F678" i="10"/>
  <c r="F674" i="10"/>
  <c r="F670" i="10"/>
  <c r="F699" i="10"/>
  <c r="F695" i="10"/>
  <c r="F694" i="10"/>
  <c r="F684" i="10"/>
  <c r="F683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91" i="10"/>
  <c r="F687" i="10"/>
  <c r="F681" i="10"/>
  <c r="F680" i="10"/>
  <c r="F679" i="10"/>
  <c r="F668" i="10"/>
  <c r="F628" i="10"/>
  <c r="F716" i="10"/>
  <c r="F711" i="10"/>
  <c r="F686" i="10"/>
  <c r="F677" i="10"/>
  <c r="F676" i="10"/>
  <c r="F675" i="10"/>
  <c r="F707" i="10"/>
  <c r="F703" i="10"/>
  <c r="F673" i="10"/>
  <c r="F672" i="10"/>
  <c r="F671" i="10"/>
  <c r="F647" i="10"/>
  <c r="F646" i="10"/>
  <c r="F645" i="10"/>
  <c r="F629" i="10"/>
  <c r="F626" i="10"/>
  <c r="F710" i="10"/>
  <c r="F669" i="10"/>
  <c r="F627" i="10"/>
  <c r="F702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1" i="10"/>
  <c r="G703" i="10"/>
  <c r="G695" i="10"/>
  <c r="G687" i="10"/>
  <c r="G683" i="10"/>
  <c r="G679" i="10"/>
  <c r="G675" i="10"/>
  <c r="G671" i="10"/>
  <c r="G696" i="10"/>
  <c r="G692" i="10"/>
  <c r="G691" i="10"/>
  <c r="G685" i="10"/>
  <c r="G682" i="10"/>
  <c r="G681" i="10"/>
  <c r="G680" i="10"/>
  <c r="G668" i="10"/>
  <c r="G628" i="10"/>
  <c r="G716" i="10"/>
  <c r="G688" i="10"/>
  <c r="G678" i="10"/>
  <c r="G677" i="10"/>
  <c r="G676" i="10"/>
  <c r="G669" i="10"/>
  <c r="G627" i="10"/>
  <c r="G707" i="10"/>
  <c r="G674" i="10"/>
  <c r="G673" i="10"/>
  <c r="G672" i="10"/>
  <c r="G647" i="10"/>
  <c r="G646" i="10"/>
  <c r="G645" i="10"/>
  <c r="G629" i="10"/>
  <c r="G626" i="10"/>
  <c r="G699" i="10"/>
  <c r="G67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8" i="10"/>
  <c r="G704" i="10"/>
  <c r="G700" i="10"/>
  <c r="G684" i="10"/>
  <c r="G712" i="10"/>
  <c r="G715" i="10" l="1"/>
  <c r="H628" i="10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08" i="10"/>
  <c r="H700" i="10"/>
  <c r="H692" i="10"/>
  <c r="H684" i="10"/>
  <c r="H680" i="10"/>
  <c r="H676" i="10"/>
  <c r="H672" i="10"/>
  <c r="H693" i="10"/>
  <c r="H689" i="10"/>
  <c r="H688" i="10"/>
  <c r="H679" i="10"/>
  <c r="H678" i="10"/>
  <c r="H677" i="10"/>
  <c r="H669" i="10"/>
  <c r="H713" i="10"/>
  <c r="H712" i="10"/>
  <c r="H686" i="10"/>
  <c r="H675" i="10"/>
  <c r="H674" i="10"/>
  <c r="H673" i="10"/>
  <c r="H647" i="10"/>
  <c r="H646" i="10"/>
  <c r="H645" i="10"/>
  <c r="H629" i="10"/>
  <c r="H709" i="10"/>
  <c r="H705" i="10"/>
  <c r="H671" i="10"/>
  <c r="H670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97" i="10"/>
  <c r="H696" i="10"/>
  <c r="H685" i="10"/>
  <c r="H683" i="10"/>
  <c r="H681" i="10"/>
  <c r="H668" i="10"/>
  <c r="H682" i="10"/>
  <c r="H704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5" i="10"/>
  <c r="I697" i="10"/>
  <c r="I689" i="10"/>
  <c r="I681" i="10"/>
  <c r="I677" i="10"/>
  <c r="I673" i="10"/>
  <c r="I690" i="10"/>
  <c r="I686" i="10"/>
  <c r="I676" i="10"/>
  <c r="I675" i="10"/>
  <c r="I674" i="10"/>
  <c r="I647" i="10"/>
  <c r="I646" i="10"/>
  <c r="I645" i="10"/>
  <c r="I710" i="10"/>
  <c r="I709" i="10"/>
  <c r="I672" i="10"/>
  <c r="I671" i="10"/>
  <c r="I670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1" i="10"/>
  <c r="I693" i="10"/>
  <c r="I669" i="10"/>
  <c r="I706" i="10"/>
  <c r="I702" i="10"/>
  <c r="I684" i="10"/>
  <c r="I682" i="10"/>
  <c r="I683" i="10"/>
  <c r="I679" i="10"/>
  <c r="I698" i="10"/>
  <c r="I694" i="10"/>
  <c r="I680" i="10"/>
  <c r="I678" i="10"/>
  <c r="I685" i="10"/>
  <c r="I668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2" i="10"/>
  <c r="J694" i="10"/>
  <c r="J686" i="10"/>
  <c r="J682" i="10"/>
  <c r="J678" i="10"/>
  <c r="J674" i="10"/>
  <c r="J670" i="10"/>
  <c r="J716" i="10"/>
  <c r="J687" i="10"/>
  <c r="J673" i="10"/>
  <c r="J672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1" i="10"/>
  <c r="J707" i="10"/>
  <c r="J706" i="10"/>
  <c r="J684" i="10"/>
  <c r="J683" i="10"/>
  <c r="J668" i="10"/>
  <c r="J703" i="10"/>
  <c r="J699" i="10"/>
  <c r="J669" i="10"/>
  <c r="J695" i="10"/>
  <c r="J691" i="10"/>
  <c r="J698" i="10"/>
  <c r="J680" i="10"/>
  <c r="J681" i="10"/>
  <c r="J677" i="10"/>
  <c r="J675" i="10"/>
  <c r="J690" i="10"/>
  <c r="J676" i="10"/>
  <c r="J647" i="10"/>
  <c r="J645" i="10"/>
  <c r="J679" i="10"/>
  <c r="J646" i="10"/>
  <c r="J715" i="10" l="1"/>
  <c r="L647" i="10"/>
  <c r="K644" i="10"/>
  <c r="K713" i="10" l="1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07" i="10"/>
  <c r="K699" i="10"/>
  <c r="K691" i="10"/>
  <c r="K685" i="10"/>
  <c r="K683" i="10"/>
  <c r="K679" i="10"/>
  <c r="K675" i="10"/>
  <c r="K671" i="10"/>
  <c r="K712" i="10"/>
  <c r="K711" i="10"/>
  <c r="K684" i="10"/>
  <c r="K670" i="10"/>
  <c r="K668" i="10"/>
  <c r="K708" i="10"/>
  <c r="K704" i="10"/>
  <c r="K703" i="10"/>
  <c r="K682" i="10"/>
  <c r="K681" i="10"/>
  <c r="K680" i="10"/>
  <c r="K669" i="10"/>
  <c r="K695" i="10"/>
  <c r="K687" i="10"/>
  <c r="K678" i="10"/>
  <c r="K676" i="10"/>
  <c r="K677" i="10"/>
  <c r="K692" i="10"/>
  <c r="K688" i="10"/>
  <c r="K673" i="10"/>
  <c r="K674" i="10"/>
  <c r="K672" i="10"/>
  <c r="K700" i="10"/>
  <c r="K696" i="10"/>
  <c r="L710" i="10"/>
  <c r="M710" i="10" s="1"/>
  <c r="L706" i="10"/>
  <c r="M706" i="10" s="1"/>
  <c r="L702" i="10"/>
  <c r="M702" i="10" s="1"/>
  <c r="L698" i="10"/>
  <c r="M698" i="10" s="1"/>
  <c r="L694" i="10"/>
  <c r="M694" i="10" s="1"/>
  <c r="L690" i="10"/>
  <c r="M690" i="10" s="1"/>
  <c r="L686" i="10"/>
  <c r="M686" i="10" s="1"/>
  <c r="L716" i="10"/>
  <c r="L711" i="10"/>
  <c r="L707" i="10"/>
  <c r="M707" i="10" s="1"/>
  <c r="L703" i="10"/>
  <c r="M703" i="10" s="1"/>
  <c r="L699" i="10"/>
  <c r="L695" i="10"/>
  <c r="M695" i="10" s="1"/>
  <c r="L691" i="10"/>
  <c r="M691" i="10" s="1"/>
  <c r="L687" i="10"/>
  <c r="M687" i="10" s="1"/>
  <c r="L712" i="10"/>
  <c r="L704" i="10"/>
  <c r="L696" i="10"/>
  <c r="M696" i="10" s="1"/>
  <c r="L688" i="10"/>
  <c r="M688" i="10" s="1"/>
  <c r="L684" i="10"/>
  <c r="L680" i="10"/>
  <c r="L676" i="10"/>
  <c r="M676" i="10" s="1"/>
  <c r="L672" i="10"/>
  <c r="M672" i="10" s="1"/>
  <c r="L713" i="10"/>
  <c r="L709" i="10"/>
  <c r="L708" i="10"/>
  <c r="M708" i="10" s="1"/>
  <c r="L683" i="10"/>
  <c r="M683" i="10" s="1"/>
  <c r="L682" i="10"/>
  <c r="L681" i="10"/>
  <c r="L669" i="10"/>
  <c r="M669" i="10" s="1"/>
  <c r="L705" i="10"/>
  <c r="M705" i="10" s="1"/>
  <c r="L701" i="10"/>
  <c r="L700" i="10"/>
  <c r="L685" i="10"/>
  <c r="M685" i="10" s="1"/>
  <c r="L679" i="10"/>
  <c r="M679" i="10" s="1"/>
  <c r="L678" i="10"/>
  <c r="L677" i="10"/>
  <c r="M677" i="10" s="1"/>
  <c r="L697" i="10"/>
  <c r="M697" i="10" s="1"/>
  <c r="L693" i="10"/>
  <c r="M693" i="10" s="1"/>
  <c r="L689" i="10"/>
  <c r="M689" i="10" s="1"/>
  <c r="L668" i="10"/>
  <c r="L674" i="10"/>
  <c r="M674" i="10" s="1"/>
  <c r="L692" i="10"/>
  <c r="M692" i="10" s="1"/>
  <c r="L671" i="10"/>
  <c r="M671" i="10" s="1"/>
  <c r="L670" i="10"/>
  <c r="M670" i="10" s="1"/>
  <c r="L675" i="10"/>
  <c r="M675" i="10" s="1"/>
  <c r="L673" i="10"/>
  <c r="M673" i="10" s="1"/>
  <c r="L715" i="10" l="1"/>
  <c r="M668" i="10"/>
  <c r="M700" i="10"/>
  <c r="M681" i="10"/>
  <c r="M709" i="10"/>
  <c r="M680" i="10"/>
  <c r="M704" i="10"/>
  <c r="M711" i="10"/>
  <c r="K715" i="10"/>
  <c r="M678" i="10"/>
  <c r="M701" i="10"/>
  <c r="M682" i="10"/>
  <c r="M713" i="10"/>
  <c r="M684" i="10"/>
  <c r="M712" i="10"/>
  <c r="M699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C120" i="8"/>
  <c r="F815" i="1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/>
  <c r="E757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I380" i="9"/>
  <c r="B10" i="4"/>
  <c r="G10" i="4"/>
  <c r="F10" i="4"/>
  <c r="I372" i="9"/>
  <c r="M816" i="1"/>
  <c r="I366" i="9"/>
  <c r="C430" i="1"/>
  <c r="I381" i="9"/>
  <c r="CF77" i="1"/>
  <c r="Q816" i="1"/>
  <c r="G612" i="1"/>
  <c r="E800" i="1"/>
  <c r="E790" i="1"/>
  <c r="E812" i="1"/>
  <c r="E763" i="1"/>
  <c r="E767" i="1"/>
  <c r="E300" i="9"/>
  <c r="C141" i="8" l="1"/>
  <c r="B476" i="1"/>
  <c r="C33" i="8"/>
  <c r="D815" i="1"/>
  <c r="E108" i="9"/>
  <c r="C204" i="9"/>
  <c r="E776" i="1"/>
  <c r="E788" i="1"/>
  <c r="I300" i="9"/>
  <c r="H300" i="9"/>
  <c r="E787" i="1"/>
  <c r="E749" i="1"/>
  <c r="E807" i="1"/>
  <c r="F332" i="9"/>
  <c r="I172" i="9"/>
  <c r="E775" i="1"/>
  <c r="E791" i="1"/>
  <c r="D268" i="9"/>
  <c r="C236" i="9"/>
  <c r="E783" i="1"/>
  <c r="E737" i="1"/>
  <c r="C12" i="9"/>
  <c r="I140" i="9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H52" i="1" s="1"/>
  <c r="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E744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AM52" i="1"/>
  <c r="AM67" i="1" s="1"/>
  <c r="BF52" i="1"/>
  <c r="BF67" i="1" s="1"/>
  <c r="BF71" i="1" s="1"/>
  <c r="AY52" i="1"/>
  <c r="AY67" i="1" s="1"/>
  <c r="AY71" i="1" s="1"/>
  <c r="BM52" i="1"/>
  <c r="BM67" i="1" s="1"/>
  <c r="BM71" i="1" s="1"/>
  <c r="CB52" i="1"/>
  <c r="CB67" i="1" s="1"/>
  <c r="AW52" i="1"/>
  <c r="AW67" i="1" s="1"/>
  <c r="AW71" i="1" s="1"/>
  <c r="T52" i="1"/>
  <c r="T67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AX52" i="1"/>
  <c r="AX67" i="1" s="1"/>
  <c r="AX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K52" i="1" l="1"/>
  <c r="AK67" i="1" s="1"/>
  <c r="AK71" i="1" s="1"/>
  <c r="BY52" i="1"/>
  <c r="BY67" i="1" s="1"/>
  <c r="BY71" i="1" s="1"/>
  <c r="BR52" i="1"/>
  <c r="BR67" i="1" s="1"/>
  <c r="BR71" i="1" s="1"/>
  <c r="M52" i="1"/>
  <c r="M67" i="1" s="1"/>
  <c r="F52" i="1"/>
  <c r="F67" i="1" s="1"/>
  <c r="F71" i="1" s="1"/>
  <c r="C671" i="1" s="1"/>
  <c r="G52" i="1"/>
  <c r="G67" i="1" s="1"/>
  <c r="G71" i="1" s="1"/>
  <c r="BN52" i="1"/>
  <c r="BN67" i="1" s="1"/>
  <c r="BN71" i="1" s="1"/>
  <c r="BQ52" i="1"/>
  <c r="BQ67" i="1" s="1"/>
  <c r="BQ71" i="1" s="1"/>
  <c r="F309" i="9" s="1"/>
  <c r="G213" i="9"/>
  <c r="C542" i="1"/>
  <c r="C631" i="1"/>
  <c r="C638" i="1"/>
  <c r="C558" i="1"/>
  <c r="I277" i="9"/>
  <c r="C530" i="1"/>
  <c r="G530" i="1" s="1"/>
  <c r="I149" i="9"/>
  <c r="C702" i="1"/>
  <c r="F21" i="9"/>
  <c r="D615" i="1"/>
  <c r="J52" i="1"/>
  <c r="J67" i="1" s="1"/>
  <c r="AH52" i="1"/>
  <c r="AH67" i="1" s="1"/>
  <c r="J765" i="1" s="1"/>
  <c r="AF52" i="1"/>
  <c r="AF67" i="1" s="1"/>
  <c r="AF71" i="1" s="1"/>
  <c r="C697" i="1" s="1"/>
  <c r="P52" i="1"/>
  <c r="P67" i="1" s="1"/>
  <c r="J747" i="1" s="1"/>
  <c r="AJ52" i="1"/>
  <c r="AJ67" i="1" s="1"/>
  <c r="AJ71" i="1" s="1"/>
  <c r="V52" i="1"/>
  <c r="V67" i="1" s="1"/>
  <c r="BP52" i="1"/>
  <c r="BP67" i="1" s="1"/>
  <c r="AN52" i="1"/>
  <c r="AN67" i="1" s="1"/>
  <c r="C550" i="1"/>
  <c r="G550" i="1" s="1"/>
  <c r="AG52" i="1"/>
  <c r="AG67" i="1" s="1"/>
  <c r="BO52" i="1"/>
  <c r="BO67" i="1" s="1"/>
  <c r="BO71" i="1" s="1"/>
  <c r="H71" i="1"/>
  <c r="C673" i="1" s="1"/>
  <c r="H245" i="9"/>
  <c r="BX52" i="1"/>
  <c r="BX67" i="1" s="1"/>
  <c r="BX71" i="1" s="1"/>
  <c r="C644" i="1" s="1"/>
  <c r="BT52" i="1"/>
  <c r="BT67" i="1" s="1"/>
  <c r="AB52" i="1"/>
  <c r="AB67" i="1" s="1"/>
  <c r="H172" i="9"/>
  <c r="C499" i="1"/>
  <c r="G499" i="1" s="1"/>
  <c r="E756" i="1"/>
  <c r="M71" i="1"/>
  <c r="CE48" i="1"/>
  <c r="CE62" i="1"/>
  <c r="D108" i="9"/>
  <c r="E811" i="1"/>
  <c r="C569" i="1"/>
  <c r="F341" i="9"/>
  <c r="F76" i="9"/>
  <c r="E751" i="1"/>
  <c r="T71" i="1"/>
  <c r="C549" i="1"/>
  <c r="G245" i="9"/>
  <c r="C624" i="1"/>
  <c r="H17" i="9"/>
  <c r="J739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D465" i="1"/>
  <c r="E177" i="9"/>
  <c r="H81" i="9"/>
  <c r="CB71" i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D149" i="9"/>
  <c r="C525" i="1"/>
  <c r="G525" i="1" s="1"/>
  <c r="E758" i="10"/>
  <c r="E774" i="10"/>
  <c r="E798" i="10"/>
  <c r="J738" i="1"/>
  <c r="G17" i="9"/>
  <c r="I273" i="9"/>
  <c r="J796" i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21" i="9"/>
  <c r="C670" i="1"/>
  <c r="E760" i="10"/>
  <c r="E770" i="10"/>
  <c r="E786" i="10"/>
  <c r="E802" i="10"/>
  <c r="E810" i="10"/>
  <c r="F498" i="1"/>
  <c r="H21" i="9"/>
  <c r="J788" i="1"/>
  <c r="H241" i="9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J735" i="1"/>
  <c r="D17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695" i="1"/>
  <c r="C523" i="1" l="1"/>
  <c r="G523" i="1" s="1"/>
  <c r="C501" i="1"/>
  <c r="G501" i="1" s="1"/>
  <c r="I49" i="9"/>
  <c r="C623" i="1"/>
  <c r="C688" i="1"/>
  <c r="I85" i="9"/>
  <c r="C562" i="1"/>
  <c r="F305" i="9"/>
  <c r="J800" i="1"/>
  <c r="C522" i="1"/>
  <c r="G522" i="1" s="1"/>
  <c r="H117" i="9"/>
  <c r="D305" i="9"/>
  <c r="J763" i="1"/>
  <c r="J798" i="1"/>
  <c r="C545" i="1"/>
  <c r="G545" i="1" s="1"/>
  <c r="C245" i="9"/>
  <c r="C536" i="1"/>
  <c r="G536" i="1" s="1"/>
  <c r="H181" i="9"/>
  <c r="C708" i="1"/>
  <c r="C518" i="1"/>
  <c r="G518" i="1" s="1"/>
  <c r="D117" i="9"/>
  <c r="C690" i="1"/>
  <c r="I21" i="9"/>
  <c r="C546" i="1"/>
  <c r="G546" i="1" s="1"/>
  <c r="D245" i="9"/>
  <c r="C630" i="1"/>
  <c r="C540" i="1"/>
  <c r="G540" i="1" s="1"/>
  <c r="E213" i="9"/>
  <c r="C712" i="1"/>
  <c r="J764" i="1"/>
  <c r="AG71" i="1"/>
  <c r="E145" i="9"/>
  <c r="F145" i="9"/>
  <c r="AH71" i="1"/>
  <c r="C674" i="1"/>
  <c r="C641" i="1"/>
  <c r="C566" i="1"/>
  <c r="C341" i="9"/>
  <c r="C677" i="1"/>
  <c r="C505" i="1"/>
  <c r="G505" i="1" s="1"/>
  <c r="E53" i="9"/>
  <c r="C709" i="1"/>
  <c r="C552" i="1"/>
  <c r="G113" i="9"/>
  <c r="AB71" i="1"/>
  <c r="C49" i="9"/>
  <c r="J71" i="1"/>
  <c r="J741" i="1"/>
  <c r="C676" i="1"/>
  <c r="D53" i="9"/>
  <c r="C504" i="1"/>
  <c r="G504" i="1" s="1"/>
  <c r="F181" i="9"/>
  <c r="C534" i="1"/>
  <c r="G534" i="1" s="1"/>
  <c r="C706" i="1"/>
  <c r="I181" i="9"/>
  <c r="J803" i="1"/>
  <c r="I305" i="9"/>
  <c r="BT71" i="1"/>
  <c r="J771" i="1"/>
  <c r="AN71" i="1"/>
  <c r="C554" i="1"/>
  <c r="E277" i="9"/>
  <c r="C634" i="1"/>
  <c r="C639" i="1"/>
  <c r="H309" i="9"/>
  <c r="C564" i="1"/>
  <c r="C691" i="1"/>
  <c r="E117" i="9"/>
  <c r="C618" i="1"/>
  <c r="J799" i="1"/>
  <c r="BP71" i="1"/>
  <c r="E305" i="9"/>
  <c r="C636" i="1"/>
  <c r="C553" i="1"/>
  <c r="D277" i="9"/>
  <c r="C511" i="1"/>
  <c r="D85" i="9"/>
  <c r="C683" i="1"/>
  <c r="J753" i="1"/>
  <c r="V71" i="1"/>
  <c r="C117" i="9"/>
  <c r="C689" i="1"/>
  <c r="C517" i="1"/>
  <c r="G517" i="1" s="1"/>
  <c r="C647" i="1"/>
  <c r="H277" i="9"/>
  <c r="C557" i="1"/>
  <c r="C637" i="1"/>
  <c r="I341" i="9"/>
  <c r="C524" i="1"/>
  <c r="C696" i="1"/>
  <c r="C149" i="9"/>
  <c r="C85" i="9"/>
  <c r="C510" i="1"/>
  <c r="G510" i="1" s="1"/>
  <c r="C682" i="1"/>
  <c r="C710" i="1"/>
  <c r="C213" i="9"/>
  <c r="C538" i="1"/>
  <c r="G538" i="1" s="1"/>
  <c r="G85" i="9"/>
  <c r="C686" i="1"/>
  <c r="C514" i="1"/>
  <c r="G514" i="1" s="1"/>
  <c r="D715" i="1"/>
  <c r="E815" i="1"/>
  <c r="C694" i="1"/>
  <c r="H498" i="1"/>
  <c r="I364" i="9"/>
  <c r="E816" i="1"/>
  <c r="C428" i="1"/>
  <c r="H544" i="1"/>
  <c r="H520" i="1"/>
  <c r="H516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H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14" i="1"/>
  <c r="H507" i="1"/>
  <c r="F507" i="1"/>
  <c r="F518" i="1"/>
  <c r="F546" i="1"/>
  <c r="F506" i="1"/>
  <c r="H506" i="1"/>
  <c r="H500" i="1"/>
  <c r="F500" i="1"/>
  <c r="F509" i="1"/>
  <c r="H509" i="1"/>
  <c r="H546" i="1" l="1"/>
  <c r="H518" i="1"/>
  <c r="H517" i="1"/>
  <c r="C621" i="1"/>
  <c r="E623" i="1" s="1"/>
  <c r="E716" i="1" s="1"/>
  <c r="E309" i="9"/>
  <c r="C561" i="1"/>
  <c r="C675" i="1"/>
  <c r="C503" i="1"/>
  <c r="C53" i="9"/>
  <c r="C698" i="1"/>
  <c r="C526" i="1"/>
  <c r="E149" i="9"/>
  <c r="G511" i="1"/>
  <c r="H511" i="1"/>
  <c r="C521" i="1"/>
  <c r="G521" i="1" s="1"/>
  <c r="G117" i="9"/>
  <c r="C693" i="1"/>
  <c r="C705" i="1"/>
  <c r="E181" i="9"/>
  <c r="C533" i="1"/>
  <c r="G533" i="1" s="1"/>
  <c r="G524" i="1"/>
  <c r="H524" i="1"/>
  <c r="C640" i="1"/>
  <c r="I309" i="9"/>
  <c r="C565" i="1"/>
  <c r="C699" i="1"/>
  <c r="C527" i="1"/>
  <c r="G527" i="1" s="1"/>
  <c r="F149" i="9"/>
  <c r="C21" i="9"/>
  <c r="C496" i="1"/>
  <c r="C668" i="1"/>
  <c r="E612" i="1" s="1"/>
  <c r="C687" i="1"/>
  <c r="C515" i="1"/>
  <c r="H85" i="9"/>
  <c r="H512" i="1"/>
  <c r="H513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E625" i="1"/>
  <c r="E642" i="1"/>
  <c r="E673" i="1"/>
  <c r="E678" i="1"/>
  <c r="E705" i="1"/>
  <c r="E644" i="1"/>
  <c r="G515" i="1"/>
  <c r="H515" i="1"/>
  <c r="E701" i="1"/>
  <c r="E693" i="1"/>
  <c r="E631" i="1"/>
  <c r="E696" i="1"/>
  <c r="E634" i="1"/>
  <c r="E688" i="1"/>
  <c r="E695" i="1"/>
  <c r="E703" i="1"/>
  <c r="E700" i="1"/>
  <c r="E632" i="1"/>
  <c r="E671" i="1"/>
  <c r="E694" i="1"/>
  <c r="E676" i="1"/>
  <c r="E637" i="1"/>
  <c r="E684" i="1"/>
  <c r="E630" i="1"/>
  <c r="E629" i="1"/>
  <c r="E699" i="1"/>
  <c r="E640" i="1"/>
  <c r="E635" i="1"/>
  <c r="E702" i="1"/>
  <c r="E647" i="1"/>
  <c r="E689" i="1"/>
  <c r="E627" i="1"/>
  <c r="E669" i="1"/>
  <c r="E691" i="1"/>
  <c r="E670" i="1"/>
  <c r="E697" i="1"/>
  <c r="E677" i="1"/>
  <c r="E643" i="1"/>
  <c r="E686" i="1"/>
  <c r="E636" i="1"/>
  <c r="E668" i="1"/>
  <c r="E704" i="1"/>
  <c r="E641" i="1"/>
  <c r="E672" i="1"/>
  <c r="E683" i="1"/>
  <c r="E638" i="1"/>
  <c r="E706" i="1"/>
  <c r="E680" i="1"/>
  <c r="E711" i="1"/>
  <c r="E709" i="1"/>
  <c r="E674" i="1"/>
  <c r="E707" i="1"/>
  <c r="E687" i="1"/>
  <c r="E645" i="1"/>
  <c r="E681" i="1"/>
  <c r="E685" i="1"/>
  <c r="E675" i="1"/>
  <c r="E698" i="1"/>
  <c r="E692" i="1"/>
  <c r="G503" i="1"/>
  <c r="H503" i="1"/>
  <c r="E624" i="1"/>
  <c r="E679" i="1"/>
  <c r="E708" i="1"/>
  <c r="G496" i="1"/>
  <c r="H496" i="1" s="1"/>
  <c r="E712" i="1"/>
  <c r="E628" i="1"/>
  <c r="E682" i="1"/>
  <c r="E646" i="1"/>
  <c r="E710" i="1"/>
  <c r="I373" i="9"/>
  <c r="E690" i="1"/>
  <c r="E626" i="1"/>
  <c r="E633" i="1"/>
  <c r="E713" i="1"/>
  <c r="E639" i="1"/>
  <c r="G526" i="1"/>
  <c r="H526" i="1"/>
  <c r="C715" i="1"/>
  <c r="C648" i="1"/>
  <c r="M716" i="1" s="1"/>
  <c r="Y816" i="1" s="1"/>
  <c r="C433" i="1"/>
  <c r="C441" i="1" s="1"/>
  <c r="J816" i="1"/>
  <c r="I369" i="9"/>
  <c r="J815" i="10"/>
  <c r="E715" i="1" l="1"/>
  <c r="F624" i="1"/>
  <c r="F689" i="1" l="1"/>
  <c r="F711" i="1"/>
  <c r="F676" i="1"/>
  <c r="F627" i="1"/>
  <c r="F674" i="1"/>
  <c r="F709" i="1"/>
  <c r="F625" i="1"/>
  <c r="F703" i="1"/>
  <c r="F631" i="1"/>
  <c r="F696" i="1"/>
  <c r="F646" i="1"/>
  <c r="F695" i="1"/>
  <c r="F691" i="1"/>
  <c r="F638" i="1"/>
  <c r="F670" i="1"/>
  <c r="F697" i="1"/>
  <c r="F628" i="1"/>
  <c r="F671" i="1"/>
  <c r="F708" i="1"/>
  <c r="F682" i="1"/>
  <c r="F692" i="1"/>
  <c r="F701" i="1"/>
  <c r="F686" i="1"/>
  <c r="F698" i="1"/>
  <c r="F702" i="1"/>
  <c r="F699" i="1"/>
  <c r="F680" i="1"/>
  <c r="F641" i="1"/>
  <c r="F629" i="1"/>
  <c r="F626" i="1"/>
  <c r="F637" i="1"/>
  <c r="F678" i="1"/>
  <c r="F677" i="1"/>
  <c r="F635" i="1"/>
  <c r="F705" i="1"/>
  <c r="F716" i="1"/>
  <c r="F683" i="1"/>
  <c r="F675" i="1"/>
  <c r="F634" i="1"/>
  <c r="F704" i="1"/>
  <c r="F700" i="1"/>
  <c r="F713" i="1"/>
  <c r="F643" i="1"/>
  <c r="F687" i="1"/>
  <c r="F640" i="1"/>
  <c r="F645" i="1"/>
  <c r="F706" i="1"/>
  <c r="F636" i="1"/>
  <c r="F710" i="1"/>
  <c r="F684" i="1"/>
  <c r="F668" i="1"/>
  <c r="F707" i="1"/>
  <c r="F688" i="1"/>
  <c r="F679" i="1"/>
  <c r="F630" i="1"/>
  <c r="F712" i="1"/>
  <c r="F633" i="1"/>
  <c r="F690" i="1"/>
  <c r="F647" i="1"/>
  <c r="F669" i="1"/>
  <c r="F681" i="1"/>
  <c r="F632" i="1"/>
  <c r="F693" i="1"/>
  <c r="F642" i="1"/>
  <c r="F672" i="1"/>
  <c r="F644" i="1"/>
  <c r="F694" i="1"/>
  <c r="F639" i="1"/>
  <c r="F673" i="1"/>
  <c r="F685" i="1"/>
  <c r="F715" i="1" l="1"/>
  <c r="G625" i="1"/>
  <c r="G688" i="1" l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H628" i="1" l="1"/>
  <c r="H688" i="1" s="1"/>
  <c r="H643" i="1"/>
  <c r="H679" i="1"/>
  <c r="H630" i="1"/>
  <c r="H694" i="1"/>
  <c r="H634" i="1"/>
  <c r="H689" i="1"/>
  <c r="H710" i="1"/>
  <c r="H642" i="1"/>
  <c r="H637" i="1"/>
  <c r="H709" i="1"/>
  <c r="H645" i="1"/>
  <c r="H681" i="1"/>
  <c r="H692" i="1"/>
  <c r="H640" i="1"/>
  <c r="H680" i="1"/>
  <c r="H682" i="1"/>
  <c r="H638" i="1"/>
  <c r="G715" i="1"/>
  <c r="H629" i="1" l="1"/>
  <c r="H639" i="1"/>
  <c r="H647" i="1"/>
  <c r="H693" i="1"/>
  <c r="H644" i="1"/>
  <c r="H687" i="1"/>
  <c r="H685" i="1"/>
  <c r="H646" i="1"/>
  <c r="H635" i="1"/>
  <c r="H641" i="1"/>
  <c r="H671" i="1"/>
  <c r="H675" i="1"/>
  <c r="H708" i="1"/>
  <c r="H695" i="1"/>
  <c r="H697" i="1"/>
  <c r="H698" i="1"/>
  <c r="H669" i="1"/>
  <c r="H704" i="1"/>
  <c r="H713" i="1"/>
  <c r="H672" i="1"/>
  <c r="H668" i="1"/>
  <c r="H670" i="1"/>
  <c r="H633" i="1"/>
  <c r="H700" i="1"/>
  <c r="H690" i="1"/>
  <c r="H696" i="1"/>
  <c r="H636" i="1"/>
  <c r="H676" i="1"/>
  <c r="H701" i="1"/>
  <c r="H711" i="1"/>
  <c r="H683" i="1"/>
  <c r="H716" i="1"/>
  <c r="H705" i="1"/>
  <c r="H674" i="1"/>
  <c r="H712" i="1"/>
  <c r="H632" i="1"/>
  <c r="H699" i="1"/>
  <c r="H702" i="1"/>
  <c r="H707" i="1"/>
  <c r="H631" i="1"/>
  <c r="H703" i="1"/>
  <c r="H677" i="1"/>
  <c r="H678" i="1"/>
  <c r="H684" i="1"/>
  <c r="H706" i="1"/>
  <c r="H691" i="1"/>
  <c r="H686" i="1"/>
  <c r="H673" i="1"/>
  <c r="I629" i="1"/>
  <c r="H715" i="1" l="1"/>
  <c r="I637" i="1"/>
  <c r="I692" i="1"/>
  <c r="I647" i="1"/>
  <c r="I676" i="1"/>
  <c r="I672" i="1"/>
  <c r="I640" i="1"/>
  <c r="I709" i="1"/>
  <c r="I630" i="1"/>
  <c r="I702" i="1"/>
  <c r="I669" i="1"/>
  <c r="I705" i="1"/>
  <c r="I674" i="1"/>
  <c r="I689" i="1"/>
  <c r="I641" i="1"/>
  <c r="I694" i="1"/>
  <c r="I673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636" i="1"/>
  <c r="I716" i="1"/>
  <c r="I677" i="1"/>
  <c r="I683" i="1"/>
  <c r="I697" i="1"/>
  <c r="I704" i="1"/>
  <c r="I712" i="1"/>
  <c r="I708" i="1"/>
  <c r="I631" i="1"/>
  <c r="I646" i="1"/>
  <c r="I685" i="1"/>
  <c r="I675" i="1"/>
  <c r="I690" i="1"/>
  <c r="I686" i="1"/>
  <c r="I639" i="1"/>
  <c r="I638" i="1"/>
  <c r="I668" i="1"/>
  <c r="I703" i="1"/>
  <c r="I682" i="1"/>
  <c r="I687" i="1"/>
  <c r="I710" i="1"/>
  <c r="I671" i="1"/>
  <c r="I706" i="1"/>
  <c r="I707" i="1"/>
  <c r="I715" i="1" l="1"/>
  <c r="J630" i="1"/>
  <c r="J637" i="1" l="1"/>
  <c r="J683" i="1"/>
  <c r="J679" i="1"/>
  <c r="J634" i="1"/>
  <c r="J708" i="1"/>
  <c r="J699" i="1"/>
  <c r="J713" i="1"/>
  <c r="J672" i="1"/>
  <c r="J688" i="1"/>
  <c r="J631" i="1"/>
  <c r="J697" i="1"/>
  <c r="J632" i="1"/>
  <c r="J676" i="1"/>
  <c r="J647" i="1"/>
  <c r="J702" i="1"/>
  <c r="J712" i="1"/>
  <c r="J705" i="1"/>
  <c r="J693" i="1"/>
  <c r="J707" i="1"/>
  <c r="J674" i="1"/>
  <c r="J639" i="1"/>
  <c r="J710" i="1"/>
  <c r="J692" i="1"/>
  <c r="J701" i="1"/>
  <c r="J641" i="1"/>
  <c r="J669" i="1"/>
  <c r="J694" i="1"/>
  <c r="J698" i="1"/>
  <c r="J684" i="1"/>
  <c r="J673" i="1"/>
  <c r="J638" i="1"/>
  <c r="J687" i="1"/>
  <c r="J640" i="1"/>
  <c r="J682" i="1"/>
  <c r="J700" i="1"/>
  <c r="J703" i="1"/>
  <c r="J642" i="1"/>
  <c r="J675" i="1"/>
  <c r="J668" i="1"/>
  <c r="J704" i="1"/>
  <c r="J711" i="1"/>
  <c r="J709" i="1"/>
  <c r="J678" i="1"/>
  <c r="J690" i="1"/>
  <c r="J685" i="1"/>
  <c r="J670" i="1"/>
  <c r="J691" i="1"/>
  <c r="J643" i="1"/>
  <c r="J681" i="1"/>
  <c r="J680" i="1"/>
  <c r="J716" i="1"/>
  <c r="J633" i="1"/>
  <c r="J677" i="1"/>
  <c r="J646" i="1"/>
  <c r="J696" i="1"/>
  <c r="J706" i="1"/>
  <c r="J686" i="1"/>
  <c r="J689" i="1"/>
  <c r="J645" i="1"/>
  <c r="J671" i="1"/>
  <c r="J695" i="1"/>
  <c r="J644" i="1"/>
  <c r="J636" i="1"/>
  <c r="J635" i="1"/>
  <c r="J715" i="1" l="1"/>
  <c r="K644" i="1"/>
  <c r="K716" i="1" s="1"/>
  <c r="K669" i="1"/>
  <c r="K705" i="1"/>
  <c r="K673" i="1"/>
  <c r="L647" i="1"/>
  <c r="K681" i="1" l="1"/>
  <c r="K703" i="1"/>
  <c r="K696" i="1"/>
  <c r="K700" i="1"/>
  <c r="K680" i="1"/>
  <c r="K685" i="1"/>
  <c r="K694" i="1"/>
  <c r="K706" i="1"/>
  <c r="K668" i="1"/>
  <c r="K708" i="1"/>
  <c r="K689" i="1"/>
  <c r="K693" i="1"/>
  <c r="K699" i="1"/>
  <c r="K701" i="1"/>
  <c r="K682" i="1"/>
  <c r="K713" i="1"/>
  <c r="K676" i="1"/>
  <c r="K692" i="1"/>
  <c r="K687" i="1"/>
  <c r="K691" i="1"/>
  <c r="K675" i="1"/>
  <c r="K679" i="1"/>
  <c r="K672" i="1"/>
  <c r="K683" i="1"/>
  <c r="K684" i="1"/>
  <c r="K670" i="1"/>
  <c r="K674" i="1"/>
  <c r="K702" i="1"/>
  <c r="K695" i="1"/>
  <c r="K712" i="1"/>
  <c r="K671" i="1"/>
  <c r="K697" i="1"/>
  <c r="K704" i="1"/>
  <c r="K698" i="1"/>
  <c r="K707" i="1"/>
  <c r="K686" i="1"/>
  <c r="K711" i="1"/>
  <c r="K678" i="1"/>
  <c r="K709" i="1"/>
  <c r="K710" i="1"/>
  <c r="K688" i="1"/>
  <c r="K677" i="1"/>
  <c r="K690" i="1"/>
  <c r="L679" i="1"/>
  <c r="L673" i="1"/>
  <c r="M673" i="1" s="1"/>
  <c r="L711" i="1"/>
  <c r="M711" i="1" s="1"/>
  <c r="L674" i="1"/>
  <c r="M674" i="1" s="1"/>
  <c r="L676" i="1"/>
  <c r="M676" i="1" s="1"/>
  <c r="L692" i="1"/>
  <c r="M692" i="1" s="1"/>
  <c r="L685" i="1"/>
  <c r="L701" i="1"/>
  <c r="L696" i="1"/>
  <c r="M696" i="1" s="1"/>
  <c r="L681" i="1"/>
  <c r="M681" i="1" s="1"/>
  <c r="L671" i="1"/>
  <c r="L708" i="1"/>
  <c r="M708" i="1" s="1"/>
  <c r="L712" i="1"/>
  <c r="M712" i="1" s="1"/>
  <c r="L698" i="1"/>
  <c r="M698" i="1" s="1"/>
  <c r="L668" i="1"/>
  <c r="L690" i="1"/>
  <c r="M690" i="1" s="1"/>
  <c r="L682" i="1"/>
  <c r="L699" i="1"/>
  <c r="M699" i="1" s="1"/>
  <c r="L710" i="1"/>
  <c r="L678" i="1"/>
  <c r="M678" i="1" s="1"/>
  <c r="L691" i="1"/>
  <c r="M691" i="1" s="1"/>
  <c r="L669" i="1"/>
  <c r="M669" i="1" s="1"/>
  <c r="L683" i="1"/>
  <c r="L705" i="1"/>
  <c r="M705" i="1" s="1"/>
  <c r="L716" i="1"/>
  <c r="L702" i="1"/>
  <c r="L688" i="1"/>
  <c r="M688" i="1" s="1"/>
  <c r="L709" i="1"/>
  <c r="M709" i="1" s="1"/>
  <c r="L689" i="1"/>
  <c r="M689" i="1" s="1"/>
  <c r="L672" i="1"/>
  <c r="L686" i="1"/>
  <c r="L706" i="1"/>
  <c r="L697" i="1"/>
  <c r="L687" i="1"/>
  <c r="M687" i="1" s="1"/>
  <c r="L677" i="1"/>
  <c r="M677" i="1" s="1"/>
  <c r="L704" i="1"/>
  <c r="M704" i="1" s="1"/>
  <c r="L684" i="1"/>
  <c r="M684" i="1" s="1"/>
  <c r="L694" i="1"/>
  <c r="L700" i="1"/>
  <c r="M700" i="1" s="1"/>
  <c r="L707" i="1"/>
  <c r="M707" i="1" s="1"/>
  <c r="L703" i="1"/>
  <c r="M703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M679" i="1" l="1"/>
  <c r="M701" i="1"/>
  <c r="M685" i="1"/>
  <c r="K715" i="1"/>
  <c r="M710" i="1"/>
  <c r="Y776" i="1" s="1"/>
  <c r="M671" i="1"/>
  <c r="F23" i="9" s="1"/>
  <c r="M702" i="1"/>
  <c r="M697" i="1"/>
  <c r="M706" i="1"/>
  <c r="Y772" i="1" s="1"/>
  <c r="M682" i="1"/>
  <c r="M686" i="1"/>
  <c r="Y752" i="1" s="1"/>
  <c r="M683" i="1"/>
  <c r="M694" i="1"/>
  <c r="H119" i="9" s="1"/>
  <c r="M672" i="1"/>
  <c r="G23" i="9" s="1"/>
  <c r="Y771" i="1"/>
  <c r="E183" i="9"/>
  <c r="Y756" i="1"/>
  <c r="D119" i="9"/>
  <c r="H151" i="9"/>
  <c r="Y767" i="1"/>
  <c r="Y766" i="1"/>
  <c r="G151" i="9"/>
  <c r="Y749" i="1"/>
  <c r="D87" i="9"/>
  <c r="L715" i="1"/>
  <c r="M668" i="1"/>
  <c r="F87" i="9"/>
  <c r="Y751" i="1"/>
  <c r="Y735" i="1"/>
  <c r="D23" i="9"/>
  <c r="E151" i="9"/>
  <c r="Y764" i="1"/>
  <c r="Y758" i="1"/>
  <c r="F119" i="9"/>
  <c r="Y773" i="1"/>
  <c r="G183" i="9"/>
  <c r="C119" i="9"/>
  <c r="Y755" i="1"/>
  <c r="E119" i="9"/>
  <c r="Y757" i="1"/>
  <c r="E215" i="9"/>
  <c r="Y778" i="1"/>
  <c r="D55" i="9"/>
  <c r="Y742" i="1"/>
  <c r="I119" i="9"/>
  <c r="Y761" i="1"/>
  <c r="Y759" i="1"/>
  <c r="G119" i="9"/>
  <c r="D183" i="9"/>
  <c r="Y770" i="1"/>
  <c r="Y775" i="1"/>
  <c r="I183" i="9"/>
  <c r="F55" i="9"/>
  <c r="Y744" i="1"/>
  <c r="Y774" i="1"/>
  <c r="H183" i="9"/>
  <c r="I23" i="9"/>
  <c r="Y740" i="1"/>
  <c r="Y750" i="1"/>
  <c r="E87" i="9"/>
  <c r="E55" i="9"/>
  <c r="Y743" i="1"/>
  <c r="Y754" i="1"/>
  <c r="I87" i="9"/>
  <c r="C215" i="9"/>
  <c r="Y777" i="1"/>
  <c r="D215" i="9"/>
  <c r="F215" i="9"/>
  <c r="Y779" i="1"/>
  <c r="C55" i="9"/>
  <c r="Y741" i="1"/>
  <c r="H87" i="9"/>
  <c r="Y753" i="1"/>
  <c r="I151" i="9"/>
  <c r="Y768" i="1"/>
  <c r="F151" i="9"/>
  <c r="Y765" i="1"/>
  <c r="I55" i="9"/>
  <c r="Y747" i="1"/>
  <c r="Y739" i="1"/>
  <c r="H23" i="9"/>
  <c r="E23" i="9"/>
  <c r="Y736" i="1"/>
  <c r="Y746" i="1"/>
  <c r="H55" i="9"/>
  <c r="Y769" i="1"/>
  <c r="C183" i="9"/>
  <c r="D151" i="9"/>
  <c r="Y763" i="1"/>
  <c r="Y748" i="1"/>
  <c r="C87" i="9"/>
  <c r="Y762" i="1"/>
  <c r="C151" i="9"/>
  <c r="Y745" i="1"/>
  <c r="G55" i="9"/>
  <c r="G87" i="9" l="1"/>
  <c r="Y737" i="1"/>
  <c r="Y738" i="1"/>
  <c r="Y760" i="1"/>
  <c r="F183" i="9"/>
  <c r="M715" i="1"/>
  <c r="C23" i="9"/>
  <c r="Y734" i="1"/>
  <c r="Y815" i="1" s="1"/>
</calcChain>
</file>

<file path=xl/sharedStrings.xml><?xml version="1.0" encoding="utf-8"?>
<sst xmlns="http://schemas.openxmlformats.org/spreadsheetml/2006/main" count="4935" uniqueCount="1278">
  <si>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</si>
  <si>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</si>
  <si>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</si>
  <si>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</si>
  <si>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</si>
  <si>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</si>
  <si>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</si>
  <si>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</si>
  <si>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</si>
  <si>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</si>
  <si>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</si>
  <si>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</si>
  <si>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</si>
  <si>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</si>
  <si>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</si>
  <si>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</si>
  <si>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</si>
  <si>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</si>
  <si>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</si>
  <si>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</si>
  <si>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</si>
  <si>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</si>
  <si>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</si>
  <si>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</si>
  <si>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</si>
  <si>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</si>
  <si>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</si>
  <si>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</si>
  <si>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</si>
  <si>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</si>
  <si>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</si>
  <si>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</si>
  <si>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</si>
  <si>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</si>
  <si>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</si>
  <si>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</si>
  <si>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</si>
  <si>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</si>
  <si>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</si>
  <si>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</si>
  <si>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</si>
  <si>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</si>
  <si>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</si>
  <si>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</si>
  <si>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</si>
  <si>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</si>
  <si>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</si>
  <si>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</si>
  <si>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</si>
  <si>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</si>
  <si>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</si>
  <si>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</si>
  <si>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</si>
  <si>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</si>
  <si>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</si>
  <si>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</si>
  <si>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</si>
  <si>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</si>
  <si>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</si>
  <si>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</si>
  <si>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</si>
  <si>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</si>
  <si>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</si>
  <si>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</si>
  <si>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</si>
  <si>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</si>
  <si>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</si>
  <si>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</si>
  <si>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</si>
  <si>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</si>
  <si>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</si>
  <si>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</si>
  <si>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</si>
  <si>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</si>
  <si>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</si>
  <si>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</si>
  <si>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</si>
  <si>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</si>
  <si>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</si>
  <si>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</si>
  <si>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</si>
  <si>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</si>
  <si>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</si>
  <si>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</si>
  <si>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</si>
  <si>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</si>
  <si>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</si>
  <si>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</si>
  <si>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</si>
  <si>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</si>
  <si>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</si>
  <si>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</si>
  <si>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</si>
  <si>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</si>
  <si>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</si>
  <si>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</si>
  <si>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</si>
  <si>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</si>
  <si>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</si>
  <si>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</si>
  <si>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</si>
  <si>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</si>
  <si>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</si>
  <si>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</si>
  <si>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</si>
  <si>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</si>
  <si>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</si>
  <si>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</si>
  <si>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</si>
  <si>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</si>
  <si>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</si>
  <si>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</si>
  <si>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</si>
  <si>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</si>
  <si>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</si>
  <si>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</si>
  <si>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</si>
  <si>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</si>
  <si>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</si>
  <si>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</si>
  <si>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</si>
  <si>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</si>
  <si>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</si>
  <si>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</si>
  <si>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</si>
  <si>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</si>
  <si>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</si>
  <si>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</si>
  <si>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</si>
  <si>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</si>
  <si>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</si>
  <si>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</si>
  <si>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</si>
  <si>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</si>
  <si>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</si>
  <si>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</si>
  <si>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</si>
  <si>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</si>
  <si>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</si>
  <si>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</si>
  <si>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</si>
  <si>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</si>
  <si>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</si>
  <si>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</si>
  <si>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</si>
  <si>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</si>
  <si>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</si>
  <si>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</si>
  <si>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</si>
  <si>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</si>
  <si>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</si>
  <si>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</si>
  <si>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</si>
  <si>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</si>
  <si>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</si>
  <si>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</si>
  <si>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</si>
  <si>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</si>
  <si>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</si>
  <si>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</si>
  <si>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</si>
  <si>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</si>
  <si>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</si>
  <si>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</si>
  <si>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</si>
  <si>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</si>
  <si>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</si>
  <si>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</si>
  <si>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</si>
  <si>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</si>
  <si>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</si>
  <si>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</si>
  <si>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</si>
  <si>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</si>
  <si>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</si>
  <si>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</si>
  <si>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</si>
  <si>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</si>
  <si>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</si>
  <si>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</si>
  <si>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</si>
  <si>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</si>
  <si>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</si>
  <si>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</si>
  <si>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</si>
  <si>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</si>
  <si>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</si>
  <si>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</si>
  <si>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</si>
  <si>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</si>
  <si>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</si>
  <si>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</si>
  <si>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</si>
  <si>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</si>
  <si>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</si>
  <si>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</si>
  <si>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</si>
  <si>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</si>
  <si>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</si>
  <si>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</si>
  <si>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</si>
  <si>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</si>
  <si>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</si>
  <si>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</si>
  <si>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</si>
  <si>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</si>
  <si>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</si>
  <si>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</si>
  <si>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</si>
  <si>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</si>
  <si>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</si>
  <si>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</si>
  <si>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</si>
  <si>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</si>
  <si>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</si>
  <si>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</si>
  <si>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</si>
  <si>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</si>
  <si>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</si>
  <si>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</si>
  <si>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</si>
  <si>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</si>
  <si>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</si>
  <si>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</si>
  <si>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</si>
  <si>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</si>
  <si>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</si>
  <si>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</si>
  <si>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</si>
  <si>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</si>
  <si>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</si>
  <si>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</si>
  <si>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</si>
  <si>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</si>
  <si>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</si>
  <si>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</si>
  <si>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</si>
  <si>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</si>
  <si>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</si>
  <si>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</si>
  <si>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</si>
  <si>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</si>
  <si>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</si>
  <si>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</si>
  <si>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</si>
  <si>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</si>
  <si>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</si>
  <si>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</si>
  <si>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</si>
  <si>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</si>
  <si>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</si>
  <si>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</si>
  <si>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</si>
  <si>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</si>
  <si>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</si>
  <si>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</si>
  <si>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</si>
  <si>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</si>
  <si>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</si>
  <si>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</si>
  <si>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</si>
  <si>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</si>
  <si>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</si>
  <si>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</si>
  <si>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</si>
  <si>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</si>
  <si>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</si>
  <si>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</si>
  <si>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</si>
  <si>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</si>
  <si>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</si>
  <si>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</si>
  <si>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</si>
  <si>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</si>
  <si>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</si>
  <si>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</si>
  <si>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</si>
  <si>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</si>
  <si>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</si>
  <si>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</si>
  <si>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</si>
  <si>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</si>
  <si>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</si>
  <si>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</si>
  <si>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</si>
  <si>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</si>
  <si>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</si>
  <si>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</si>
  <si>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</si>
  <si>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</si>
  <si>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</si>
  <si>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</si>
  <si>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</si>
  <si>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</si>
  <si>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</si>
  <si>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</si>
  <si>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</si>
  <si>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</si>
  <si>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</si>
  <si>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</si>
  <si>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</si>
  <si>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</si>
  <si>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</si>
  <si>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</si>
  <si>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</si>
  <si>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</si>
  <si>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</si>
  <si>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</si>
  <si>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</si>
  <si>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</si>
  <si>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</si>
  <si>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</si>
  <si>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</si>
  <si>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</si>
  <si>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</si>
  <si>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</si>
  <si>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</si>
  <si>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</si>
  <si>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</si>
  <si>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</si>
  <si>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</si>
  <si>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</si>
  <si>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</si>
  <si>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</si>
  <si>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</si>
  <si>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</si>
  <si>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</si>
  <si>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</si>
  <si>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</si>
  <si>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</si>
  <si>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</si>
  <si>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</si>
  <si>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</si>
  <si>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</si>
  <si>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</si>
  <si>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</si>
  <si>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</si>
  <si>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</si>
  <si>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</si>
  <si>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</si>
  <si>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</si>
  <si>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</si>
  <si>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</si>
  <si>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</si>
  <si>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</si>
  <si>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</si>
  <si>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</si>
  <si>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</si>
  <si>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</si>
  <si>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</si>
  <si>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</si>
  <si>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</si>
  <si>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</si>
  <si>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</si>
  <si>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</si>
  <si>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</si>
  <si>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</si>
  <si>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</si>
  <si>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</si>
  <si>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</si>
  <si>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</si>
  <si>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</si>
  <si>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</si>
  <si>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</si>
  <si>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</si>
  <si>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</si>
  <si>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</si>
  <si>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</si>
  <si>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</si>
  <si>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</si>
  <si>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</si>
  <si>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</si>
  <si>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</si>
  <si>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</si>
  <si>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</si>
  <si>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</si>
  <si>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</si>
  <si>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</si>
  <si>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</si>
  <si>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</si>
  <si>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</si>
  <si>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</si>
  <si>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</si>
  <si>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</si>
  <si>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</si>
  <si>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</si>
  <si>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</si>
  <si>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</si>
  <si>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</si>
  <si>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</si>
  <si>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</si>
  <si>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</si>
  <si>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</si>
  <si>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</si>
  <si>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</si>
  <si>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</si>
  <si>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</si>
  <si>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</si>
  <si>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</si>
  <si>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</si>
  <si>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</si>
  <si>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</si>
  <si>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</si>
  <si>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</si>
  <si>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</si>
  <si>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</si>
  <si>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</si>
  <si>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</si>
  <si>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</si>
  <si>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</si>
  <si>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</si>
  <si>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</si>
  <si>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</si>
  <si>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</si>
  <si>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</si>
  <si>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</si>
  <si>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</si>
  <si>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</si>
  <si>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</si>
  <si>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</si>
  <si>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</si>
  <si>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</si>
  <si>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</si>
  <si>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</si>
  <si>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</si>
  <si>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</si>
  <si>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</si>
  <si>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</si>
  <si>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</si>
  <si>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</si>
  <si>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</si>
  <si>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</si>
  <si>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</si>
  <si>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</si>
  <si>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</si>
  <si>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</si>
  <si>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</si>
  <si>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</si>
  <si>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</si>
  <si>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</si>
  <si>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</si>
  <si>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</si>
  <si>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</si>
  <si>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</si>
  <si>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</si>
  <si>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</si>
  <si>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</si>
  <si>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</si>
  <si>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</si>
  <si>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</si>
  <si>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</si>
  <si>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</si>
  <si>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</si>
  <si>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</si>
  <si>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</si>
  <si>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</si>
  <si>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</si>
  <si>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</si>
  <si>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</si>
  <si>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</si>
  <si>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</si>
  <si>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</si>
  <si>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</si>
  <si>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</si>
  <si>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</si>
  <si>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</si>
  <si>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</si>
  <si>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</si>
  <si>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</si>
  <si>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</si>
  <si>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</si>
  <si>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</si>
  <si>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</si>
  <si>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</si>
  <si>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</si>
  <si>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</si>
  <si>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</si>
  <si>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</si>
  <si>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</si>
  <si>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</si>
  <si>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</si>
  <si>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</si>
  <si>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</si>
  <si>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</si>
  <si>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</si>
  <si>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</si>
  <si>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</si>
  <si>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</si>
  <si>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</si>
  <si>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</si>
  <si>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</si>
  <si>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</si>
  <si>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</si>
  <si>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</si>
  <si>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</si>
  <si>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</si>
  <si>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</si>
  <si>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</si>
  <si>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</si>
  <si>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</si>
  <si>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</si>
  <si>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</si>
  <si>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</si>
  <si>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</si>
  <si>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</si>
  <si>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</si>
  <si>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</si>
  <si>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</si>
  <si>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</si>
  <si>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</si>
  <si>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</si>
  <si>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</si>
  <si>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</si>
  <si>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</si>
  <si>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</si>
  <si>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</si>
  <si>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</si>
  <si>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</si>
  <si>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</si>
  <si>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</si>
  <si>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</si>
  <si>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</si>
  <si>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</si>
  <si>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</si>
  <si>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</si>
  <si>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</si>
  <si>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</si>
  <si>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</si>
  <si>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</si>
  <si>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</si>
  <si>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</si>
  <si>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</si>
  <si>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</si>
  <si>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</si>
  <si>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</si>
  <si>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</si>
  <si>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</si>
  <si>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</si>
  <si>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</si>
  <si>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</si>
  <si>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</si>
  <si>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</si>
  <si>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</si>
  <si>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</si>
  <si>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</si>
  <si>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</si>
  <si>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</si>
  <si>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</si>
  <si>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</si>
  <si>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</si>
  <si>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</si>
  <si>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</si>
  <si>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</si>
  <si>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</si>
  <si>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</si>
  <si>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</si>
  <si>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</si>
  <si>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</si>
  <si>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</si>
  <si>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</si>
  <si>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</si>
  <si>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</si>
  <si>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</si>
  <si>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</si>
  <si>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</si>
  <si>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</si>
  <si>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</si>
  <si>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</si>
  <si>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</si>
  <si>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</si>
  <si>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</si>
  <si>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</si>
  <si>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</si>
  <si>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</si>
  <si>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</si>
  <si>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</si>
  <si>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</si>
  <si>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</si>
  <si>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</si>
  <si>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</si>
  <si>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</si>
  <si>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</si>
  <si>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</si>
  <si>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</si>
  <si>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</si>
  <si>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</si>
  <si>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</si>
  <si>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</si>
  <si>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</si>
  <si>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</si>
  <si>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</si>
  <si>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</si>
  <si>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</si>
  <si>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</si>
  <si>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</si>
  <si>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</si>
  <si>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</si>
  <si>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</si>
  <si>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</si>
  <si>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</si>
  <si>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</si>
  <si>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</si>
  <si>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</si>
  <si>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</si>
  <si>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</si>
  <si>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</si>
  <si>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</si>
  <si>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</si>
  <si>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</si>
  <si>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</si>
  <si>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</si>
  <si>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</si>
  <si>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</si>
  <si>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</si>
  <si>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</si>
  <si>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</si>
  <si>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</si>
  <si>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</si>
  <si>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</si>
  <si>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</si>
  <si>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</si>
  <si>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</si>
  <si>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</si>
  <si>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</si>
  <si>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</si>
  <si>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</si>
  <si>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</si>
  <si>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</si>
  <si>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</si>
  <si>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</si>
  <si>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</si>
  <si>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</si>
  <si>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</si>
  <si>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</si>
  <si>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</si>
  <si>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</si>
  <si>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</si>
  <si>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</si>
  <si>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</si>
  <si>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</si>
  <si>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</si>
  <si>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</si>
  <si>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</si>
  <si>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</si>
  <si>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</si>
  <si>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</si>
  <si>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</si>
  <si>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</si>
  <si>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</si>
  <si>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</si>
  <si>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</si>
  <si>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</si>
  <si>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</si>
  <si>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</si>
  <si>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</si>
  <si>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</si>
  <si>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</si>
  <si>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</si>
  <si>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</si>
  <si>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</si>
  <si>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</si>
  <si>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</si>
  <si>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</si>
  <si>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</si>
  <si>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</si>
  <si>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</si>
  <si>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</si>
  <si>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</si>
  <si>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</si>
  <si>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</si>
  <si>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</si>
  <si>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</si>
  <si>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</si>
  <si>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</si>
  <si>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</si>
  <si>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</si>
  <si>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</si>
  <si>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</si>
  <si>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</si>
  <si>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</si>
  <si>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</si>
  <si>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</si>
  <si>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</si>
  <si>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</si>
  <si>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</si>
  <si>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</si>
  <si>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</si>
  <si>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</si>
  <si>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</si>
  <si>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</si>
  <si>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</si>
  <si>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</si>
  <si>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</si>
  <si>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</si>
  <si>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</si>
  <si>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</si>
  <si>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</si>
  <si>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</si>
  <si>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</si>
  <si>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</si>
  <si>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</si>
  <si>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</si>
  <si>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</si>
  <si>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</si>
  <si>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</si>
  <si>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</si>
  <si>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</si>
  <si>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</si>
  <si>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</si>
  <si>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</si>
  <si>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</si>
  <si>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</si>
  <si>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</si>
  <si>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</si>
  <si>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</si>
  <si>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</si>
  <si>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</si>
  <si>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</si>
  <si>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</si>
  <si>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</si>
  <si>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</si>
  <si>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</si>
  <si>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</si>
  <si>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</si>
  <si>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</si>
  <si>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</si>
  <si>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</si>
  <si>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</si>
  <si>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</si>
  <si>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</si>
  <si>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</si>
  <si>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</si>
  <si>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</si>
  <si>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</si>
  <si>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</si>
  <si>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</si>
  <si>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</si>
  <si>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</si>
  <si>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</si>
  <si>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</si>
  <si>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</si>
  <si>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</si>
  <si>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</si>
  <si>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</si>
  <si>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</si>
  <si>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</si>
  <si>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</si>
  <si>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</si>
  <si>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</si>
  <si>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</si>
  <si>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</si>
  <si>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</si>
  <si>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</si>
  <si>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</si>
  <si>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</si>
  <si>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</si>
  <si>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</si>
  <si>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</si>
  <si>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</si>
  <si>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</si>
  <si>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</si>
  <si>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</si>
  <si>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</si>
  <si>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</si>
  <si>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</si>
  <si>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</si>
  <si>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</si>
  <si>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</si>
  <si>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</si>
  <si>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</si>
  <si>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</si>
  <si>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</si>
  <si>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</si>
  <si>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</si>
  <si>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</si>
  <si>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</si>
  <si>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</si>
  <si>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</si>
  <si>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</si>
  <si>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</si>
  <si>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</si>
  <si>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</si>
  <si>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</si>
  <si>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</si>
  <si>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</si>
  <si>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</si>
  <si>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</si>
  <si>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</si>
  <si>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</si>
  <si>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</si>
  <si>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</si>
  <si>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</si>
  <si>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</si>
  <si>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</si>
  <si>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</si>
  <si>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</si>
  <si>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</si>
  <si>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</si>
  <si>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</si>
  <si>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</si>
  <si>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</si>
  <si>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</si>
  <si>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</si>
  <si>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</si>
  <si>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</si>
  <si>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</si>
  <si>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</si>
  <si>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</si>
  <si>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</si>
  <si>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</si>
  <si>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</si>
  <si>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</si>
  <si>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</si>
  <si>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</si>
  <si>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</si>
  <si>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</si>
  <si>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</si>
  <si>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</si>
  <si>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</si>
  <si>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</si>
  <si>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</si>
  <si>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</si>
  <si>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</si>
  <si>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</si>
  <si>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</si>
  <si>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</si>
  <si>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</si>
  <si>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</si>
  <si>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</si>
  <si>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</si>
  <si>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</si>
  <si>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</si>
  <si>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</si>
  <si>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</si>
  <si>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</si>
  <si>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</si>
  <si>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</si>
  <si>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</si>
  <si>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</si>
  <si>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</si>
  <si>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</si>
  <si>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</si>
  <si>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</si>
  <si>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</si>
  <si>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</si>
  <si>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</si>
  <si>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</si>
  <si>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</si>
  <si>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</si>
  <si>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</si>
  <si>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</si>
  <si>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</si>
  <si>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</si>
  <si>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</si>
  <si>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</si>
  <si>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</si>
  <si>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</si>
  <si>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</si>
  <si>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</si>
  <si>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</si>
  <si>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</si>
  <si>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</si>
  <si>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</si>
  <si>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</si>
  <si>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</si>
  <si>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</si>
  <si>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</si>
  <si>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</si>
  <si>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</si>
  <si>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</si>
  <si>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</si>
  <si>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</si>
  <si>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</si>
  <si>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</si>
  <si>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</si>
  <si>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</si>
  <si>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</si>
  <si>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</si>
  <si>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</si>
  <si>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</si>
  <si>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</si>
  <si>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</si>
  <si>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</si>
  <si>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</si>
  <si>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</si>
  <si>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</si>
  <si>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</si>
  <si>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</si>
  <si>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</si>
  <si>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</si>
  <si>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</si>
  <si>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</si>
  <si>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</si>
  <si>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</si>
  <si>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</si>
  <si>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</si>
  <si>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</si>
  <si>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</si>
  <si>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</si>
  <si>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</si>
  <si>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</si>
  <si>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</si>
  <si>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</si>
  <si>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</si>
  <si>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</si>
  <si>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</si>
  <si>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</si>
  <si>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</si>
  <si>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</si>
  <si>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</si>
  <si>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</si>
  <si>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</si>
  <si>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</si>
  <si>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</si>
  <si>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</si>
  <si>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</si>
  <si>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</si>
  <si>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</si>
  <si>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</si>
  <si>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</si>
  <si>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</si>
  <si>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</si>
  <si>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</si>
  <si>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</si>
  <si>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</si>
  <si>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</si>
  <si>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</si>
  <si>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</si>
  <si>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</si>
  <si>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</si>
  <si>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</si>
  <si>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</si>
  <si>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</si>
  <si>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</si>
  <si>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</si>
  <si>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</si>
  <si>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</si>
  <si>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</si>
  <si>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</si>
  <si>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</si>
  <si>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</si>
  <si>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</si>
  <si>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</si>
  <si>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</si>
  <si>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</si>
  <si>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</si>
  <si>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</si>
  <si>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</si>
  <si>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</si>
  <si>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</si>
  <si>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</si>
  <si>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</si>
  <si>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</si>
  <si>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</si>
  <si>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</si>
  <si>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</si>
  <si>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</si>
  <si>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</si>
  <si>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</si>
  <si>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</si>
  <si>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</si>
  <si>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</si>
  <si>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</si>
  <si>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</si>
  <si>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</si>
  <si>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</si>
  <si>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</si>
  <si>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</si>
  <si>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</si>
  <si>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</si>
  <si>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</si>
  <si>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</si>
  <si>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</si>
  <si>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</si>
  <si>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</si>
  <si>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</si>
  <si>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</si>
  <si>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</si>
  <si>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</si>
  <si>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</si>
  <si>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</si>
  <si>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</si>
  <si>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</si>
  <si>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</si>
  <si>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</si>
  <si>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</si>
  <si>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</si>
  <si>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</si>
  <si>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</si>
  <si>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</si>
  <si>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</si>
  <si>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</si>
  <si>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</si>
  <si>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</si>
  <si>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</si>
  <si>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</si>
  <si>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</si>
  <si>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</si>
  <si>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</si>
  <si>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</si>
  <si>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</si>
  <si>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</si>
  <si>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</si>
  <si>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</si>
  <si>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</si>
  <si>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</si>
  <si>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</si>
  <si>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</si>
  <si>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</si>
  <si>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</si>
  <si>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</si>
  <si>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</si>
  <si>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</si>
  <si>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</si>
  <si>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</si>
  <si>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</si>
  <si>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</si>
  <si>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</si>
  <si>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</si>
  <si>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</si>
  <si>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</si>
  <si>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</si>
  <si>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</si>
  <si>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</si>
  <si>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</si>
  <si>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</si>
  <si>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</si>
  <si>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</si>
  <si>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</si>
  <si>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</si>
  <si>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</si>
  <si>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</si>
  <si>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</si>
  <si>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</si>
  <si>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</si>
  <si>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</si>
  <si>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</si>
  <si>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</si>
  <si>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</si>
  <si>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</si>
  <si>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</si>
  <si>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</si>
  <si>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</si>
  <si>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</si>
  <si>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</si>
  <si>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</si>
  <si>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</si>
  <si>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</si>
  <si>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</si>
  <si>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</si>
  <si>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</si>
  <si>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</si>
  <si>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</si>
  <si>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</si>
  <si>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</si>
  <si>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</si>
  <si>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</si>
  <si>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</si>
  <si>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</si>
  <si>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</si>
  <si>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</si>
  <si>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</si>
  <si>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</si>
  <si>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</si>
  <si>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</si>
  <si>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</si>
  <si>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</si>
  <si>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</si>
  <si>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</si>
  <si>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</si>
  <si>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</si>
  <si>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</si>
  <si>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</si>
  <si>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</si>
  <si>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</si>
  <si>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</si>
  <si>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</si>
  <si>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</si>
  <si>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</si>
  <si>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</si>
  <si>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</si>
  <si>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</si>
  <si>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</si>
  <si>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</si>
  <si>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</si>
  <si>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</si>
  <si>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</si>
  <si>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</si>
  <si>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</si>
  <si>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</si>
  <si>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</si>
  <si>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</si>
  <si>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</si>
  <si>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</si>
  <si>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</si>
  <si>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</si>
  <si>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</si>
  <si>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</si>
  <si>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</si>
  <si>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</si>
  <si>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</si>
  <si>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</si>
  <si>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</si>
  <si>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</si>
  <si>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</si>
  <si>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</si>
  <si>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</si>
  <si>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</si>
  <si>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</si>
  <si>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</si>
  <si>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</si>
  <si>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</si>
  <si>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</si>
  <si>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</si>
  <si>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</si>
  <si>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</si>
  <si>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</si>
  <si>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</si>
  <si>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</si>
  <si>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</si>
  <si>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</si>
  <si>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</si>
  <si>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</si>
  <si>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</si>
  <si>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</si>
  <si>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</si>
  <si>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</si>
  <si>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</si>
  <si>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</si>
  <si>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</si>
  <si>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</si>
  <si>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</si>
  <si>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</si>
  <si>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</si>
  <si>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</si>
  <si>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</si>
  <si>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</si>
  <si>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</si>
  <si>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</si>
  <si>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</si>
  <si>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</si>
  <si>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</si>
  <si>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</si>
  <si>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</si>
  <si>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</si>
  <si>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</si>
  <si>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</si>
  <si>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</si>
  <si>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</si>
  <si>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</si>
  <si>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</si>
  <si>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</si>
  <si>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</si>
  <si>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</si>
  <si>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</si>
  <si>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</si>
  <si>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</si>
  <si>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</si>
  <si>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</si>
  <si>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</si>
  <si>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</si>
  <si>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</si>
  <si>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</si>
  <si>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</si>
  <si>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</si>
  <si>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</si>
  <si>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</si>
  <si>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</si>
  <si>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</si>
  <si>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</si>
  <si>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</si>
  <si>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</si>
  <si>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</si>
  <si>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</si>
  <si>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</si>
  <si>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</si>
  <si>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</si>
  <si>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</si>
  <si>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</si>
  <si>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</si>
  <si>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</si>
  <si>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</si>
  <si>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</si>
  <si>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</si>
  <si>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</si>
  <si>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</si>
  <si>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</si>
  <si>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</si>
  <si>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</si>
  <si>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</si>
  <si>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</si>
  <si>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</si>
  <si>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</si>
  <si>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</si>
  <si>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</si>
  <si>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</si>
  <si>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</si>
  <si>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</si>
  <si>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</si>
  <si>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</si>
  <si>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</si>
  <si>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</si>
  <si>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</si>
  <si>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</si>
  <si>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</si>
  <si>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</si>
  <si>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</si>
  <si>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</si>
  <si>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</si>
  <si>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</si>
  <si>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</si>
  <si>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</si>
  <si>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</si>
  <si>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</si>
  <si>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</si>
  <si>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</si>
  <si>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</si>
  <si>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</si>
  <si>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</si>
  <si>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</si>
  <si>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</si>
  <si>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</si>
  <si>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</si>
  <si>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</si>
  <si>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</si>
  <si>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</si>
  <si>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</si>
  <si>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</si>
  <si>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</si>
  <si>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</si>
  <si>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</si>
  <si>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</si>
  <si>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</si>
  <si>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</si>
  <si>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</si>
  <si>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</si>
  <si>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</si>
  <si>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</si>
  <si>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</si>
  <si>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</si>
  <si>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</si>
  <si>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</si>
  <si>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</si>
  <si>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</si>
  <si>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</si>
  <si>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</si>
  <si>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</si>
  <si>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</si>
  <si>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</si>
  <si>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</si>
  <si>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</si>
  <si>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</si>
  <si>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</si>
  <si>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</si>
  <si>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</si>
  <si>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</si>
  <si>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</si>
  <si>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</si>
  <si>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</si>
  <si>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</si>
  <si>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</si>
  <si>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</si>
  <si>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</si>
  <si>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</si>
  <si>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</si>
  <si>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</si>
  <si>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</si>
  <si>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</si>
  <si>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210</t>
  </si>
  <si>
    <t>Swedish Issaquah</t>
  </si>
  <si>
    <t>751 NE Blakely Drive</t>
  </si>
  <si>
    <t>Issaquah, WA 98029</t>
  </si>
  <si>
    <t>King</t>
  </si>
  <si>
    <t>Rayburn Lewis</t>
  </si>
  <si>
    <t>Jeff Treasure</t>
  </si>
  <si>
    <t>Michael Hart M.D.</t>
  </si>
  <si>
    <t>425-313-4000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</si>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</sst>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2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5836.536108895546</v>
          </cell>
          <cell r="D59">
            <v>0</v>
          </cell>
          <cell r="E59">
            <v>15233.463891104489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2252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1601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123647.76000000001</v>
          </cell>
          <cell r="AZ59">
            <v>0</v>
          </cell>
          <cell r="BA59"/>
          <cell r="BE59">
            <v>677159.32545400038</v>
          </cell>
        </row>
        <row r="71">
          <cell r="C71">
            <v>7378132.29</v>
          </cell>
          <cell r="D71">
            <v>0</v>
          </cell>
          <cell r="E71">
            <v>15805888.15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2809174.9499999997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6888783.1099999985</v>
          </cell>
          <cell r="P71">
            <v>18059105.289999999</v>
          </cell>
          <cell r="Q71">
            <v>3651631.1900000004</v>
          </cell>
          <cell r="R71">
            <v>1009721.54</v>
          </cell>
          <cell r="S71">
            <v>7194582.1600000011</v>
          </cell>
          <cell r="T71">
            <v>572618.33000000007</v>
          </cell>
          <cell r="U71">
            <v>5633743.4000000004</v>
          </cell>
          <cell r="V71">
            <v>4877350.8100000005</v>
          </cell>
          <cell r="W71">
            <v>1409537.8399999999</v>
          </cell>
          <cell r="X71">
            <v>2851961.87</v>
          </cell>
          <cell r="Y71">
            <v>5267231.4999999991</v>
          </cell>
          <cell r="Z71">
            <v>0</v>
          </cell>
          <cell r="AA71">
            <v>299722.90999999997</v>
          </cell>
          <cell r="AB71">
            <v>13080439.549999999</v>
          </cell>
          <cell r="AC71">
            <v>1997587.6900000002</v>
          </cell>
          <cell r="AD71">
            <v>130957.09000000001</v>
          </cell>
          <cell r="AE71">
            <v>1979421.56</v>
          </cell>
          <cell r="AF71">
            <v>0</v>
          </cell>
          <cell r="AG71">
            <v>7976330.1500000013</v>
          </cell>
          <cell r="AH71">
            <v>0</v>
          </cell>
          <cell r="AI71">
            <v>0</v>
          </cell>
          <cell r="AJ71">
            <v>1218971.7200000002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22578</v>
          </cell>
          <cell r="AU71">
            <v>0</v>
          </cell>
          <cell r="AV71">
            <v>10407.15</v>
          </cell>
          <cell r="AW71">
            <v>0</v>
          </cell>
          <cell r="AX71">
            <v>0</v>
          </cell>
          <cell r="AY71">
            <v>2047884.7</v>
          </cell>
          <cell r="AZ71">
            <v>224525.53000000038</v>
          </cell>
          <cell r="BA71">
            <v>864923.91999999993</v>
          </cell>
          <cell r="BB71">
            <v>721367.11999999965</v>
          </cell>
          <cell r="BC71">
            <v>0</v>
          </cell>
          <cell r="BD71">
            <v>183865.56999999998</v>
          </cell>
          <cell r="BE71">
            <v>14531590.16</v>
          </cell>
          <cell r="BF71">
            <v>2803725.0600000005</v>
          </cell>
          <cell r="BG71">
            <v>0</v>
          </cell>
          <cell r="BH71">
            <v>217718.42000000004</v>
          </cell>
          <cell r="BI71">
            <v>0</v>
          </cell>
          <cell r="BJ71">
            <v>1.94</v>
          </cell>
          <cell r="BK71">
            <v>0</v>
          </cell>
          <cell r="BL71">
            <v>0</v>
          </cell>
          <cell r="BM71">
            <v>0</v>
          </cell>
          <cell r="BN71">
            <v>2689528.6500000004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140746.6</v>
          </cell>
          <cell r="BT71">
            <v>0</v>
          </cell>
          <cell r="BU71">
            <v>0</v>
          </cell>
          <cell r="BV71">
            <v>4539.3500000000004</v>
          </cell>
          <cell r="BW71">
            <v>5247249.9500000011</v>
          </cell>
          <cell r="BX71">
            <v>0</v>
          </cell>
          <cell r="BY71">
            <v>901300.95000000007</v>
          </cell>
          <cell r="BZ71">
            <v>0</v>
          </cell>
          <cell r="CA71">
            <v>0</v>
          </cell>
          <cell r="CB71">
            <v>0</v>
          </cell>
          <cell r="CC71">
            <v>59294115.282034189</v>
          </cell>
          <cell r="CD71">
            <v>21944514.209999997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95" transitionEvaluation="1" transitionEntry="1" codeName="Sheet1">
    <pageSetUpPr autoPageBreaks="0" fitToPage="1"/>
  </sheetPr>
  <dimension ref="A1:CF817"/>
  <sheetViews>
    <sheetView showGridLines="0" tabSelected="1" topLeftCell="A495" zoomScale="75" zoomScaleNormal="75" workbookViewId="0">
      <selection activeCell="AZ60" sqref="AZ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10752338.519999996</v>
      </c>
      <c r="C48" s="245">
        <f>ROUND(((B48/CE61)*C61),0)</f>
        <v>1433567</v>
      </c>
      <c r="D48" s="245">
        <f>ROUND(((B48/CE61)*D61),0)</f>
        <v>0</v>
      </c>
      <c r="E48" s="195">
        <f>ROUND(((B48/CE61)*E61),0)</f>
        <v>1811527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207679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731288</v>
      </c>
      <c r="P48" s="195">
        <f>ROUND(((B48/CE61)*P61),0)</f>
        <v>1128520</v>
      </c>
      <c r="Q48" s="195">
        <f>ROUND(((B48/CE61)*Q61),0)</f>
        <v>433619</v>
      </c>
      <c r="R48" s="195">
        <f>ROUND(((B48/CE61)*R61),0)</f>
        <v>55247</v>
      </c>
      <c r="S48" s="195">
        <f>ROUND(((B48/CE61)*S61),0)</f>
        <v>152416</v>
      </c>
      <c r="T48" s="195">
        <f>ROUND(((B48/CE61)*T61),0)</f>
        <v>52561</v>
      </c>
      <c r="U48" s="195">
        <f>ROUND(((B48/CE61)*U61),0)</f>
        <v>32123</v>
      </c>
      <c r="V48" s="195">
        <f>ROUND(((B48/CE61)*V61),0)</f>
        <v>374098</v>
      </c>
      <c r="W48" s="195">
        <f>ROUND(((B48/CE61)*W61),0)</f>
        <v>126140</v>
      </c>
      <c r="X48" s="195">
        <f>ROUND(((B48/CE61)*X61),0)</f>
        <v>303368</v>
      </c>
      <c r="Y48" s="195">
        <f>ROUND(((B48/CE61)*Y61),0)</f>
        <v>467869</v>
      </c>
      <c r="Z48" s="195">
        <f>ROUND(((B48/CE61)*Z61),0)</f>
        <v>0</v>
      </c>
      <c r="AA48" s="195">
        <f>ROUND(((B48/CE61)*AA61),0)</f>
        <v>23414</v>
      </c>
      <c r="AB48" s="195">
        <f>ROUND(((B48/CE61)*AB61),0)</f>
        <v>395719</v>
      </c>
      <c r="AC48" s="195">
        <f>ROUND(((B48/CE61)*AC61),0)</f>
        <v>285528</v>
      </c>
      <c r="AD48" s="195">
        <f>ROUND(((B48/CE61)*AD61),0)</f>
        <v>22569</v>
      </c>
      <c r="AE48" s="195">
        <f>ROUND(((B48/CE61)*AE61),0)</f>
        <v>257930</v>
      </c>
      <c r="AF48" s="195">
        <f>ROUND(((B48/CE61)*AF61),0)</f>
        <v>0</v>
      </c>
      <c r="AG48" s="195">
        <f>ROUND(((B48/CE61)*AG61),0)</f>
        <v>756880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116918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10531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224646</v>
      </c>
      <c r="AZ48" s="195">
        <f>ROUND(((B48/CE61)*AZ61),0)</f>
        <v>32705</v>
      </c>
      <c r="BA48" s="195">
        <f>ROUND(((B48/CE61)*BA61),0)</f>
        <v>7630</v>
      </c>
      <c r="BB48" s="195">
        <f>ROUND(((B48/CE61)*BB61),0)</f>
        <v>159907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298834</v>
      </c>
      <c r="BF48" s="195">
        <f>ROUND(((B48/CE61)*BF61),0)</f>
        <v>291078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115285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12674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11380</v>
      </c>
      <c r="BX48" s="195">
        <f>ROUND(((B48/CE61)*BX61),0)</f>
        <v>0</v>
      </c>
      <c r="BY48" s="195">
        <f>ROUND(((B48/CE61)*BY61),0)</f>
        <v>119868</v>
      </c>
      <c r="BZ48" s="195">
        <f>ROUND(((B48/CE61)*BZ61),0)</f>
        <v>0</v>
      </c>
      <c r="CA48" s="195">
        <f>ROUND(((B48/CE61)*CA61),0)</f>
        <v>4960</v>
      </c>
      <c r="CB48" s="195">
        <f>ROUND(((B48/CE61)*CB61),0)</f>
        <v>0</v>
      </c>
      <c r="CC48" s="195">
        <f>ROUND(((B48/CE61)*CC61),0)</f>
        <v>293860</v>
      </c>
      <c r="CD48" s="195"/>
      <c r="CE48" s="195">
        <f>SUM(C48:CD48)</f>
        <v>10752338</v>
      </c>
    </row>
    <row r="49" spans="1:84" ht="12.65" customHeight="1" x14ac:dyDescent="0.35">
      <c r="A49" s="175" t="s">
        <v>206</v>
      </c>
      <c r="B49" s="195">
        <f>B47+B48</f>
        <v>10752338.519999996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15744623.740000004</v>
      </c>
      <c r="C52" s="195">
        <f>ROUND((B52/(CE76+CF76)*C76),0)</f>
        <v>259349</v>
      </c>
      <c r="D52" s="195">
        <f>ROUND((B52/(CE76+CF76)*D76),0)</f>
        <v>0</v>
      </c>
      <c r="E52" s="195">
        <f>ROUND((B52/(CE76+CF76)*E76),0)</f>
        <v>1534675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150468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320278</v>
      </c>
      <c r="P52" s="195">
        <f>ROUND((B52/(CE76+CF76)*P76),0)</f>
        <v>765698</v>
      </c>
      <c r="Q52" s="195">
        <f>ROUND((B52/(CE76+CF76)*Q76),0)</f>
        <v>378824</v>
      </c>
      <c r="R52" s="195">
        <f>ROUND((B52/(CE76+CF76)*R76),0)</f>
        <v>0</v>
      </c>
      <c r="S52" s="195">
        <f>ROUND((B52/(CE76+CF76)*S76),0)</f>
        <v>216527</v>
      </c>
      <c r="T52" s="195">
        <f>ROUND((B52/(CE76+CF76)*T76),0)</f>
        <v>49879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81203</v>
      </c>
      <c r="Y52" s="195">
        <f>ROUND((B52/(CE76+CF76)*Y76),0)</f>
        <v>291123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106573</v>
      </c>
      <c r="AC52" s="195">
        <f>ROUND((B52/(CE76+CF76)*AC76),0)</f>
        <v>46123</v>
      </c>
      <c r="AD52" s="195">
        <f>ROUND((B52/(CE76+CF76)*AD76),0)</f>
        <v>25718</v>
      </c>
      <c r="AE52" s="195">
        <f>ROUND((B52/(CE76+CF76)*AE76),0)</f>
        <v>166130</v>
      </c>
      <c r="AF52" s="195">
        <f>ROUND((B52/(CE76+CF76)*AF76),0)</f>
        <v>0</v>
      </c>
      <c r="AG52" s="195">
        <f>ROUND((B52/(CE76+CF76)*AG76),0)</f>
        <v>460705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28188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24391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319719</v>
      </c>
      <c r="AZ52" s="195">
        <f>ROUND((B52/(CE76+CF76)*AZ76),0)</f>
        <v>0</v>
      </c>
      <c r="BA52" s="195">
        <f>ROUND((B52/(CE76+CF76)*BA76),0)</f>
        <v>18340</v>
      </c>
      <c r="BB52" s="195">
        <f>ROUND((B52/(CE76+CF76)*BB76),0)</f>
        <v>2095</v>
      </c>
      <c r="BC52" s="195">
        <f>ROUND((B52/(CE76+CF76)*BC76),0)</f>
        <v>0</v>
      </c>
      <c r="BD52" s="195">
        <f>ROUND((B52/(CE76+CF76)*BD76),0)</f>
        <v>182138</v>
      </c>
      <c r="BE52" s="195">
        <f>ROUND((B52/(CE76+CF76)*BE76),0)</f>
        <v>9239435</v>
      </c>
      <c r="BF52" s="195">
        <f>ROUND((B52/(CE76+CF76)*BF76),0)</f>
        <v>96279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261304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20512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17161</v>
      </c>
      <c r="BX52" s="195">
        <f>ROUND((B52/(CE76+CF76)*BX76),0)</f>
        <v>0</v>
      </c>
      <c r="BY52" s="195">
        <f>ROUND((B52/(CE76+CF76)*BY76),0)</f>
        <v>5443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676344</v>
      </c>
      <c r="CD52" s="195"/>
      <c r="CE52" s="195">
        <f>SUM(C52:CD52)</f>
        <v>15744622</v>
      </c>
    </row>
    <row r="53" spans="1:84" ht="12.65" customHeight="1" x14ac:dyDescent="0.35">
      <c r="A53" s="175" t="s">
        <v>206</v>
      </c>
      <c r="B53" s="195">
        <f>B51+B52</f>
        <v>15744623.740000004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300">
        <v>9774.9166955536402</v>
      </c>
      <c r="D59" s="300">
        <v>0</v>
      </c>
      <c r="E59" s="300">
        <v>15278.080000000009</v>
      </c>
      <c r="F59" s="300">
        <v>0</v>
      </c>
      <c r="G59" s="300">
        <v>0</v>
      </c>
      <c r="H59" s="300">
        <v>0</v>
      </c>
      <c r="I59" s="300">
        <v>0</v>
      </c>
      <c r="J59" s="300">
        <v>2641</v>
      </c>
      <c r="K59" s="300">
        <v>0</v>
      </c>
      <c r="L59" s="300">
        <v>0</v>
      </c>
      <c r="M59" s="300">
        <v>0</v>
      </c>
      <c r="N59" s="300">
        <v>0</v>
      </c>
      <c r="O59" s="300">
        <v>1773</v>
      </c>
      <c r="P59" s="300"/>
      <c r="Q59" s="300"/>
      <c r="R59" s="300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154743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7">
        <v>80.81</v>
      </c>
      <c r="D60" s="187">
        <v>0</v>
      </c>
      <c r="E60" s="187">
        <v>138.18000000000004</v>
      </c>
      <c r="F60" s="187">
        <v>0</v>
      </c>
      <c r="G60" s="187">
        <v>0</v>
      </c>
      <c r="H60" s="187">
        <v>0</v>
      </c>
      <c r="I60" s="187">
        <v>0</v>
      </c>
      <c r="J60" s="187">
        <v>11.07</v>
      </c>
      <c r="K60" s="187">
        <v>0</v>
      </c>
      <c r="L60" s="187">
        <v>0</v>
      </c>
      <c r="M60" s="187">
        <v>0</v>
      </c>
      <c r="N60" s="187">
        <v>0</v>
      </c>
      <c r="O60" s="187">
        <v>44.680000000000007</v>
      </c>
      <c r="P60" s="187">
        <v>77.2</v>
      </c>
      <c r="Q60" s="187">
        <v>23.659999999999997</v>
      </c>
      <c r="R60" s="187">
        <v>4.05</v>
      </c>
      <c r="S60" s="221">
        <v>16.310000000000002</v>
      </c>
      <c r="T60" s="221">
        <v>3.4499999999999997</v>
      </c>
      <c r="U60" s="221">
        <v>2.4099999999999993</v>
      </c>
      <c r="V60" s="221">
        <v>20.960000000000004</v>
      </c>
      <c r="W60" s="221">
        <v>6.41</v>
      </c>
      <c r="X60" s="221">
        <v>17.670000000000002</v>
      </c>
      <c r="Y60" s="221">
        <v>35.54</v>
      </c>
      <c r="Z60" s="221">
        <v>0</v>
      </c>
      <c r="AA60" s="221">
        <v>1.22</v>
      </c>
      <c r="AB60" s="221">
        <v>22.71</v>
      </c>
      <c r="AC60" s="221">
        <v>16.329999999999998</v>
      </c>
      <c r="AD60" s="221">
        <v>1.1800000000000002</v>
      </c>
      <c r="AE60" s="221">
        <v>17.419999999999998</v>
      </c>
      <c r="AF60" s="221">
        <v>0</v>
      </c>
      <c r="AG60" s="221">
        <v>49.62</v>
      </c>
      <c r="AH60" s="221">
        <v>0</v>
      </c>
      <c r="AI60" s="221">
        <v>0</v>
      </c>
      <c r="AJ60" s="221">
        <v>6.91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0.62</v>
      </c>
      <c r="AW60" s="221">
        <v>0</v>
      </c>
      <c r="AX60" s="221">
        <v>0</v>
      </c>
      <c r="AY60" s="221">
        <v>26.369999999999997</v>
      </c>
      <c r="AZ60" s="221">
        <v>3.96</v>
      </c>
      <c r="BA60" s="221">
        <v>1.4</v>
      </c>
      <c r="BB60" s="221">
        <v>11.629999999999999</v>
      </c>
      <c r="BC60" s="221">
        <v>0</v>
      </c>
      <c r="BD60" s="221">
        <v>0</v>
      </c>
      <c r="BE60" s="221">
        <v>28.380000000000003</v>
      </c>
      <c r="BF60" s="221">
        <v>35.329999999999991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5.35</v>
      </c>
      <c r="BO60" s="221">
        <v>0</v>
      </c>
      <c r="BP60" s="221">
        <v>0</v>
      </c>
      <c r="BQ60" s="221">
        <v>0</v>
      </c>
      <c r="BR60" s="221">
        <v>0</v>
      </c>
      <c r="BS60" s="221">
        <v>1.6099999999999999</v>
      </c>
      <c r="BT60" s="221">
        <v>0</v>
      </c>
      <c r="BU60" s="221">
        <v>0</v>
      </c>
      <c r="BV60" s="221">
        <v>0</v>
      </c>
      <c r="BW60" s="221">
        <v>1.58</v>
      </c>
      <c r="BX60" s="221">
        <v>0</v>
      </c>
      <c r="BY60" s="221">
        <v>5.6499999999999995</v>
      </c>
      <c r="BZ60" s="221">
        <v>0</v>
      </c>
      <c r="CA60" s="221">
        <v>0</v>
      </c>
      <c r="CB60" s="221">
        <v>0</v>
      </c>
      <c r="CC60" s="221">
        <v>26.8</v>
      </c>
      <c r="CD60" s="249" t="s">
        <v>221</v>
      </c>
      <c r="CE60" s="251">
        <f t="shared" ref="CE60:CE70" si="0">SUM(C60:CD60)</f>
        <v>746.47</v>
      </c>
    </row>
    <row r="61" spans="1:84" ht="12.65" customHeight="1" x14ac:dyDescent="0.35">
      <c r="A61" s="171" t="s">
        <v>235</v>
      </c>
      <c r="B61" s="175"/>
      <c r="C61" s="300">
        <v>10470416.909999995</v>
      </c>
      <c r="D61" s="300">
        <v>0</v>
      </c>
      <c r="E61" s="300">
        <v>13230947.33</v>
      </c>
      <c r="F61" s="300">
        <v>0</v>
      </c>
      <c r="G61" s="300">
        <v>0</v>
      </c>
      <c r="H61" s="300">
        <v>0</v>
      </c>
      <c r="I61" s="300">
        <v>0</v>
      </c>
      <c r="J61" s="300">
        <v>1516835.31</v>
      </c>
      <c r="K61" s="300">
        <v>0</v>
      </c>
      <c r="L61" s="300">
        <v>0</v>
      </c>
      <c r="M61" s="300">
        <v>0</v>
      </c>
      <c r="N61" s="300">
        <v>0</v>
      </c>
      <c r="O61" s="300">
        <v>5341143.4099999992</v>
      </c>
      <c r="P61" s="300">
        <v>8242431.8999999994</v>
      </c>
      <c r="Q61" s="300">
        <v>3167042.9200000004</v>
      </c>
      <c r="R61" s="300">
        <v>403513.77999999997</v>
      </c>
      <c r="S61" s="185">
        <v>1113208.9099999999</v>
      </c>
      <c r="T61" s="185">
        <v>383892.61</v>
      </c>
      <c r="U61" s="185">
        <v>234620.71</v>
      </c>
      <c r="V61" s="185">
        <v>2732321.8099999996</v>
      </c>
      <c r="W61" s="185">
        <v>921294.83000000007</v>
      </c>
      <c r="X61" s="185">
        <v>2215728.15</v>
      </c>
      <c r="Y61" s="185">
        <v>3417203.04</v>
      </c>
      <c r="Z61" s="185">
        <v>0</v>
      </c>
      <c r="AA61" s="185">
        <v>171012.02000000002</v>
      </c>
      <c r="AB61" s="185">
        <v>2890233.36</v>
      </c>
      <c r="AC61" s="185">
        <v>2085426.8499999996</v>
      </c>
      <c r="AD61" s="185">
        <v>164837.97</v>
      </c>
      <c r="AE61" s="185">
        <v>1883857.17</v>
      </c>
      <c r="AF61" s="185">
        <v>0</v>
      </c>
      <c r="AG61" s="185">
        <v>5528061.8600000003</v>
      </c>
      <c r="AH61" s="185">
        <v>0</v>
      </c>
      <c r="AI61" s="185">
        <v>0</v>
      </c>
      <c r="AJ61" s="185">
        <v>853939.51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76912.310000000012</v>
      </c>
      <c r="AW61" s="185">
        <v>0</v>
      </c>
      <c r="AX61" s="185">
        <v>0</v>
      </c>
      <c r="AY61" s="185">
        <v>1640759.3</v>
      </c>
      <c r="AZ61" s="185">
        <v>238868.11</v>
      </c>
      <c r="BA61" s="185">
        <v>55730.770000000004</v>
      </c>
      <c r="BB61" s="185">
        <v>1167918.97</v>
      </c>
      <c r="BC61" s="185">
        <v>0</v>
      </c>
      <c r="BD61" s="185">
        <v>0</v>
      </c>
      <c r="BE61" s="185">
        <v>2182610.5</v>
      </c>
      <c r="BF61" s="185">
        <v>2125958.2999999998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842011.04999999993</v>
      </c>
      <c r="BO61" s="185">
        <v>0</v>
      </c>
      <c r="BP61" s="185">
        <v>0</v>
      </c>
      <c r="BQ61" s="185">
        <v>0</v>
      </c>
      <c r="BR61" s="185">
        <v>0</v>
      </c>
      <c r="BS61" s="185">
        <v>92565.77</v>
      </c>
      <c r="BT61" s="185">
        <v>0</v>
      </c>
      <c r="BU61" s="185">
        <v>0</v>
      </c>
      <c r="BV61" s="185">
        <v>0</v>
      </c>
      <c r="BW61" s="185">
        <v>83114.12</v>
      </c>
      <c r="BX61" s="185">
        <v>0</v>
      </c>
      <c r="BY61" s="185">
        <v>875488.84000000008</v>
      </c>
      <c r="BZ61" s="185">
        <v>0</v>
      </c>
      <c r="CA61" s="185">
        <v>36228.049999999996</v>
      </c>
      <c r="CB61" s="185">
        <v>0</v>
      </c>
      <c r="CC61" s="185">
        <v>2146283.12</v>
      </c>
      <c r="CD61" s="249" t="s">
        <v>221</v>
      </c>
      <c r="CE61" s="195">
        <f t="shared" si="0"/>
        <v>78532419.569999993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1433567</v>
      </c>
      <c r="D62" s="195">
        <f t="shared" si="1"/>
        <v>0</v>
      </c>
      <c r="E62" s="195">
        <f t="shared" si="1"/>
        <v>1811527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207679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731288</v>
      </c>
      <c r="P62" s="195">
        <f t="shared" si="1"/>
        <v>1128520</v>
      </c>
      <c r="Q62" s="195">
        <f t="shared" si="1"/>
        <v>433619</v>
      </c>
      <c r="R62" s="195">
        <f t="shared" si="1"/>
        <v>55247</v>
      </c>
      <c r="S62" s="195">
        <f t="shared" si="1"/>
        <v>152416</v>
      </c>
      <c r="T62" s="195">
        <f t="shared" si="1"/>
        <v>52561</v>
      </c>
      <c r="U62" s="195">
        <f t="shared" si="1"/>
        <v>32123</v>
      </c>
      <c r="V62" s="195">
        <f t="shared" si="1"/>
        <v>374098</v>
      </c>
      <c r="W62" s="195">
        <f t="shared" si="1"/>
        <v>126140</v>
      </c>
      <c r="X62" s="195">
        <f t="shared" si="1"/>
        <v>303368</v>
      </c>
      <c r="Y62" s="195">
        <f t="shared" si="1"/>
        <v>467869</v>
      </c>
      <c r="Z62" s="195">
        <f t="shared" si="1"/>
        <v>0</v>
      </c>
      <c r="AA62" s="195">
        <f t="shared" si="1"/>
        <v>23414</v>
      </c>
      <c r="AB62" s="195">
        <f t="shared" si="1"/>
        <v>395719</v>
      </c>
      <c r="AC62" s="195">
        <f t="shared" si="1"/>
        <v>285528</v>
      </c>
      <c r="AD62" s="195">
        <f t="shared" si="1"/>
        <v>22569</v>
      </c>
      <c r="AE62" s="195">
        <f t="shared" si="1"/>
        <v>257930</v>
      </c>
      <c r="AF62" s="195">
        <f t="shared" si="1"/>
        <v>0</v>
      </c>
      <c r="AG62" s="195">
        <f t="shared" si="1"/>
        <v>756880</v>
      </c>
      <c r="AH62" s="195">
        <f t="shared" si="1"/>
        <v>0</v>
      </c>
      <c r="AI62" s="195">
        <f t="shared" si="1"/>
        <v>0</v>
      </c>
      <c r="AJ62" s="195">
        <f t="shared" si="1"/>
        <v>116918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10531</v>
      </c>
      <c r="AW62" s="195">
        <f t="shared" si="1"/>
        <v>0</v>
      </c>
      <c r="AX62" s="195">
        <f t="shared" si="1"/>
        <v>0</v>
      </c>
      <c r="AY62" s="195">
        <f>ROUND(AY47+AY48,0)</f>
        <v>224646</v>
      </c>
      <c r="AZ62" s="195">
        <f>ROUND(AZ47+AZ48,0)</f>
        <v>32705</v>
      </c>
      <c r="BA62" s="195">
        <f>ROUND(BA47+BA48,0)</f>
        <v>7630</v>
      </c>
      <c r="BB62" s="195">
        <f t="shared" si="1"/>
        <v>159907</v>
      </c>
      <c r="BC62" s="195">
        <f t="shared" si="1"/>
        <v>0</v>
      </c>
      <c r="BD62" s="195">
        <f t="shared" si="1"/>
        <v>0</v>
      </c>
      <c r="BE62" s="195">
        <f t="shared" si="1"/>
        <v>298834</v>
      </c>
      <c r="BF62" s="195">
        <f t="shared" si="1"/>
        <v>291078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115285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12674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11380</v>
      </c>
      <c r="BX62" s="195">
        <f t="shared" si="2"/>
        <v>0</v>
      </c>
      <c r="BY62" s="195">
        <f t="shared" si="2"/>
        <v>119868</v>
      </c>
      <c r="BZ62" s="195">
        <f t="shared" si="2"/>
        <v>0</v>
      </c>
      <c r="CA62" s="195">
        <f t="shared" si="2"/>
        <v>4960</v>
      </c>
      <c r="CB62" s="195">
        <f t="shared" si="2"/>
        <v>0</v>
      </c>
      <c r="CC62" s="195">
        <f t="shared" si="2"/>
        <v>293860</v>
      </c>
      <c r="CD62" s="249" t="s">
        <v>221</v>
      </c>
      <c r="CE62" s="195">
        <f t="shared" si="0"/>
        <v>10752338</v>
      </c>
      <c r="CF62" s="252"/>
    </row>
    <row r="63" spans="1:84" ht="12.65" customHeight="1" x14ac:dyDescent="0.35">
      <c r="A63" s="171" t="s">
        <v>236</v>
      </c>
      <c r="B63" s="175"/>
      <c r="C63" s="184">
        <v>3706.5499999999993</v>
      </c>
      <c r="D63" s="184">
        <v>0</v>
      </c>
      <c r="E63" s="184">
        <v>1197150</v>
      </c>
      <c r="F63" s="185">
        <v>0</v>
      </c>
      <c r="G63" s="184">
        <v>0</v>
      </c>
      <c r="H63" s="184">
        <v>0</v>
      </c>
      <c r="I63" s="185">
        <v>0</v>
      </c>
      <c r="J63" s="185">
        <v>1047133.3700000001</v>
      </c>
      <c r="K63" s="185">
        <v>0</v>
      </c>
      <c r="L63" s="185">
        <v>0</v>
      </c>
      <c r="M63" s="184">
        <v>0</v>
      </c>
      <c r="N63" s="184">
        <v>0</v>
      </c>
      <c r="O63" s="184">
        <v>1661893.83</v>
      </c>
      <c r="P63" s="185">
        <v>105416.54000000001</v>
      </c>
      <c r="Q63" s="185">
        <v>0</v>
      </c>
      <c r="R63" s="185">
        <v>66050</v>
      </c>
      <c r="S63" s="185">
        <v>0</v>
      </c>
      <c r="T63" s="185">
        <v>11990</v>
      </c>
      <c r="U63" s="185">
        <v>646247.88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105671.01</v>
      </c>
      <c r="AC63" s="185">
        <v>0</v>
      </c>
      <c r="AD63" s="185">
        <v>0</v>
      </c>
      <c r="AE63" s="185">
        <v>0</v>
      </c>
      <c r="AF63" s="185">
        <v>0</v>
      </c>
      <c r="AG63" s="185">
        <v>1566010.18</v>
      </c>
      <c r="AH63" s="185">
        <v>0</v>
      </c>
      <c r="AI63" s="185">
        <v>0</v>
      </c>
      <c r="AJ63" s="185">
        <v>165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7004.79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369747.8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-36208.839999999989</v>
      </c>
      <c r="CB63" s="185">
        <v>0</v>
      </c>
      <c r="CC63" s="185">
        <v>0</v>
      </c>
      <c r="CD63" s="249" t="s">
        <v>221</v>
      </c>
      <c r="CE63" s="195">
        <f t="shared" si="0"/>
        <v>6751978.1099999994</v>
      </c>
      <c r="CF63" s="252"/>
    </row>
    <row r="64" spans="1:84" ht="12.65" customHeight="1" x14ac:dyDescent="0.35">
      <c r="A64" s="171" t="s">
        <v>237</v>
      </c>
      <c r="B64" s="175"/>
      <c r="C64" s="184">
        <v>246388.05000000002</v>
      </c>
      <c r="D64" s="184">
        <v>0</v>
      </c>
      <c r="E64" s="185">
        <v>1488936.4099999997</v>
      </c>
      <c r="F64" s="185">
        <v>0</v>
      </c>
      <c r="G64" s="184">
        <v>0</v>
      </c>
      <c r="H64" s="184">
        <v>0</v>
      </c>
      <c r="I64" s="185">
        <v>0</v>
      </c>
      <c r="J64" s="185">
        <v>83881.060000000027</v>
      </c>
      <c r="K64" s="185">
        <v>0</v>
      </c>
      <c r="L64" s="185">
        <v>0</v>
      </c>
      <c r="M64" s="184">
        <v>0</v>
      </c>
      <c r="N64" s="184">
        <v>0</v>
      </c>
      <c r="O64" s="184">
        <v>693381.79999999993</v>
      </c>
      <c r="P64" s="185">
        <v>9955832.2300000004</v>
      </c>
      <c r="Q64" s="185">
        <v>65808.98</v>
      </c>
      <c r="R64" s="185">
        <v>320624.32</v>
      </c>
      <c r="S64" s="185">
        <v>4692096.5600000015</v>
      </c>
      <c r="T64" s="185">
        <v>172983.24999999997</v>
      </c>
      <c r="U64" s="185">
        <v>1102446.96</v>
      </c>
      <c r="V64" s="185">
        <v>1183308.0399999998</v>
      </c>
      <c r="W64" s="185">
        <v>194579.68</v>
      </c>
      <c r="X64" s="185">
        <v>565282.83000000007</v>
      </c>
      <c r="Y64" s="185">
        <v>595454.45999999985</v>
      </c>
      <c r="Z64" s="185">
        <v>0</v>
      </c>
      <c r="AA64" s="185">
        <v>39133.700000000004</v>
      </c>
      <c r="AB64" s="185">
        <v>11599917.119999999</v>
      </c>
      <c r="AC64" s="185">
        <v>303860</v>
      </c>
      <c r="AD64" s="185">
        <v>83676.460000000006</v>
      </c>
      <c r="AE64" s="185">
        <v>13837.910000000002</v>
      </c>
      <c r="AF64" s="185">
        <v>0</v>
      </c>
      <c r="AG64" s="185">
        <v>863507.33000000007</v>
      </c>
      <c r="AH64" s="185">
        <v>0</v>
      </c>
      <c r="AI64" s="185">
        <v>0</v>
      </c>
      <c r="AJ64" s="185">
        <v>132671.88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243854.26</v>
      </c>
      <c r="AZ64" s="185">
        <v>290576.38999999996</v>
      </c>
      <c r="BA64" s="185">
        <v>39041.46</v>
      </c>
      <c r="BB64" s="185">
        <v>2653.94</v>
      </c>
      <c r="BC64" s="185">
        <v>0</v>
      </c>
      <c r="BD64" s="185">
        <v>58150.009999999995</v>
      </c>
      <c r="BE64" s="185">
        <v>355041.53999999992</v>
      </c>
      <c r="BF64" s="185">
        <v>280167.61000000004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598676.35000000009</v>
      </c>
      <c r="BO64" s="185">
        <v>0</v>
      </c>
      <c r="BP64" s="185">
        <v>0</v>
      </c>
      <c r="BQ64" s="185">
        <v>0</v>
      </c>
      <c r="BR64" s="185">
        <v>0</v>
      </c>
      <c r="BS64" s="185">
        <v>134017.99000000002</v>
      </c>
      <c r="BT64" s="185">
        <v>0</v>
      </c>
      <c r="BU64" s="185">
        <v>0</v>
      </c>
      <c r="BV64" s="185">
        <v>0</v>
      </c>
      <c r="BW64" s="185">
        <v>1179.9000000000001</v>
      </c>
      <c r="BX64" s="185">
        <v>0</v>
      </c>
      <c r="BY64" s="185">
        <v>359.75</v>
      </c>
      <c r="BZ64" s="185">
        <v>0</v>
      </c>
      <c r="CA64" s="185">
        <v>0</v>
      </c>
      <c r="CB64" s="185">
        <v>0</v>
      </c>
      <c r="CC64" s="185">
        <v>105698.17</v>
      </c>
      <c r="CD64" s="249" t="s">
        <v>221</v>
      </c>
      <c r="CE64" s="195">
        <f t="shared" si="0"/>
        <v>36507026.400000006</v>
      </c>
      <c r="CF64" s="252"/>
    </row>
    <row r="65" spans="1:84" ht="12.65" customHeight="1" x14ac:dyDescent="0.35">
      <c r="A65" s="171" t="s">
        <v>238</v>
      </c>
      <c r="B65" s="175"/>
      <c r="C65" s="184">
        <v>4054.5</v>
      </c>
      <c r="D65" s="184">
        <v>0</v>
      </c>
      <c r="E65" s="184">
        <v>2439.7399999999998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2033.8399999999997</v>
      </c>
      <c r="P65" s="185">
        <v>3446.36</v>
      </c>
      <c r="Q65" s="185">
        <v>550.92000000000007</v>
      </c>
      <c r="R65" s="185">
        <v>0</v>
      </c>
      <c r="S65" s="185">
        <v>0</v>
      </c>
      <c r="T65" s="185">
        <v>0</v>
      </c>
      <c r="U65" s="185">
        <v>725</v>
      </c>
      <c r="V65" s="185">
        <v>5760.1500000000005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771.26</v>
      </c>
      <c r="AC65" s="185">
        <v>1416.91</v>
      </c>
      <c r="AD65" s="185">
        <v>0</v>
      </c>
      <c r="AE65" s="185">
        <v>600</v>
      </c>
      <c r="AF65" s="185">
        <v>0</v>
      </c>
      <c r="AG65" s="185">
        <v>1854.8200000000002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1012.47</v>
      </c>
      <c r="AZ65" s="185">
        <v>1083.8399999999999</v>
      </c>
      <c r="BA65" s="185">
        <v>0</v>
      </c>
      <c r="BB65" s="185">
        <v>2197.58</v>
      </c>
      <c r="BC65" s="185">
        <v>0</v>
      </c>
      <c r="BD65" s="185">
        <v>0</v>
      </c>
      <c r="BE65" s="185">
        <v>1683246.8900000001</v>
      </c>
      <c r="BF65" s="185">
        <v>469228.36000000004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8856.7799999999988</v>
      </c>
      <c r="BO65" s="185">
        <v>0</v>
      </c>
      <c r="BP65" s="185">
        <v>0</v>
      </c>
      <c r="BQ65" s="185">
        <v>0</v>
      </c>
      <c r="BR65" s="185">
        <v>0</v>
      </c>
      <c r="BS65" s="185">
        <v>700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600</v>
      </c>
      <c r="BZ65" s="185">
        <v>0</v>
      </c>
      <c r="CA65" s="185">
        <v>0</v>
      </c>
      <c r="CB65" s="185">
        <v>0</v>
      </c>
      <c r="CC65" s="185">
        <v>4645.74</v>
      </c>
      <c r="CD65" s="249" t="s">
        <v>221</v>
      </c>
      <c r="CE65" s="195">
        <f t="shared" si="0"/>
        <v>2195225.16</v>
      </c>
      <c r="CF65" s="252"/>
    </row>
    <row r="66" spans="1:84" ht="12.65" customHeight="1" x14ac:dyDescent="0.35">
      <c r="A66" s="171" t="s">
        <v>239</v>
      </c>
      <c r="B66" s="175"/>
      <c r="C66" s="184">
        <v>144200.37</v>
      </c>
      <c r="D66" s="184">
        <v>0</v>
      </c>
      <c r="E66" s="184">
        <v>482845.68000000005</v>
      </c>
      <c r="F66" s="184">
        <v>0</v>
      </c>
      <c r="G66" s="184">
        <v>0</v>
      </c>
      <c r="H66" s="184">
        <v>0</v>
      </c>
      <c r="I66" s="184">
        <v>0</v>
      </c>
      <c r="J66" s="184">
        <v>20278.560000000001</v>
      </c>
      <c r="K66" s="185">
        <v>0</v>
      </c>
      <c r="L66" s="185">
        <v>0</v>
      </c>
      <c r="M66" s="184">
        <v>0</v>
      </c>
      <c r="N66" s="184">
        <v>0</v>
      </c>
      <c r="O66" s="185">
        <v>18595.989999999998</v>
      </c>
      <c r="P66" s="185">
        <v>1342413.75</v>
      </c>
      <c r="Q66" s="185">
        <v>1641.54</v>
      </c>
      <c r="R66" s="185">
        <v>22709.02</v>
      </c>
      <c r="S66" s="184">
        <v>240411.33999999997</v>
      </c>
      <c r="T66" s="184">
        <v>1300.21</v>
      </c>
      <c r="U66" s="185">
        <v>7659390.7000000002</v>
      </c>
      <c r="V66" s="185">
        <v>955935.99</v>
      </c>
      <c r="W66" s="185">
        <v>252804.99000000002</v>
      </c>
      <c r="X66" s="185">
        <v>337358.68</v>
      </c>
      <c r="Y66" s="185">
        <v>902696.77</v>
      </c>
      <c r="Z66" s="185">
        <v>0</v>
      </c>
      <c r="AA66" s="185">
        <v>50383</v>
      </c>
      <c r="AB66" s="185">
        <v>93517.200000000012</v>
      </c>
      <c r="AC66" s="185">
        <v>9837.7000000000007</v>
      </c>
      <c r="AD66" s="185">
        <v>870.98</v>
      </c>
      <c r="AE66" s="185">
        <v>5824.6799999999994</v>
      </c>
      <c r="AF66" s="185">
        <v>0</v>
      </c>
      <c r="AG66" s="185">
        <v>284609.83999999997</v>
      </c>
      <c r="AH66" s="185">
        <v>0</v>
      </c>
      <c r="AI66" s="185">
        <v>0</v>
      </c>
      <c r="AJ66" s="185">
        <v>577817.04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85144.03</v>
      </c>
      <c r="AZ66" s="185">
        <v>8097.6700000000019</v>
      </c>
      <c r="BA66" s="185">
        <v>794000.66999999993</v>
      </c>
      <c r="BB66" s="185">
        <v>3828.96</v>
      </c>
      <c r="BC66" s="185">
        <v>0</v>
      </c>
      <c r="BD66" s="185">
        <v>12813.99</v>
      </c>
      <c r="BE66" s="185">
        <v>2079618.2999999996</v>
      </c>
      <c r="BF66" s="185">
        <v>263237.24</v>
      </c>
      <c r="BG66" s="185">
        <v>0</v>
      </c>
      <c r="BH66" s="185">
        <v>0</v>
      </c>
      <c r="BI66" s="185">
        <v>0</v>
      </c>
      <c r="BJ66" s="185">
        <v>545.35</v>
      </c>
      <c r="BK66" s="185">
        <v>0</v>
      </c>
      <c r="BL66" s="185">
        <v>0</v>
      </c>
      <c r="BM66" s="185">
        <v>0</v>
      </c>
      <c r="BN66" s="185">
        <v>410506.76000000007</v>
      </c>
      <c r="BO66" s="185">
        <v>0</v>
      </c>
      <c r="BP66" s="185">
        <v>0</v>
      </c>
      <c r="BQ66" s="185">
        <v>0</v>
      </c>
      <c r="BR66" s="185">
        <v>0</v>
      </c>
      <c r="BS66" s="185">
        <v>2433.63</v>
      </c>
      <c r="BT66" s="185">
        <v>0</v>
      </c>
      <c r="BU66" s="185">
        <v>0</v>
      </c>
      <c r="BV66" s="185">
        <v>0</v>
      </c>
      <c r="BW66" s="185">
        <v>5037170.8600000003</v>
      </c>
      <c r="BX66" s="185">
        <v>0</v>
      </c>
      <c r="BY66" s="185">
        <v>4625.1099999999997</v>
      </c>
      <c r="BZ66" s="185">
        <v>0</v>
      </c>
      <c r="CA66" s="185">
        <v>0</v>
      </c>
      <c r="CB66" s="185">
        <v>0</v>
      </c>
      <c r="CC66" s="185">
        <v>441987.65999999992</v>
      </c>
      <c r="CD66" s="249" t="s">
        <v>221</v>
      </c>
      <c r="CE66" s="195">
        <f t="shared" si="0"/>
        <v>22549454.259999994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259349</v>
      </c>
      <c r="D67" s="195">
        <f>ROUND(D51+D52,0)</f>
        <v>0</v>
      </c>
      <c r="E67" s="195">
        <f t="shared" ref="E67:BP67" si="3">ROUND(E51+E52,0)</f>
        <v>1534675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150468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320278</v>
      </c>
      <c r="P67" s="195">
        <f t="shared" si="3"/>
        <v>765698</v>
      </c>
      <c r="Q67" s="195">
        <f t="shared" si="3"/>
        <v>378824</v>
      </c>
      <c r="R67" s="195">
        <f t="shared" si="3"/>
        <v>0</v>
      </c>
      <c r="S67" s="195">
        <f t="shared" si="3"/>
        <v>216527</v>
      </c>
      <c r="T67" s="195">
        <f t="shared" si="3"/>
        <v>49879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81203</v>
      </c>
      <c r="Y67" s="195">
        <f t="shared" si="3"/>
        <v>291123</v>
      </c>
      <c r="Z67" s="195">
        <f t="shared" si="3"/>
        <v>0</v>
      </c>
      <c r="AA67" s="195">
        <f t="shared" si="3"/>
        <v>0</v>
      </c>
      <c r="AB67" s="195">
        <f t="shared" si="3"/>
        <v>106573</v>
      </c>
      <c r="AC67" s="195">
        <f t="shared" si="3"/>
        <v>46123</v>
      </c>
      <c r="AD67" s="195">
        <f t="shared" si="3"/>
        <v>25718</v>
      </c>
      <c r="AE67" s="195">
        <f t="shared" si="3"/>
        <v>166130</v>
      </c>
      <c r="AF67" s="195">
        <f t="shared" si="3"/>
        <v>0</v>
      </c>
      <c r="AG67" s="195">
        <f t="shared" si="3"/>
        <v>460705</v>
      </c>
      <c r="AH67" s="195">
        <f t="shared" si="3"/>
        <v>0</v>
      </c>
      <c r="AI67" s="195">
        <f t="shared" si="3"/>
        <v>0</v>
      </c>
      <c r="AJ67" s="195">
        <f t="shared" si="3"/>
        <v>28188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24391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319719</v>
      </c>
      <c r="AZ67" s="195">
        <f>ROUND(AZ51+AZ52,0)</f>
        <v>0</v>
      </c>
      <c r="BA67" s="195">
        <f>ROUND(BA51+BA52,0)</f>
        <v>18340</v>
      </c>
      <c r="BB67" s="195">
        <f t="shared" si="3"/>
        <v>2095</v>
      </c>
      <c r="BC67" s="195">
        <f t="shared" si="3"/>
        <v>0</v>
      </c>
      <c r="BD67" s="195">
        <f t="shared" si="3"/>
        <v>182138</v>
      </c>
      <c r="BE67" s="195">
        <f t="shared" si="3"/>
        <v>9239435</v>
      </c>
      <c r="BF67" s="195">
        <f t="shared" si="3"/>
        <v>96279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261304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20512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17161</v>
      </c>
      <c r="BX67" s="195">
        <f t="shared" si="4"/>
        <v>0</v>
      </c>
      <c r="BY67" s="195">
        <f t="shared" si="4"/>
        <v>5443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676344</v>
      </c>
      <c r="CD67" s="249" t="s">
        <v>221</v>
      </c>
      <c r="CE67" s="195">
        <f t="shared" si="0"/>
        <v>15744622</v>
      </c>
      <c r="CF67" s="252"/>
    </row>
    <row r="68" spans="1:84" ht="12.65" customHeight="1" x14ac:dyDescent="0.35">
      <c r="A68" s="171" t="s">
        <v>240</v>
      </c>
      <c r="B68" s="175"/>
      <c r="C68" s="184">
        <v>11060.69</v>
      </c>
      <c r="D68" s="184">
        <v>0</v>
      </c>
      <c r="E68" s="184">
        <v>41209.449999999997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321.73</v>
      </c>
      <c r="P68" s="185">
        <v>1923.0099999999998</v>
      </c>
      <c r="Q68" s="185">
        <v>0</v>
      </c>
      <c r="R68" s="185">
        <v>0</v>
      </c>
      <c r="S68" s="185">
        <v>4104.0999999999995</v>
      </c>
      <c r="T68" s="185">
        <v>37.31</v>
      </c>
      <c r="U68" s="185">
        <v>141.79000000000002</v>
      </c>
      <c r="V68" s="185">
        <v>7332.5</v>
      </c>
      <c r="W68" s="185">
        <v>0</v>
      </c>
      <c r="X68" s="185">
        <v>-5.7000000000000028</v>
      </c>
      <c r="Y68" s="185">
        <v>-104.80000000000001</v>
      </c>
      <c r="Z68" s="185">
        <v>0</v>
      </c>
      <c r="AA68" s="185">
        <v>0</v>
      </c>
      <c r="AB68" s="185">
        <v>173701.75</v>
      </c>
      <c r="AC68" s="185">
        <v>5187.3600000000006</v>
      </c>
      <c r="AD68" s="185">
        <v>0.42000000000000004</v>
      </c>
      <c r="AE68" s="185">
        <v>11.150000000000006</v>
      </c>
      <c r="AF68" s="185">
        <v>0</v>
      </c>
      <c r="AG68" s="185">
        <v>17.439999999999998</v>
      </c>
      <c r="AH68" s="185">
        <v>0</v>
      </c>
      <c r="AI68" s="185">
        <v>0</v>
      </c>
      <c r="AJ68" s="185">
        <v>35.57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982.63</v>
      </c>
      <c r="AZ68" s="185">
        <v>281.42</v>
      </c>
      <c r="BA68" s="185">
        <v>0</v>
      </c>
      <c r="BB68" s="185">
        <v>0</v>
      </c>
      <c r="BC68" s="185">
        <v>0</v>
      </c>
      <c r="BD68" s="185">
        <v>2739.9300000000003</v>
      </c>
      <c r="BE68" s="185">
        <v>303.34000000000003</v>
      </c>
      <c r="BF68" s="185">
        <v>-5.6299999999999955</v>
      </c>
      <c r="BG68" s="185">
        <v>0</v>
      </c>
      <c r="BH68" s="185">
        <v>0</v>
      </c>
      <c r="BI68" s="185">
        <v>0</v>
      </c>
      <c r="BJ68" s="185">
        <v>-9.82</v>
      </c>
      <c r="BK68" s="185">
        <v>0</v>
      </c>
      <c r="BL68" s="185">
        <v>0</v>
      </c>
      <c r="BM68" s="185">
        <v>0</v>
      </c>
      <c r="BN68" s="185">
        <v>2968249.3299999996</v>
      </c>
      <c r="BO68" s="185">
        <v>0</v>
      </c>
      <c r="BP68" s="185">
        <v>0</v>
      </c>
      <c r="BQ68" s="185">
        <v>0</v>
      </c>
      <c r="BR68" s="185">
        <v>0</v>
      </c>
      <c r="BS68" s="185">
        <v>-181.3</v>
      </c>
      <c r="BT68" s="185">
        <v>0</v>
      </c>
      <c r="BU68" s="185">
        <v>0</v>
      </c>
      <c r="BV68" s="185">
        <v>0</v>
      </c>
      <c r="BW68" s="185">
        <v>39.69</v>
      </c>
      <c r="BX68" s="185">
        <v>0</v>
      </c>
      <c r="BY68" s="185">
        <v>752.09</v>
      </c>
      <c r="BZ68" s="185">
        <v>0</v>
      </c>
      <c r="CA68" s="185">
        <v>0</v>
      </c>
      <c r="CB68" s="185">
        <v>0</v>
      </c>
      <c r="CC68" s="185">
        <v>331343.10000000003</v>
      </c>
      <c r="CD68" s="249" t="s">
        <v>221</v>
      </c>
      <c r="CE68" s="195">
        <f t="shared" si="0"/>
        <v>3549468.55</v>
      </c>
      <c r="CF68" s="252"/>
    </row>
    <row r="69" spans="1:84" ht="12.65" customHeight="1" x14ac:dyDescent="0.35">
      <c r="A69" s="171" t="s">
        <v>241</v>
      </c>
      <c r="B69" s="175"/>
      <c r="C69" s="184">
        <v>148498.35000000003</v>
      </c>
      <c r="D69" s="184">
        <v>0</v>
      </c>
      <c r="E69" s="185">
        <v>343567.13999999996</v>
      </c>
      <c r="F69" s="185">
        <v>0</v>
      </c>
      <c r="G69" s="184">
        <v>0</v>
      </c>
      <c r="H69" s="184">
        <v>0</v>
      </c>
      <c r="I69" s="185">
        <v>0</v>
      </c>
      <c r="J69" s="185">
        <v>12637.33</v>
      </c>
      <c r="K69" s="185">
        <v>0</v>
      </c>
      <c r="L69" s="185">
        <v>0</v>
      </c>
      <c r="M69" s="184">
        <v>0</v>
      </c>
      <c r="N69" s="184">
        <v>0</v>
      </c>
      <c r="O69" s="184">
        <v>73080.570000000007</v>
      </c>
      <c r="P69" s="185">
        <v>22053.360000000001</v>
      </c>
      <c r="Q69" s="185">
        <v>23371</v>
      </c>
      <c r="R69" s="224">
        <v>661.96</v>
      </c>
      <c r="S69" s="185">
        <v>181.99</v>
      </c>
      <c r="T69" s="184">
        <v>191.4</v>
      </c>
      <c r="U69" s="185">
        <v>6046.87</v>
      </c>
      <c r="V69" s="185">
        <v>5214.0600000000004</v>
      </c>
      <c r="W69" s="184">
        <v>1722</v>
      </c>
      <c r="X69" s="185">
        <v>1056.19</v>
      </c>
      <c r="Y69" s="185">
        <v>36412.199999999997</v>
      </c>
      <c r="Z69" s="185">
        <v>0</v>
      </c>
      <c r="AA69" s="185">
        <v>0</v>
      </c>
      <c r="AB69" s="185">
        <v>300957.7</v>
      </c>
      <c r="AC69" s="185">
        <v>17902.03</v>
      </c>
      <c r="AD69" s="185">
        <v>0</v>
      </c>
      <c r="AE69" s="185">
        <v>8123.82</v>
      </c>
      <c r="AF69" s="185">
        <v>0</v>
      </c>
      <c r="AG69" s="185">
        <v>41474.080000000002</v>
      </c>
      <c r="AH69" s="185">
        <v>0</v>
      </c>
      <c r="AI69" s="185">
        <v>0</v>
      </c>
      <c r="AJ69" s="185">
        <v>634.79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23381.620000000003</v>
      </c>
      <c r="AZ69" s="185">
        <v>1948.6299999999999</v>
      </c>
      <c r="BA69" s="185">
        <v>0</v>
      </c>
      <c r="BB69" s="185">
        <v>32369.710000000003</v>
      </c>
      <c r="BC69" s="185">
        <v>0</v>
      </c>
      <c r="BD69" s="185">
        <v>39</v>
      </c>
      <c r="BE69" s="185">
        <v>36675.43</v>
      </c>
      <c r="BF69" s="185">
        <v>23948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156460.79999999999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1556.06</v>
      </c>
      <c r="BT69" s="185">
        <v>0</v>
      </c>
      <c r="BU69" s="185">
        <v>0</v>
      </c>
      <c r="BV69" s="185">
        <v>0</v>
      </c>
      <c r="BW69" s="185">
        <v>653.84</v>
      </c>
      <c r="BX69" s="185">
        <v>0</v>
      </c>
      <c r="BY69" s="185">
        <v>8849.77</v>
      </c>
      <c r="BZ69" s="185">
        <v>0</v>
      </c>
      <c r="CA69" s="185">
        <v>0</v>
      </c>
      <c r="CB69" s="185">
        <v>0</v>
      </c>
      <c r="CC69" s="185">
        <v>80033369.123243734</v>
      </c>
      <c r="CD69" s="188">
        <v>19959375.920000002</v>
      </c>
      <c r="CE69" s="195">
        <f t="shared" si="0"/>
        <v>101322414.74324374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85644.939999999988</v>
      </c>
      <c r="AZ70" s="185">
        <v>144231.98000000004</v>
      </c>
      <c r="BA70" s="185">
        <v>0</v>
      </c>
      <c r="BB70" s="185">
        <v>0</v>
      </c>
      <c r="BC70" s="185">
        <v>0</v>
      </c>
      <c r="BD70" s="185">
        <v>0</v>
      </c>
      <c r="BE70" s="185">
        <v>186009.25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6009803.6099999994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39411.81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1723666.8900000001</v>
      </c>
      <c r="CD70" s="188"/>
      <c r="CE70" s="195">
        <f t="shared" si="0"/>
        <v>8188768.4799999986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12721241.419999994</v>
      </c>
      <c r="D71" s="195">
        <f t="shared" ref="D71:AI71" si="5">SUM(D61:D69)-D70</f>
        <v>0</v>
      </c>
      <c r="E71" s="195">
        <f t="shared" si="5"/>
        <v>20133297.749999996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3038912.6300000004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8842017.1699999999</v>
      </c>
      <c r="P71" s="195">
        <f t="shared" si="5"/>
        <v>21567735.149999999</v>
      </c>
      <c r="Q71" s="195">
        <f t="shared" si="5"/>
        <v>4070858.3600000003</v>
      </c>
      <c r="R71" s="195">
        <f t="shared" si="5"/>
        <v>868806.08000000007</v>
      </c>
      <c r="S71" s="195">
        <f t="shared" si="5"/>
        <v>6418945.9000000013</v>
      </c>
      <c r="T71" s="195">
        <f t="shared" si="5"/>
        <v>672834.78</v>
      </c>
      <c r="U71" s="195">
        <f t="shared" si="5"/>
        <v>9681742.9099999983</v>
      </c>
      <c r="V71" s="195">
        <f t="shared" si="5"/>
        <v>5263970.55</v>
      </c>
      <c r="W71" s="195">
        <f t="shared" si="5"/>
        <v>1496541.5</v>
      </c>
      <c r="X71" s="195">
        <f t="shared" si="5"/>
        <v>3503991.15</v>
      </c>
      <c r="Y71" s="195">
        <f t="shared" si="5"/>
        <v>5710653.6699999999</v>
      </c>
      <c r="Z71" s="195">
        <f t="shared" si="5"/>
        <v>0</v>
      </c>
      <c r="AA71" s="195">
        <f t="shared" si="5"/>
        <v>283942.72000000003</v>
      </c>
      <c r="AB71" s="195">
        <f t="shared" si="5"/>
        <v>15667061.399999997</v>
      </c>
      <c r="AC71" s="195">
        <f t="shared" si="5"/>
        <v>2755281.8499999996</v>
      </c>
      <c r="AD71" s="195">
        <f t="shared" si="5"/>
        <v>297672.82999999996</v>
      </c>
      <c r="AE71" s="195">
        <f t="shared" si="5"/>
        <v>2336314.73</v>
      </c>
      <c r="AF71" s="195">
        <f t="shared" si="5"/>
        <v>0</v>
      </c>
      <c r="AG71" s="195">
        <f t="shared" si="5"/>
        <v>9503120.5500000007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1710369.7900000003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24391</v>
      </c>
      <c r="AU71" s="195">
        <f t="shared" si="6"/>
        <v>0</v>
      </c>
      <c r="AV71" s="195">
        <f t="shared" si="6"/>
        <v>87443.310000000012</v>
      </c>
      <c r="AW71" s="195">
        <f t="shared" si="6"/>
        <v>0</v>
      </c>
      <c r="AX71" s="195">
        <f t="shared" si="6"/>
        <v>0</v>
      </c>
      <c r="AY71" s="195">
        <f t="shared" si="6"/>
        <v>2453854.37</v>
      </c>
      <c r="AZ71" s="195">
        <f t="shared" si="6"/>
        <v>429329.08</v>
      </c>
      <c r="BA71" s="195">
        <f t="shared" si="6"/>
        <v>914742.89999999991</v>
      </c>
      <c r="BB71" s="195">
        <f t="shared" si="6"/>
        <v>1370971.16</v>
      </c>
      <c r="BC71" s="195">
        <f t="shared" si="6"/>
        <v>0</v>
      </c>
      <c r="BD71" s="195">
        <f t="shared" si="6"/>
        <v>255880.93</v>
      </c>
      <c r="BE71" s="195">
        <f t="shared" si="6"/>
        <v>15696760.539999999</v>
      </c>
      <c r="BF71" s="195">
        <f t="shared" si="6"/>
        <v>3549890.88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535.53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-278705.73999999929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264278.15000000002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5111287.6000000006</v>
      </c>
      <c r="BX71" s="195">
        <f t="shared" si="7"/>
        <v>0</v>
      </c>
      <c r="BY71" s="195">
        <f t="shared" si="7"/>
        <v>1015986.56</v>
      </c>
      <c r="BZ71" s="195">
        <f t="shared" si="7"/>
        <v>0</v>
      </c>
      <c r="CA71" s="195">
        <f t="shared" si="7"/>
        <v>4979.2100000000064</v>
      </c>
      <c r="CB71" s="195">
        <f t="shared" si="7"/>
        <v>0</v>
      </c>
      <c r="CC71" s="195">
        <f t="shared" si="7"/>
        <v>82309864.02324374</v>
      </c>
      <c r="CD71" s="245">
        <f>CD69-CD70</f>
        <v>19959375.920000002</v>
      </c>
      <c r="CE71" s="195">
        <f>SUM(CE61:CE69)-CE70</f>
        <v>269716178.31324375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50038324.730000004</v>
      </c>
      <c r="D73" s="184">
        <v>0</v>
      </c>
      <c r="E73" s="185">
        <v>66047974.719999999</v>
      </c>
      <c r="F73" s="185">
        <v>0</v>
      </c>
      <c r="G73" s="184">
        <v>0</v>
      </c>
      <c r="H73" s="184">
        <v>0</v>
      </c>
      <c r="I73" s="185">
        <v>0</v>
      </c>
      <c r="J73" s="185">
        <v>10236830</v>
      </c>
      <c r="K73" s="185">
        <v>0</v>
      </c>
      <c r="L73" s="185">
        <v>0</v>
      </c>
      <c r="M73" s="184">
        <v>0</v>
      </c>
      <c r="N73" s="184">
        <v>0</v>
      </c>
      <c r="O73" s="184">
        <v>26875079.510000002</v>
      </c>
      <c r="P73" s="185">
        <v>53637918.730000012</v>
      </c>
      <c r="Q73" s="185">
        <v>4235764</v>
      </c>
      <c r="R73" s="185">
        <v>15212531</v>
      </c>
      <c r="S73" s="185">
        <v>-4150.3899999999994</v>
      </c>
      <c r="T73" s="185">
        <v>1038837</v>
      </c>
      <c r="U73" s="185">
        <v>24594992.439999998</v>
      </c>
      <c r="V73" s="185">
        <v>30457026.330000006</v>
      </c>
      <c r="W73" s="185">
        <v>1930564.8300000003</v>
      </c>
      <c r="X73" s="185">
        <v>6558110.6799999997</v>
      </c>
      <c r="Y73" s="185">
        <v>4608107.42</v>
      </c>
      <c r="Z73" s="185">
        <v>0</v>
      </c>
      <c r="AA73" s="185">
        <v>378116.69000000006</v>
      </c>
      <c r="AB73" s="185">
        <v>25637624.210000001</v>
      </c>
      <c r="AC73" s="185">
        <v>20836389</v>
      </c>
      <c r="AD73" s="185">
        <v>1733554</v>
      </c>
      <c r="AE73" s="185">
        <v>5077896</v>
      </c>
      <c r="AF73" s="185">
        <v>0</v>
      </c>
      <c r="AG73" s="185">
        <v>14408858</v>
      </c>
      <c r="AH73" s="185">
        <v>0</v>
      </c>
      <c r="AI73" s="185">
        <v>0</v>
      </c>
      <c r="AJ73" s="185">
        <v>4342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192233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363736923.90000004</v>
      </c>
      <c r="CF73" s="252"/>
    </row>
    <row r="74" spans="1:84" ht="12.65" customHeight="1" x14ac:dyDescent="0.35">
      <c r="A74" s="171" t="s">
        <v>246</v>
      </c>
      <c r="B74" s="175"/>
      <c r="C74" s="184">
        <v>4170221</v>
      </c>
      <c r="D74" s="184">
        <v>0</v>
      </c>
      <c r="E74" s="185">
        <v>8459171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356406</v>
      </c>
      <c r="P74" s="185">
        <v>188815203.4799999</v>
      </c>
      <c r="Q74" s="185">
        <v>13023792</v>
      </c>
      <c r="R74" s="185">
        <v>49711464</v>
      </c>
      <c r="S74" s="185">
        <v>4150.3899999999994</v>
      </c>
      <c r="T74" s="185">
        <v>2457840</v>
      </c>
      <c r="U74" s="185">
        <v>30534010.600000001</v>
      </c>
      <c r="V74" s="185">
        <v>23981542.300000004</v>
      </c>
      <c r="W74" s="185">
        <v>12160539.639999999</v>
      </c>
      <c r="X74" s="185">
        <v>24172102.920000002</v>
      </c>
      <c r="Y74" s="185">
        <v>25586297.460000001</v>
      </c>
      <c r="Z74" s="185">
        <v>0</v>
      </c>
      <c r="AA74" s="185">
        <v>1949314.91</v>
      </c>
      <c r="AB74" s="185">
        <v>42148178.030000001</v>
      </c>
      <c r="AC74" s="185">
        <v>3177383</v>
      </c>
      <c r="AD74" s="185">
        <v>73961</v>
      </c>
      <c r="AE74" s="185">
        <v>3411174.29</v>
      </c>
      <c r="AF74" s="185">
        <v>0</v>
      </c>
      <c r="AG74" s="185">
        <v>65054151</v>
      </c>
      <c r="AH74" s="185">
        <v>0</v>
      </c>
      <c r="AI74" s="185">
        <v>0</v>
      </c>
      <c r="AJ74" s="185">
        <v>6159575.4100000001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3376.5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505409854.92999995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54208545.730000004</v>
      </c>
      <c r="D75" s="195">
        <f t="shared" si="9"/>
        <v>0</v>
      </c>
      <c r="E75" s="195">
        <f t="shared" si="9"/>
        <v>74507145.719999999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10236830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27231485.510000002</v>
      </c>
      <c r="P75" s="195">
        <f t="shared" si="9"/>
        <v>242453122.20999992</v>
      </c>
      <c r="Q75" s="195">
        <f t="shared" si="9"/>
        <v>17259556</v>
      </c>
      <c r="R75" s="195">
        <f t="shared" si="9"/>
        <v>64923995</v>
      </c>
      <c r="S75" s="195">
        <f t="shared" si="9"/>
        <v>0</v>
      </c>
      <c r="T75" s="195">
        <f t="shared" si="9"/>
        <v>3496677</v>
      </c>
      <c r="U75" s="195">
        <f t="shared" si="9"/>
        <v>55129003.039999999</v>
      </c>
      <c r="V75" s="195">
        <f t="shared" si="9"/>
        <v>54438568.63000001</v>
      </c>
      <c r="W75" s="195">
        <f t="shared" si="9"/>
        <v>14091104.469999999</v>
      </c>
      <c r="X75" s="195">
        <f t="shared" si="9"/>
        <v>30730213.600000001</v>
      </c>
      <c r="Y75" s="195">
        <f t="shared" si="9"/>
        <v>30194404.880000003</v>
      </c>
      <c r="Z75" s="195">
        <f t="shared" si="9"/>
        <v>0</v>
      </c>
      <c r="AA75" s="195">
        <f t="shared" si="9"/>
        <v>2327431.6</v>
      </c>
      <c r="AB75" s="195">
        <f t="shared" si="9"/>
        <v>67785802.24000001</v>
      </c>
      <c r="AC75" s="195">
        <f t="shared" si="9"/>
        <v>24013772</v>
      </c>
      <c r="AD75" s="195">
        <f t="shared" si="9"/>
        <v>1807515</v>
      </c>
      <c r="AE75" s="195">
        <f t="shared" si="9"/>
        <v>8489070.2899999991</v>
      </c>
      <c r="AF75" s="195">
        <f t="shared" si="9"/>
        <v>0</v>
      </c>
      <c r="AG75" s="195">
        <f t="shared" si="9"/>
        <v>79463009</v>
      </c>
      <c r="AH75" s="195">
        <f t="shared" si="9"/>
        <v>0</v>
      </c>
      <c r="AI75" s="195">
        <f t="shared" si="9"/>
        <v>0</v>
      </c>
      <c r="AJ75" s="195">
        <f t="shared" si="9"/>
        <v>6163917.4100000001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195609.5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869146778.82999992</v>
      </c>
      <c r="CF75" s="252"/>
    </row>
    <row r="76" spans="1:84" ht="12.65" customHeight="1" x14ac:dyDescent="0.35">
      <c r="A76" s="171" t="s">
        <v>248</v>
      </c>
      <c r="B76" s="175"/>
      <c r="C76" s="184">
        <v>11154.317420000005</v>
      </c>
      <c r="D76" s="184">
        <v>0</v>
      </c>
      <c r="E76" s="185">
        <v>66004.729093000002</v>
      </c>
      <c r="F76" s="185">
        <v>0</v>
      </c>
      <c r="G76" s="184">
        <v>0</v>
      </c>
      <c r="H76" s="184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249" t="s">
        <v>221</v>
      </c>
      <c r="CE76" s="195">
        <f t="shared" si="8"/>
        <v>677159.32545400038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109087.84954517052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14988.009003272391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124075.85854844292</v>
      </c>
      <c r="CF77" s="195">
        <f>AY59-CE77</f>
        <v>30667.14145155708</v>
      </c>
    </row>
    <row r="78" spans="1:84" ht="12.65" customHeight="1" x14ac:dyDescent="0.35">
      <c r="A78" s="171" t="s">
        <v>250</v>
      </c>
      <c r="B78" s="175"/>
      <c r="C78" s="184">
        <v>52188.504705099622</v>
      </c>
      <c r="D78" s="184">
        <v>0</v>
      </c>
      <c r="E78" s="184">
        <v>308821.05870973633</v>
      </c>
      <c r="F78" s="184">
        <v>0</v>
      </c>
      <c r="G78" s="184">
        <v>0</v>
      </c>
      <c r="H78" s="184">
        <v>0</v>
      </c>
      <c r="I78" s="184">
        <v>0</v>
      </c>
      <c r="J78" s="184">
        <v>30278.569122119767</v>
      </c>
      <c r="K78" s="184">
        <v>0</v>
      </c>
      <c r="L78" s="184">
        <v>0</v>
      </c>
      <c r="M78" s="184">
        <v>0</v>
      </c>
      <c r="N78" s="184">
        <v>0</v>
      </c>
      <c r="O78" s="184">
        <v>64449.104284651236</v>
      </c>
      <c r="P78" s="184">
        <v>154080.65913667771</v>
      </c>
      <c r="Q78" s="184">
        <v>76230.258758435186</v>
      </c>
      <c r="R78" s="184">
        <v>0</v>
      </c>
      <c r="S78" s="184">
        <v>43571.587195427484</v>
      </c>
      <c r="T78" s="184">
        <v>10037.122572591712</v>
      </c>
      <c r="U78" s="184">
        <v>0</v>
      </c>
      <c r="V78" s="184">
        <v>0</v>
      </c>
      <c r="W78" s="184">
        <v>0</v>
      </c>
      <c r="X78" s="184">
        <v>16340.415388942822</v>
      </c>
      <c r="Y78" s="184">
        <v>58582.448966482283</v>
      </c>
      <c r="Z78" s="184">
        <v>0</v>
      </c>
      <c r="AA78" s="184">
        <v>0</v>
      </c>
      <c r="AB78" s="184">
        <v>21445.599091933458</v>
      </c>
      <c r="AC78" s="184">
        <v>9281.1907541147357</v>
      </c>
      <c r="AD78" s="184">
        <v>5175.1867225632523</v>
      </c>
      <c r="AE78" s="184">
        <v>33430.215539652854</v>
      </c>
      <c r="AF78" s="184">
        <v>0</v>
      </c>
      <c r="AG78" s="184">
        <v>92707.15482562079</v>
      </c>
      <c r="AH78" s="184">
        <v>0</v>
      </c>
      <c r="AI78" s="184">
        <v>0</v>
      </c>
      <c r="AJ78" s="184">
        <v>5672.2584784433466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4908.2687576923063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3690.518520990272</v>
      </c>
      <c r="BB78" s="184">
        <v>421.52893024859912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4127.6596328009437</v>
      </c>
      <c r="BT78" s="184">
        <v>0</v>
      </c>
      <c r="BU78" s="184">
        <v>0</v>
      </c>
      <c r="BV78" s="184">
        <v>0</v>
      </c>
      <c r="BW78" s="184">
        <v>3453.3140736791674</v>
      </c>
      <c r="BX78" s="184">
        <v>0</v>
      </c>
      <c r="BY78" s="184">
        <v>1095.3708757418644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999987.99504364573</v>
      </c>
      <c r="CF78" s="195"/>
    </row>
    <row r="79" spans="1:84" ht="12.65" customHeight="1" x14ac:dyDescent="0.35">
      <c r="A79" s="171" t="s">
        <v>251</v>
      </c>
      <c r="B79" s="175"/>
      <c r="C79" s="225">
        <v>4871.4516095896161</v>
      </c>
      <c r="D79" s="225">
        <v>0</v>
      </c>
      <c r="E79" s="184">
        <v>6695.5855401735016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919.93285023688213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12486.97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42.040000000000006</v>
      </c>
      <c r="D80" s="187">
        <v>0</v>
      </c>
      <c r="E80" s="187">
        <v>77</v>
      </c>
      <c r="F80" s="187">
        <v>0</v>
      </c>
      <c r="G80" s="187">
        <v>0</v>
      </c>
      <c r="H80" s="187">
        <v>0</v>
      </c>
      <c r="I80" s="187">
        <v>0</v>
      </c>
      <c r="J80" s="187">
        <v>6.98</v>
      </c>
      <c r="K80" s="187">
        <v>0</v>
      </c>
      <c r="L80" s="187">
        <v>0</v>
      </c>
      <c r="M80" s="187">
        <v>0</v>
      </c>
      <c r="N80" s="187">
        <v>0</v>
      </c>
      <c r="O80" s="187">
        <v>27.63</v>
      </c>
      <c r="P80" s="187">
        <v>39.099999999999994</v>
      </c>
      <c r="Q80" s="187">
        <v>16.73</v>
      </c>
      <c r="R80" s="187">
        <v>0.06</v>
      </c>
      <c r="S80" s="187">
        <v>0</v>
      </c>
      <c r="T80" s="187">
        <v>3.14</v>
      </c>
      <c r="U80" s="187">
        <v>0</v>
      </c>
      <c r="V80" s="187">
        <v>3.3899999999999997</v>
      </c>
      <c r="W80" s="187">
        <v>0.03</v>
      </c>
      <c r="X80" s="187">
        <v>0.08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1.1100000000000001</v>
      </c>
      <c r="AE80" s="187">
        <v>0</v>
      </c>
      <c r="AF80" s="187">
        <v>0</v>
      </c>
      <c r="AG80" s="187">
        <v>27.73</v>
      </c>
      <c r="AH80" s="187">
        <v>0</v>
      </c>
      <c r="AI80" s="187">
        <v>0</v>
      </c>
      <c r="AJ80" s="187">
        <v>2.23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0.59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247.83999999999997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1277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>
        <v>0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6102</v>
      </c>
      <c r="D111" s="174">
        <v>25053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1773</v>
      </c>
      <c r="D114" s="174">
        <v>2641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13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80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144</v>
      </c>
    </row>
    <row r="128" spans="1:5" ht="12.65" customHeight="1" x14ac:dyDescent="0.35">
      <c r="A128" s="173" t="s">
        <v>292</v>
      </c>
      <c r="B128" s="172" t="s">
        <v>256</v>
      </c>
      <c r="C128" s="189">
        <v>175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2170</v>
      </c>
      <c r="C138" s="189">
        <v>863</v>
      </c>
      <c r="D138" s="174">
        <v>3076</v>
      </c>
      <c r="E138" s="175">
        <f>SUM(B138:D138)</f>
        <v>6109</v>
      </c>
    </row>
    <row r="139" spans="1:6" ht="12.65" customHeight="1" x14ac:dyDescent="0.35">
      <c r="A139" s="173" t="s">
        <v>215</v>
      </c>
      <c r="B139" s="174">
        <v>11363</v>
      </c>
      <c r="C139" s="189">
        <v>3806</v>
      </c>
      <c r="D139" s="174">
        <v>9884.0100000000093</v>
      </c>
      <c r="E139" s="175">
        <f>SUM(B139:D139)</f>
        <v>25053.010000000009</v>
      </c>
    </row>
    <row r="140" spans="1:6" ht="12.65" customHeight="1" x14ac:dyDescent="0.35">
      <c r="A140" s="173" t="s">
        <v>298</v>
      </c>
      <c r="B140" s="174">
        <v>49387.512123070148</v>
      </c>
      <c r="C140" s="174">
        <v>14587.173509965685</v>
      </c>
      <c r="D140" s="174">
        <v>87038.314366964114</v>
      </c>
      <c r="E140" s="175">
        <f>SUM(B140:D140)</f>
        <v>151012.99999999994</v>
      </c>
    </row>
    <row r="141" spans="1:6" ht="12.65" customHeight="1" x14ac:dyDescent="0.35">
      <c r="A141" s="173" t="s">
        <v>245</v>
      </c>
      <c r="B141" s="174">
        <v>162218771.44</v>
      </c>
      <c r="C141" s="189">
        <v>45429751.370000005</v>
      </c>
      <c r="D141" s="174">
        <v>156088401.09000003</v>
      </c>
      <c r="E141" s="175">
        <f>SUM(B141:D141)</f>
        <v>363736923.90000004</v>
      </c>
      <c r="F141" s="199"/>
    </row>
    <row r="142" spans="1:6" ht="12.65" customHeight="1" x14ac:dyDescent="0.35">
      <c r="A142" s="173" t="s">
        <v>246</v>
      </c>
      <c r="B142" s="174">
        <v>165289977.26999998</v>
      </c>
      <c r="C142" s="189">
        <v>48820308.499999993</v>
      </c>
      <c r="D142" s="174">
        <v>291299569.16000003</v>
      </c>
      <c r="E142" s="175">
        <f>SUM(B142:D142)</f>
        <v>505409854.93000001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5458156.5100000007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5208835.7200000007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85346.290000000008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10752338.52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2969781.72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579686.83000000007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3549468.5500000003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89793.51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7712913.6500000004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7802707.1600000001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-1551845.83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13708514.590000002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12156668.760000002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46315057.899999999</v>
      </c>
      <c r="C195" s="189">
        <v>0</v>
      </c>
      <c r="D195" s="174">
        <v>0</v>
      </c>
      <c r="E195" s="175">
        <f t="shared" ref="E195:E203" si="10">SUM(B195:C195)-D195</f>
        <v>46315057.899999999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305981688.39999998</v>
      </c>
      <c r="C197" s="189">
        <v>3549262.4800000004</v>
      </c>
      <c r="D197" s="174">
        <v>482113.74</v>
      </c>
      <c r="E197" s="175">
        <f t="shared" si="10"/>
        <v>309048837.13999999</v>
      </c>
    </row>
    <row r="198" spans="1:8" ht="12.65" customHeight="1" x14ac:dyDescent="0.35">
      <c r="A198" s="173" t="s">
        <v>335</v>
      </c>
      <c r="B198" s="174">
        <v>2049292.66</v>
      </c>
      <c r="C198" s="189">
        <v>109048.01</v>
      </c>
      <c r="D198" s="174">
        <v>21780</v>
      </c>
      <c r="E198" s="175">
        <f t="shared" si="10"/>
        <v>2136560.67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100902301.13000001</v>
      </c>
      <c r="C200" s="189">
        <v>3018380.24</v>
      </c>
      <c r="D200" s="174"/>
      <c r="E200" s="175">
        <f t="shared" si="10"/>
        <v>103920681.37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2123129.75</v>
      </c>
      <c r="C202" s="189">
        <v>0</v>
      </c>
      <c r="D202" s="174">
        <v>0</v>
      </c>
      <c r="E202" s="175">
        <f t="shared" si="10"/>
        <v>2123129.75</v>
      </c>
    </row>
    <row r="203" spans="1:8" ht="12.65" customHeight="1" x14ac:dyDescent="0.35">
      <c r="A203" s="173" t="s">
        <v>340</v>
      </c>
      <c r="B203" s="174">
        <v>5281472.46</v>
      </c>
      <c r="C203" s="189">
        <v>-6676690.7299999986</v>
      </c>
      <c r="D203" s="174">
        <v>-2738119.25</v>
      </c>
      <c r="E203" s="175">
        <f t="shared" si="10"/>
        <v>1342900.9800000014</v>
      </c>
    </row>
    <row r="204" spans="1:8" ht="12.65" customHeight="1" x14ac:dyDescent="0.35">
      <c r="A204" s="173" t="s">
        <v>203</v>
      </c>
      <c r="B204" s="175">
        <f>SUM(B195:B203)</f>
        <v>462652942.29999995</v>
      </c>
      <c r="C204" s="191">
        <f>SUM(C195:C203)</f>
        <v>0</v>
      </c>
      <c r="D204" s="175">
        <f>SUM(D195:D203)</f>
        <v>-2234225.5099999998</v>
      </c>
      <c r="E204" s="175">
        <f>SUM(E195:E203)</f>
        <v>464887167.81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486550.58</v>
      </c>
      <c r="C209" s="189">
        <v>106622.09999999999</v>
      </c>
      <c r="D209" s="174"/>
      <c r="E209" s="175">
        <f t="shared" ref="E209:E216" si="11">SUM(B209:C209)-D209</f>
        <v>593172.68000000005</v>
      </c>
      <c r="H209" s="259"/>
    </row>
    <row r="210" spans="1:8" ht="12.65" customHeight="1" x14ac:dyDescent="0.35">
      <c r="A210" s="173" t="s">
        <v>334</v>
      </c>
      <c r="B210" s="174">
        <v>94536404.070000008</v>
      </c>
      <c r="C210" s="189">
        <v>11909105.789999999</v>
      </c>
      <c r="D210" s="174"/>
      <c r="E210" s="175">
        <f t="shared" si="11"/>
        <v>106445509.86000001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442980.41</v>
      </c>
      <c r="C212" s="189">
        <v>260522.27000000005</v>
      </c>
      <c r="D212" s="174">
        <v>-1089</v>
      </c>
      <c r="E212" s="175">
        <f t="shared" si="11"/>
        <v>704591.68</v>
      </c>
      <c r="H212" s="259"/>
    </row>
    <row r="213" spans="1:8" ht="12.65" customHeight="1" x14ac:dyDescent="0.35">
      <c r="A213" s="173" t="s">
        <v>337</v>
      </c>
      <c r="B213" s="174">
        <v>86818419.469999999</v>
      </c>
      <c r="C213" s="189">
        <v>3468373.8400000022</v>
      </c>
      <c r="D213" s="174">
        <v>-19191.499999998101</v>
      </c>
      <c r="E213" s="175">
        <f t="shared" si="11"/>
        <v>90305984.810000002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182284354.53</v>
      </c>
      <c r="C217" s="191">
        <f>SUM(C208:C216)</f>
        <v>15744624</v>
      </c>
      <c r="D217" s="175">
        <f>SUM(D208:D216)</f>
        <v>-20280.499999998101</v>
      </c>
      <c r="E217" s="175">
        <f>SUM(E208:E216)</f>
        <v>198049259.03000003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-2760794.76</v>
      </c>
      <c r="D221" s="172">
        <f>C221</f>
        <v>-2760794.76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262302565.95999998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75731084.010000005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5560627.7400000002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15457463.220000003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235494483.62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7239923.5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601786148.04999995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442.84000000000003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4661942.34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4516935.95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9178878.2899999991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608204231.57999992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17363.43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117109577.75999999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83821212.359999999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2012900.4100000001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5447887.3000000007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208626.6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40975143.140000001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46315057.899999999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2123129.75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309005277.13999999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2180120.67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103920681.37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1342900.98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464887167.81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198049259.03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266837908.78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544237.24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544237.24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308357289.16000003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6351783.3099999987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7289617.4600000009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23504252.91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37145653.68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33506149.559999999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6794903.75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211526786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-11016.87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251816822.44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251816822.44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19394813.040000234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308357289.16000026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308357289.16000003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363736923.89999992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505409854.93000019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869146778.83000016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-2760794.76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601786148.05000007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9178878.2899999991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608204231.58000004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260942547.25000012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8188768.4800000004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8188768.4800000004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269131315.73000014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78532419.569999963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10752338.519999996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6751978.1100000013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36507026.400000021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2195225.1600000006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22549454.259999983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15744623.740000004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3549468.5500000003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7802707.1600000001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12156668.760000002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81363038.823243737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277904949.05324376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-8773633.323243618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-8773633.323243618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-8773633.323243618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Swedish Issaquah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6102</v>
      </c>
      <c r="C414" s="194">
        <f>E138</f>
        <v>6109</v>
      </c>
      <c r="D414" s="179"/>
    </row>
    <row r="415" spans="1:5" ht="12.65" customHeight="1" x14ac:dyDescent="0.35">
      <c r="A415" s="179" t="s">
        <v>464</v>
      </c>
      <c r="B415" s="179">
        <f>D111</f>
        <v>25053</v>
      </c>
      <c r="C415" s="179">
        <f>E139</f>
        <v>25053.010000000009</v>
      </c>
      <c r="D415" s="194">
        <f>SUM(C59:H59)+N59</f>
        <v>25052.996695553651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1773</v>
      </c>
    </row>
    <row r="424" spans="1:7" ht="12.65" customHeight="1" x14ac:dyDescent="0.35">
      <c r="A424" s="179" t="s">
        <v>1243</v>
      </c>
      <c r="B424" s="179">
        <f>D114</f>
        <v>2641</v>
      </c>
      <c r="D424" s="179">
        <f>J59</f>
        <v>2641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78532419.569999963</v>
      </c>
      <c r="C427" s="179">
        <f t="shared" ref="C427:C434" si="13">CE61</f>
        <v>78532419.569999993</v>
      </c>
      <c r="D427" s="179"/>
    </row>
    <row r="428" spans="1:7" ht="12.65" customHeight="1" x14ac:dyDescent="0.35">
      <c r="A428" s="179" t="s">
        <v>3</v>
      </c>
      <c r="B428" s="179">
        <f t="shared" si="12"/>
        <v>10752338.519999996</v>
      </c>
      <c r="C428" s="179">
        <f t="shared" si="13"/>
        <v>10752338</v>
      </c>
      <c r="D428" s="179">
        <f>D173</f>
        <v>10752338.52</v>
      </c>
    </row>
    <row r="429" spans="1:7" ht="12.65" customHeight="1" x14ac:dyDescent="0.35">
      <c r="A429" s="179" t="s">
        <v>236</v>
      </c>
      <c r="B429" s="179">
        <f t="shared" si="12"/>
        <v>6751978.1100000013</v>
      </c>
      <c r="C429" s="179">
        <f t="shared" si="13"/>
        <v>6751978.1099999994</v>
      </c>
      <c r="D429" s="179"/>
    </row>
    <row r="430" spans="1:7" ht="12.65" customHeight="1" x14ac:dyDescent="0.35">
      <c r="A430" s="179" t="s">
        <v>237</v>
      </c>
      <c r="B430" s="179">
        <f t="shared" si="12"/>
        <v>36507026.400000021</v>
      </c>
      <c r="C430" s="179">
        <f t="shared" si="13"/>
        <v>36507026.400000006</v>
      </c>
      <c r="D430" s="179"/>
    </row>
    <row r="431" spans="1:7" ht="12.65" customHeight="1" x14ac:dyDescent="0.35">
      <c r="A431" s="179" t="s">
        <v>444</v>
      </c>
      <c r="B431" s="179">
        <f t="shared" si="12"/>
        <v>2195225.1600000006</v>
      </c>
      <c r="C431" s="179">
        <f t="shared" si="13"/>
        <v>2195225.16</v>
      </c>
      <c r="D431" s="179"/>
    </row>
    <row r="432" spans="1:7" ht="12.65" customHeight="1" x14ac:dyDescent="0.35">
      <c r="A432" s="179" t="s">
        <v>445</v>
      </c>
      <c r="B432" s="179">
        <f t="shared" si="12"/>
        <v>22549454.259999983</v>
      </c>
      <c r="C432" s="179">
        <f t="shared" si="13"/>
        <v>22549454.259999994</v>
      </c>
      <c r="D432" s="179"/>
    </row>
    <row r="433" spans="1:7" ht="12.65" customHeight="1" x14ac:dyDescent="0.35">
      <c r="A433" s="179" t="s">
        <v>6</v>
      </c>
      <c r="B433" s="179">
        <f t="shared" si="12"/>
        <v>15744623.740000004</v>
      </c>
      <c r="C433" s="179">
        <f t="shared" si="13"/>
        <v>15744622</v>
      </c>
      <c r="D433" s="179">
        <f>C217</f>
        <v>15744624</v>
      </c>
    </row>
    <row r="434" spans="1:7" ht="12.65" customHeight="1" x14ac:dyDescent="0.35">
      <c r="A434" s="179" t="s">
        <v>474</v>
      </c>
      <c r="B434" s="179">
        <f t="shared" si="12"/>
        <v>3549468.5500000003</v>
      </c>
      <c r="C434" s="179">
        <f t="shared" si="13"/>
        <v>3549468.55</v>
      </c>
      <c r="D434" s="179">
        <f>D177</f>
        <v>3549468.5500000003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7802707.1600000001</v>
      </c>
      <c r="C436" s="179"/>
      <c r="D436" s="179">
        <f>D186</f>
        <v>7802707.1600000001</v>
      </c>
    </row>
    <row r="437" spans="1:7" ht="12.65" customHeight="1" x14ac:dyDescent="0.35">
      <c r="A437" s="194" t="s">
        <v>449</v>
      </c>
      <c r="B437" s="194">
        <f t="shared" si="12"/>
        <v>12156668.760000002</v>
      </c>
      <c r="C437" s="194"/>
      <c r="D437" s="194">
        <f>D190</f>
        <v>12156668.760000002</v>
      </c>
    </row>
    <row r="438" spans="1:7" ht="12.65" customHeight="1" x14ac:dyDescent="0.35">
      <c r="A438" s="194" t="s">
        <v>476</v>
      </c>
      <c r="B438" s="194">
        <f>C386+C387+C388</f>
        <v>19959375.920000002</v>
      </c>
      <c r="C438" s="194">
        <f>CD69</f>
        <v>19959375.920000002</v>
      </c>
      <c r="D438" s="194">
        <f>D181+D186+D190</f>
        <v>19959375.920000002</v>
      </c>
    </row>
    <row r="439" spans="1:7" ht="12.65" customHeight="1" x14ac:dyDescent="0.35">
      <c r="A439" s="179" t="s">
        <v>451</v>
      </c>
      <c r="B439" s="194">
        <f>C389</f>
        <v>81363038.823243737</v>
      </c>
      <c r="C439" s="194">
        <f>SUM(C69:CC69)</f>
        <v>81363038.823243737</v>
      </c>
      <c r="D439" s="179"/>
    </row>
    <row r="440" spans="1:7" ht="12.65" customHeight="1" x14ac:dyDescent="0.35">
      <c r="A440" s="179" t="s">
        <v>477</v>
      </c>
      <c r="B440" s="194">
        <f>B438+B439</f>
        <v>101322414.74324374</v>
      </c>
      <c r="C440" s="194">
        <f>CE69</f>
        <v>101322414.74324374</v>
      </c>
      <c r="D440" s="179"/>
    </row>
    <row r="441" spans="1:7" ht="12.65" customHeight="1" x14ac:dyDescent="0.35">
      <c r="A441" s="179" t="s">
        <v>478</v>
      </c>
      <c r="B441" s="179">
        <f>D390</f>
        <v>277904949.05324376</v>
      </c>
      <c r="C441" s="179">
        <f>SUM(C427:C437)+C440</f>
        <v>277904946.79324377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-2760794.76</v>
      </c>
      <c r="C444" s="179">
        <f>C363</f>
        <v>-2760794.76</v>
      </c>
      <c r="D444" s="179"/>
    </row>
    <row r="445" spans="1:7" ht="12.65" customHeight="1" x14ac:dyDescent="0.35">
      <c r="A445" s="179" t="s">
        <v>343</v>
      </c>
      <c r="B445" s="179">
        <f>D229</f>
        <v>601786148.04999995</v>
      </c>
      <c r="C445" s="179">
        <f>C364</f>
        <v>601786148.05000007</v>
      </c>
      <c r="D445" s="179"/>
    </row>
    <row r="446" spans="1:7" ht="12.65" customHeight="1" x14ac:dyDescent="0.35">
      <c r="A446" s="179" t="s">
        <v>351</v>
      </c>
      <c r="B446" s="179">
        <f>D236</f>
        <v>9178878.2899999991</v>
      </c>
      <c r="C446" s="179">
        <f>C365</f>
        <v>9178878.2899999991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608204231.57999992</v>
      </c>
      <c r="C448" s="179">
        <f>D367</f>
        <v>608204231.58000004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442.84000000000003</v>
      </c>
    </row>
    <row r="454" spans="1:7" ht="12.65" customHeight="1" x14ac:dyDescent="0.35">
      <c r="A454" s="179" t="s">
        <v>168</v>
      </c>
      <c r="B454" s="179">
        <f>C233</f>
        <v>4661942.34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4516935.95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8188768.4800000004</v>
      </c>
      <c r="C458" s="194">
        <f>CE70</f>
        <v>8188768.4799999986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363736923.89999992</v>
      </c>
      <c r="C463" s="194">
        <f>CE73</f>
        <v>363736923.90000004</v>
      </c>
      <c r="D463" s="194">
        <f>E141+E147+E153</f>
        <v>363736923.90000004</v>
      </c>
    </row>
    <row r="464" spans="1:7" ht="12.65" customHeight="1" x14ac:dyDescent="0.35">
      <c r="A464" s="179" t="s">
        <v>246</v>
      </c>
      <c r="B464" s="194">
        <f>C360</f>
        <v>505409854.93000019</v>
      </c>
      <c r="C464" s="194">
        <f>CE74</f>
        <v>505409854.92999995</v>
      </c>
      <c r="D464" s="194">
        <f>E142+E148+E154</f>
        <v>505409854.93000001</v>
      </c>
    </row>
    <row r="465" spans="1:7" ht="12.65" customHeight="1" x14ac:dyDescent="0.35">
      <c r="A465" s="179" t="s">
        <v>247</v>
      </c>
      <c r="B465" s="194">
        <f>D361</f>
        <v>869146778.83000016</v>
      </c>
      <c r="C465" s="194">
        <f>CE75</f>
        <v>869146778.82999992</v>
      </c>
      <c r="D465" s="194">
        <f>D463+D464</f>
        <v>869146778.83000004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46315057.899999999</v>
      </c>
      <c r="C468" s="179">
        <f>E195</f>
        <v>46315057.899999999</v>
      </c>
      <c r="D468" s="179"/>
    </row>
    <row r="469" spans="1:7" ht="12.65" customHeight="1" x14ac:dyDescent="0.35">
      <c r="A469" s="179" t="s">
        <v>333</v>
      </c>
      <c r="B469" s="179">
        <f t="shared" si="14"/>
        <v>2123129.75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309005277.13999999</v>
      </c>
      <c r="C470" s="179">
        <f>E197</f>
        <v>309048837.13999999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2136560.67</v>
      </c>
      <c r="D471" s="179"/>
    </row>
    <row r="472" spans="1:7" ht="12.65" customHeight="1" x14ac:dyDescent="0.35">
      <c r="A472" s="179" t="s">
        <v>377</v>
      </c>
      <c r="B472" s="179">
        <f t="shared" si="14"/>
        <v>2180120.67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103920681.37</v>
      </c>
      <c r="C473" s="179">
        <f>SUM(E200:E201)</f>
        <v>103920681.37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2123129.75</v>
      </c>
      <c r="D474" s="179"/>
    </row>
    <row r="475" spans="1:7" ht="12.65" customHeight="1" x14ac:dyDescent="0.35">
      <c r="A475" s="179" t="s">
        <v>340</v>
      </c>
      <c r="B475" s="179">
        <f t="shared" si="14"/>
        <v>1342900.98</v>
      </c>
      <c r="C475" s="179">
        <f>E203</f>
        <v>1342900.9800000014</v>
      </c>
      <c r="D475" s="179"/>
    </row>
    <row r="476" spans="1:7" ht="12.65" customHeight="1" x14ac:dyDescent="0.35">
      <c r="A476" s="179" t="s">
        <v>203</v>
      </c>
      <c r="B476" s="179">
        <f>D275</f>
        <v>464887167.81</v>
      </c>
      <c r="C476" s="179">
        <f>E204</f>
        <v>464887167.81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198049259.03</v>
      </c>
      <c r="C478" s="179">
        <f>E217</f>
        <v>198049259.03000003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308357289.16000003</v>
      </c>
    </row>
    <row r="482" spans="1:12" ht="12.65" customHeight="1" x14ac:dyDescent="0.35">
      <c r="A482" s="180" t="s">
        <v>499</v>
      </c>
      <c r="C482" s="180">
        <f>D339</f>
        <v>308357289.16000026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210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9223620.1599999983</v>
      </c>
      <c r="C496" s="240">
        <f>C71</f>
        <v>12721241.419999994</v>
      </c>
      <c r="D496" s="240">
        <f>'Prior Year'!C59</f>
        <v>6265.9900329888351</v>
      </c>
      <c r="E496" s="180">
        <f>C59</f>
        <v>9774.9166955536402</v>
      </c>
      <c r="F496" s="263">
        <f t="shared" ref="F496:G511" si="15">IF(B496=0,"",IF(D496=0,"",B496/D496))</f>
        <v>1472.0132192103717</v>
      </c>
      <c r="G496" s="264">
        <f t="shared" si="15"/>
        <v>1301.416862793988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18739317.440000001</v>
      </c>
      <c r="C498" s="240">
        <f>E71</f>
        <v>20133297.749999996</v>
      </c>
      <c r="D498" s="240">
        <f>'Prior Year'!E59</f>
        <v>15702.189595149681</v>
      </c>
      <c r="E498" s="180">
        <f>E59</f>
        <v>15278.080000000009</v>
      </c>
      <c r="F498" s="263">
        <f t="shared" si="15"/>
        <v>1193.4206580837917</v>
      </c>
      <c r="G498" s="263">
        <f t="shared" si="15"/>
        <v>1317.7897844493539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2630741.2199999997</v>
      </c>
      <c r="C503" s="240">
        <f>J71</f>
        <v>3038912.6300000004</v>
      </c>
      <c r="D503" s="240">
        <f>'Prior Year'!J59</f>
        <v>2281</v>
      </c>
      <c r="E503" s="180">
        <f>J59</f>
        <v>2641</v>
      </c>
      <c r="F503" s="263">
        <f t="shared" si="15"/>
        <v>1153.3280227970188</v>
      </c>
      <c r="G503" s="263">
        <f t="shared" si="15"/>
        <v>1150.6674100719426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-0.17962813851295323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6969560.2400000002</v>
      </c>
      <c r="C508" s="240">
        <f>O71</f>
        <v>8842017.1699999999</v>
      </c>
      <c r="D508" s="240">
        <f>'Prior Year'!O59</f>
        <v>1569</v>
      </c>
      <c r="E508" s="180">
        <f>O59</f>
        <v>1773</v>
      </c>
      <c r="F508" s="263">
        <f t="shared" si="15"/>
        <v>4442.0396685787127</v>
      </c>
      <c r="G508" s="263">
        <f t="shared" si="15"/>
        <v>4987.0373209249856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19653112.169999994</v>
      </c>
      <c r="C509" s="240">
        <f>P71</f>
        <v>21567735.149999999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3507400.63</v>
      </c>
      <c r="C510" s="240">
        <f>Q71</f>
        <v>4070858.3600000003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770809.73</v>
      </c>
      <c r="C511" s="240">
        <f>R71</f>
        <v>868806.08000000007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6099368.8999999994</v>
      </c>
      <c r="C512" s="240">
        <f>S71</f>
        <v>6418945.9000000013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601472.83999999985</v>
      </c>
      <c r="C513" s="240">
        <f>T71</f>
        <v>672834.78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6901436.9499999983</v>
      </c>
      <c r="C514" s="240">
        <f>U71</f>
        <v>9681742.9099999983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4614868.0199999996</v>
      </c>
      <c r="C515" s="240">
        <f>V71</f>
        <v>5263970.55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1377615.31</v>
      </c>
      <c r="C516" s="240">
        <f>W71</f>
        <v>1496541.5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3083112.1499999994</v>
      </c>
      <c r="C517" s="240">
        <f>X71</f>
        <v>3503991.15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5462240.3200000012</v>
      </c>
      <c r="C518" s="240">
        <f>Y71</f>
        <v>5710653.6699999999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255980.29</v>
      </c>
      <c r="C520" s="240">
        <f>AA71</f>
        <v>283942.72000000003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13873227.079999998</v>
      </c>
      <c r="C521" s="240">
        <f>AB71</f>
        <v>15667061.399999997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2197946.17</v>
      </c>
      <c r="C522" s="240">
        <f>AC71</f>
        <v>2755281.8499999996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186797.85</v>
      </c>
      <c r="C523" s="240">
        <f>AD71</f>
        <v>297672.82999999996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1987601.03</v>
      </c>
      <c r="C524" s="240">
        <f>AE71</f>
        <v>2336314.73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7716464.4500000002</v>
      </c>
      <c r="C526" s="240">
        <f>AG71</f>
        <v>9503120.5500000007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1188293.1200000001</v>
      </c>
      <c r="C529" s="240">
        <f>AJ71</f>
        <v>1710369.7900000003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23368.58</v>
      </c>
      <c r="C539" s="240">
        <f>AT71</f>
        <v>24391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83632.25</v>
      </c>
      <c r="C541" s="240">
        <f>AV71</f>
        <v>87443.310000000012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2204465.3200000008</v>
      </c>
      <c r="C544" s="240">
        <f>AY71</f>
        <v>2453854.37</v>
      </c>
      <c r="D544" s="240">
        <f>'Prior Year'!AY59</f>
        <v>158021.94</v>
      </c>
      <c r="E544" s="180">
        <f>AY59</f>
        <v>154743</v>
      </c>
      <c r="F544" s="263">
        <f t="shared" ref="F544:G550" si="19">IF(B544=0,"",IF(D544=0,"",B544/D544))</f>
        <v>13.950374992232096</v>
      </c>
      <c r="G544" s="263">
        <f t="shared" si="19"/>
        <v>15.857611458999761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259286.41999999993</v>
      </c>
      <c r="C545" s="240">
        <f>AZ71</f>
        <v>429329.08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871338.51</v>
      </c>
      <c r="C546" s="240">
        <f>BA71</f>
        <v>914742.89999999991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3478783.2699999996</v>
      </c>
      <c r="C547" s="240">
        <f>BB71</f>
        <v>1370971.16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342720.1</v>
      </c>
      <c r="C549" s="240">
        <f>BD71</f>
        <v>255880.93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14961990.380000003</v>
      </c>
      <c r="C550" s="240">
        <f>BE71</f>
        <v>15696760.539999999</v>
      </c>
      <c r="D550" s="240">
        <f>'Prior Year'!BE59</f>
        <v>677159.32545400038</v>
      </c>
      <c r="E550" s="180">
        <f>BE59</f>
        <v>677159.32545400038</v>
      </c>
      <c r="F550" s="263">
        <f t="shared" si="19"/>
        <v>22.095229021572965</v>
      </c>
      <c r="G550" s="263">
        <f t="shared" si="19"/>
        <v>23.180306243993805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3293926.82</v>
      </c>
      <c r="C551" s="240">
        <f>BF71</f>
        <v>3549890.88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233595.98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122.33</v>
      </c>
      <c r="C555" s="240">
        <f>BJ71</f>
        <v>535.53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1342831.2500000009</v>
      </c>
      <c r="C559" s="240">
        <f>BN71</f>
        <v>-278705.73999999929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118812.26</v>
      </c>
      <c r="C564" s="240">
        <f>BS71</f>
        <v>264278.15000000002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4735964.34</v>
      </c>
      <c r="C568" s="240">
        <f>BW71</f>
        <v>5111287.6000000006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975778.81000000017</v>
      </c>
      <c r="C570" s="240">
        <f>BY71</f>
        <v>1015986.56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31627.7</v>
      </c>
      <c r="C572" s="240">
        <f>CA71</f>
        <v>4979.2100000000064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64044329.488306813</v>
      </c>
      <c r="C574" s="240">
        <f>CC71</f>
        <v>82309864.02324374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18545246.509999998</v>
      </c>
      <c r="C575" s="240">
        <f>CD71</f>
        <v>19959375.920000002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279781.15631300007</v>
      </c>
      <c r="E612" s="180">
        <f>SUM(C624:D647)+SUM(C668:D713)</f>
        <v>182545066.37591729</v>
      </c>
      <c r="F612" s="180">
        <f>CE64-(AX64+BD64+BE64+BG64+BJ64+BN64+BP64+BQ64+CB64+CC64+CD64)</f>
        <v>35389460.330000006</v>
      </c>
      <c r="G612" s="180">
        <f>CE77-(AX77+AY77+BD77+BE77+BG77+BJ77+BN77+BP77+BQ77+CB77+CC77+CD77)</f>
        <v>124075.85854844292</v>
      </c>
      <c r="H612" s="197">
        <f>CE60-(AX60+AY60+AZ60+BD60+BE60+BG60+BJ60+BN60+BO60+BP60+BQ60+BR60+CB60+CC60+CD60)</f>
        <v>655.61</v>
      </c>
      <c r="I612" s="180">
        <f>CE78-(AX78+AY78+AZ78+BD78+BE78+BF78+BG78+BJ78+BN78+BO78+BP78+BQ78+BR78+CB78+CC78+CD78)</f>
        <v>999987.99504364573</v>
      </c>
      <c r="J612" s="180">
        <f>CE79-(AX79+AY79+AZ79+BA79+BD79+BE79+BF79+BG79+BJ79+BN79+BO79+BP79+BQ79+BR79+CB79+CC79+CD79)</f>
        <v>12486.97</v>
      </c>
      <c r="K612" s="180">
        <f>CE75-(AW75+AX75+AY75+AZ75+BA75+BB75+BC75+BD75+BE75+BF75+BG75+BH75+BI75+BJ75+BK75+BL75+BM75+BN75+BO75+BP75+BQ75+BR75+BS75+BT75+BU75+BV75+BW75+BX75+CB75+CC75+CD75)</f>
        <v>869146778.82999992</v>
      </c>
      <c r="L612" s="197">
        <f>CE80-(AW80+AX80+AY80+AZ80+BA80+BB80+BC80+BD80+BE80+BF80+BG80+BH80+BI80+BJ80+BK80+BL80+BM80+BN80+BO80+BP80+BQ80+BR80+BS80+BT80+BU80+BV80+BW80+BX80+BY80+BZ80+CA80+CB80+CC80+CD80)</f>
        <v>247.83999999999997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15696760.539999999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19959375.920000002</v>
      </c>
      <c r="D615" s="266">
        <f>SUM(C614:C615)</f>
        <v>35656136.460000001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535.53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-278705.73999999929</v>
      </c>
      <c r="D619" s="180">
        <f>(D615/D612)*BN76</f>
        <v>1432252.7772865684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82309864.02324374</v>
      </c>
      <c r="D620" s="180">
        <f>(D615/D612)*CC76</f>
        <v>3707165.3467961703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87171111.937326476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255880.93</v>
      </c>
      <c r="D624" s="180">
        <f>(D615/D612)*BD76</f>
        <v>998329.8994431335</v>
      </c>
      <c r="E624" s="180">
        <f>(E623/E612)*SUM(C624:D624)</f>
        <v>598925.81474236015</v>
      </c>
      <c r="F624" s="180">
        <f>SUM(C624:E624)</f>
        <v>1853136.6441854937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2453854.37</v>
      </c>
      <c r="D625" s="180">
        <f>(D615/D612)*AY76</f>
        <v>1752441.0012067945</v>
      </c>
      <c r="E625" s="180">
        <f>(E623/E612)*SUM(C625:D625)</f>
        <v>2008640.6711745525</v>
      </c>
      <c r="F625" s="180">
        <f>(F624/F612)*AY64</f>
        <v>12769.204752852947</v>
      </c>
      <c r="G625" s="180">
        <f>SUM(C625:F625)</f>
        <v>6227705.2471342003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429329.08</v>
      </c>
      <c r="D628" s="180">
        <f>(D615/D612)*AZ76</f>
        <v>0</v>
      </c>
      <c r="E628" s="180">
        <f>(E623/E612)*SUM(C628:D628)</f>
        <v>205018.37728969046</v>
      </c>
      <c r="F628" s="180">
        <f>(F624/F612)*AZ64</f>
        <v>15215.766254216149</v>
      </c>
      <c r="G628" s="180">
        <f>(G625/G612)*AZ77</f>
        <v>0</v>
      </c>
      <c r="H628" s="180">
        <f>SUM(C626:G628)</f>
        <v>649563.2235439067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3549890.88</v>
      </c>
      <c r="D629" s="180">
        <f>(D615/D612)*BF76</f>
        <v>527725.50327493111</v>
      </c>
      <c r="E629" s="180">
        <f>(E623/E612)*SUM(C629:D629)</f>
        <v>1947192.3357925878</v>
      </c>
      <c r="F629" s="180">
        <f>(F624/F612)*BF64</f>
        <v>14670.720032561463</v>
      </c>
      <c r="G629" s="180">
        <f>(G625/G612)*BF77</f>
        <v>0</v>
      </c>
      <c r="H629" s="180">
        <f>(H628/H612)*BF60</f>
        <v>35004.146806495046</v>
      </c>
      <c r="I629" s="180">
        <f>SUM(C629:H629)</f>
        <v>6074483.5859065754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914742.89999999991</v>
      </c>
      <c r="D630" s="180">
        <f>(D615/D612)*BA76</f>
        <v>100524.36930952745</v>
      </c>
      <c r="E630" s="180">
        <f>(E623/E612)*SUM(C630:D630)</f>
        <v>484822.61688207666</v>
      </c>
      <c r="F630" s="180">
        <f>(F624/F612)*BA64</f>
        <v>2044.3702586549778</v>
      </c>
      <c r="G630" s="180">
        <f>(G625/G612)*BA77</f>
        <v>0</v>
      </c>
      <c r="H630" s="180">
        <f>(H628/H612)*BA60</f>
        <v>1387.0876175797644</v>
      </c>
      <c r="I630" s="180">
        <f>(I629/I612)*BA78</f>
        <v>22418.263309512189</v>
      </c>
      <c r="J630" s="180">
        <f>SUM(C630:I630)</f>
        <v>1525939.607377351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1370971.16</v>
      </c>
      <c r="D632" s="180">
        <f>(D615/D612)*BB76</f>
        <v>11481.836391811436</v>
      </c>
      <c r="E632" s="180">
        <f>(E623/E612)*SUM(C632:D632)</f>
        <v>660165.55412346974</v>
      </c>
      <c r="F632" s="180">
        <f>(F624/F612)*BB64</f>
        <v>138.97113489748568</v>
      </c>
      <c r="G632" s="180">
        <f>(G625/G612)*BB77</f>
        <v>0</v>
      </c>
      <c r="H632" s="180">
        <f>(H628/H612)*BB60</f>
        <v>11522.734994609042</v>
      </c>
      <c r="I632" s="180">
        <f>(I629/I612)*BB78</f>
        <v>2560.6013076868126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264278.15000000002</v>
      </c>
      <c r="D639" s="180">
        <f>(D615/D612)*BS76</f>
        <v>112431.45887271495</v>
      </c>
      <c r="E639" s="180">
        <f>(E623/E612)*SUM(C639:D639)</f>
        <v>179890.89562840233</v>
      </c>
      <c r="F639" s="180">
        <f>(F624/F612)*BS64</f>
        <v>7017.7291751056509</v>
      </c>
      <c r="G639" s="180">
        <f>(G625/G612)*BS77</f>
        <v>0</v>
      </c>
      <c r="H639" s="180">
        <f>(H628/H612)*BS60</f>
        <v>1595.1507602167289</v>
      </c>
      <c r="I639" s="180">
        <f>(I629/I612)*BS78</f>
        <v>25073.701696353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5111287.6000000006</v>
      </c>
      <c r="D643" s="180">
        <f>(D615/D612)*BW76</f>
        <v>94063.264365129144</v>
      </c>
      <c r="E643" s="180">
        <f>(E623/E612)*SUM(C643:D643)</f>
        <v>2485721.646052083</v>
      </c>
      <c r="F643" s="180">
        <f>(F624/F612)*BW64</f>
        <v>61.78438173641581</v>
      </c>
      <c r="G643" s="180">
        <f>(G625/G612)*BW77</f>
        <v>0</v>
      </c>
      <c r="H643" s="180">
        <f>(H628/H612)*BW60</f>
        <v>1565.4274541257344</v>
      </c>
      <c r="I643" s="180">
        <f>(I629/I612)*BW78</f>
        <v>20977.351489733337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10360805.017828075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1015986.56</v>
      </c>
      <c r="D645" s="180">
        <f>(D615/D612)*BY76</f>
        <v>29836.313194935443</v>
      </c>
      <c r="E645" s="180">
        <f>(E623/E612)*SUM(C645:D645)</f>
        <v>499413.89573440346</v>
      </c>
      <c r="F645" s="180">
        <f>(F624/F612)*BY64</f>
        <v>18.837978921667588</v>
      </c>
      <c r="G645" s="180">
        <f>(G625/G612)*BY77</f>
        <v>0</v>
      </c>
      <c r="H645" s="180">
        <f>(H628/H612)*BY60</f>
        <v>5597.8893138040494</v>
      </c>
      <c r="I645" s="180">
        <f>(I629/I612)*BY78</f>
        <v>6653.8922848605325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4979.2100000000064</v>
      </c>
      <c r="D647" s="180">
        <f>(D615/D612)*CA76</f>
        <v>0</v>
      </c>
      <c r="E647" s="180">
        <f>(E623/E612)*SUM(C647:D647)</f>
        <v>2377.7321451987386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1564864.330652124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133059031.11324374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12721241.419999994</v>
      </c>
      <c r="D668" s="180">
        <f>(D615/D612)*C76</f>
        <v>1421539.1389716521</v>
      </c>
      <c r="E668" s="180">
        <f>(E623/E612)*SUM(C668:D668)</f>
        <v>6753630.3866594555</v>
      </c>
      <c r="F668" s="180">
        <f>(F624/F612)*C64</f>
        <v>12901.884343157137</v>
      </c>
      <c r="G668" s="180">
        <f>(G625/G612)*C77</f>
        <v>0</v>
      </c>
      <c r="H668" s="180">
        <f>(H628/H612)*C60</f>
        <v>80064.678840443405</v>
      </c>
      <c r="I668" s="180">
        <f>(I629/I612)*C78</f>
        <v>317022.02103966166</v>
      </c>
      <c r="J668" s="180">
        <f>(J630/J612)*C79</f>
        <v>595303.82122283825</v>
      </c>
      <c r="K668" s="180">
        <f>(K644/K612)*C75</f>
        <v>646201.75359172688</v>
      </c>
      <c r="L668" s="180">
        <f>(L647/L612)*C80</f>
        <v>265440.99604831875</v>
      </c>
      <c r="M668" s="180">
        <f t="shared" ref="M668:M713" si="20">ROUND(SUM(D668:L668),0)</f>
        <v>10092105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20133297.749999996</v>
      </c>
      <c r="D670" s="180">
        <f>(D615/D612)*E76</f>
        <v>8411837.5181509163</v>
      </c>
      <c r="E670" s="180">
        <f>(E623/E612)*SUM(C670:D670)</f>
        <v>13631215.738265418</v>
      </c>
      <c r="F670" s="180">
        <f>(F624/F612)*E64</f>
        <v>77966.790013296471</v>
      </c>
      <c r="G670" s="180">
        <f>(G625/G612)*E77</f>
        <v>5475416.257110158</v>
      </c>
      <c r="H670" s="180">
        <f>(H628/H612)*E60</f>
        <v>136905.5478551228</v>
      </c>
      <c r="I670" s="180">
        <f>(I629/I612)*E78</f>
        <v>1875950.9728241358</v>
      </c>
      <c r="J670" s="180">
        <f>(J630/J612)*E79</f>
        <v>818217.64369849709</v>
      </c>
      <c r="K670" s="180">
        <f>(K644/K612)*E75</f>
        <v>888174.50405671156</v>
      </c>
      <c r="L670" s="180">
        <f>(L647/L612)*E80</f>
        <v>486178.79866128776</v>
      </c>
      <c r="M670" s="180">
        <f t="shared" si="20"/>
        <v>31801864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3038912.6300000004</v>
      </c>
      <c r="D675" s="180">
        <f>(D615/D612)*J76</f>
        <v>824744.28655063373</v>
      </c>
      <c r="E675" s="180">
        <f>(E623/E612)*SUM(C675:D675)</f>
        <v>1845019.8422042595</v>
      </c>
      <c r="F675" s="180">
        <f>(F624/F612)*J64</f>
        <v>4392.3548025215696</v>
      </c>
      <c r="G675" s="180">
        <f>(G625/G612)*J77</f>
        <v>0</v>
      </c>
      <c r="H675" s="180">
        <f>(H628/H612)*J60</f>
        <v>10967.899947577138</v>
      </c>
      <c r="I675" s="180">
        <f>(I629/I612)*J78</f>
        <v>183928.87919522123</v>
      </c>
      <c r="J675" s="180">
        <f>(J630/J612)*J79</f>
        <v>0</v>
      </c>
      <c r="K675" s="180">
        <f>(K644/K612)*J75</f>
        <v>122029.79084088402</v>
      </c>
      <c r="L675" s="180">
        <f>(L647/L612)*J80</f>
        <v>44071.792398127131</v>
      </c>
      <c r="M675" s="180">
        <f t="shared" si="20"/>
        <v>3035155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752288.99002404267</v>
      </c>
      <c r="H676" s="180">
        <f>(H628/H612)*K60</f>
        <v>0</v>
      </c>
      <c r="I676" s="180">
        <f>(I629/I612)*K78</f>
        <v>0</v>
      </c>
      <c r="J676" s="180">
        <f>(J630/J612)*K79</f>
        <v>112418.14245601579</v>
      </c>
      <c r="K676" s="180">
        <f>(K644/K612)*K75</f>
        <v>0</v>
      </c>
      <c r="L676" s="180">
        <f>(L647/L612)*K80</f>
        <v>0</v>
      </c>
      <c r="M676" s="180">
        <f t="shared" si="20"/>
        <v>864707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8842017.1699999999</v>
      </c>
      <c r="D680" s="180">
        <f>(D615/D612)*O76</f>
        <v>1755500.0805252988</v>
      </c>
      <c r="E680" s="180">
        <f>(E623/E612)*SUM(C680:D680)</f>
        <v>5060653.6831891257</v>
      </c>
      <c r="F680" s="180">
        <f>(F624/F612)*O64</f>
        <v>36308.302246192994</v>
      </c>
      <c r="G680" s="180">
        <f>(G625/G612)*O77</f>
        <v>0</v>
      </c>
      <c r="H680" s="180">
        <f>(H628/H612)*O60</f>
        <v>44267.910538188487</v>
      </c>
      <c r="I680" s="180">
        <f>(I629/I612)*O78</f>
        <v>391499.7260406189</v>
      </c>
      <c r="J680" s="180">
        <f>(J630/J612)*O79</f>
        <v>0</v>
      </c>
      <c r="K680" s="180">
        <f>(K644/K612)*O75</f>
        <v>324617.33574474364</v>
      </c>
      <c r="L680" s="180">
        <f>(L647/L612)*O80</f>
        <v>174456.10658456339</v>
      </c>
      <c r="M680" s="180">
        <f t="shared" si="20"/>
        <v>7787303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21567735.149999999</v>
      </c>
      <c r="D681" s="180">
        <f>(D615/D612)*P76</f>
        <v>4196933.572996865</v>
      </c>
      <c r="E681" s="180">
        <f>(E623/E612)*SUM(C681:D681)</f>
        <v>12303453.96821305</v>
      </c>
      <c r="F681" s="180">
        <f>(F624/F612)*P64</f>
        <v>521328.02695315867</v>
      </c>
      <c r="G681" s="180">
        <f>(G625/G612)*P77</f>
        <v>0</v>
      </c>
      <c r="H681" s="180">
        <f>(H628/H612)*P60</f>
        <v>76487.974340827015</v>
      </c>
      <c r="I681" s="180">
        <f>(I629/I612)*P78</f>
        <v>935971.67113047559</v>
      </c>
      <c r="J681" s="180">
        <f>(J630/J612)*P79</f>
        <v>0</v>
      </c>
      <c r="K681" s="180">
        <f>(K644/K612)*P75</f>
        <v>2890201.7315912819</v>
      </c>
      <c r="L681" s="180">
        <f>(L647/L612)*P80</f>
        <v>246877.80555397857</v>
      </c>
      <c r="M681" s="180">
        <f t="shared" si="20"/>
        <v>21171255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4070858.3600000003</v>
      </c>
      <c r="D682" s="180">
        <f>(D615/D612)*Q76</f>
        <v>2076401.633106444</v>
      </c>
      <c r="E682" s="180">
        <f>(E623/E612)*SUM(C682:D682)</f>
        <v>2935513.4028296359</v>
      </c>
      <c r="F682" s="180">
        <f>(F624/F612)*Q64</f>
        <v>3446.0269022833741</v>
      </c>
      <c r="G682" s="180">
        <f>(G625/G612)*Q77</f>
        <v>0</v>
      </c>
      <c r="H682" s="180">
        <f>(H628/H612)*Q60</f>
        <v>23441.780737098015</v>
      </c>
      <c r="I682" s="180">
        <f>(I629/I612)*Q78</f>
        <v>463065.01465281559</v>
      </c>
      <c r="J682" s="180">
        <f>(J630/J612)*Q79</f>
        <v>0</v>
      </c>
      <c r="K682" s="180">
        <f>(K644/K612)*Q75</f>
        <v>205745.3341206726</v>
      </c>
      <c r="L682" s="180">
        <f>(L647/L612)*Q80</f>
        <v>105633.39352731616</v>
      </c>
      <c r="M682" s="180">
        <f t="shared" si="20"/>
        <v>5813247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868806.08000000007</v>
      </c>
      <c r="D683" s="180">
        <f>(D615/D612)*R76</f>
        <v>0</v>
      </c>
      <c r="E683" s="180">
        <f>(E623/E612)*SUM(C683:D683)</f>
        <v>414882.71118512866</v>
      </c>
      <c r="F683" s="180">
        <f>(F624/F612)*R64</f>
        <v>16789.19855992774</v>
      </c>
      <c r="G683" s="180">
        <f>(G625/G612)*R77</f>
        <v>0</v>
      </c>
      <c r="H683" s="180">
        <f>(H628/H612)*R60</f>
        <v>4012.6463222843186</v>
      </c>
      <c r="I683" s="180">
        <f>(I629/I612)*R78</f>
        <v>0</v>
      </c>
      <c r="J683" s="180">
        <f>(J630/J612)*R79</f>
        <v>0</v>
      </c>
      <c r="K683" s="180">
        <f>(K644/K612)*R75</f>
        <v>773937.00299844774</v>
      </c>
      <c r="L683" s="180">
        <f>(L647/L612)*R80</f>
        <v>378.840622333471</v>
      </c>
      <c r="M683" s="180">
        <f t="shared" si="20"/>
        <v>1210000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6418945.9000000013</v>
      </c>
      <c r="D684" s="180">
        <f>(D615/D612)*S76</f>
        <v>1186826.809762263</v>
      </c>
      <c r="E684" s="180">
        <f>(E623/E612)*SUM(C684:D684)</f>
        <v>3631999.9078321718</v>
      </c>
      <c r="F684" s="180">
        <f>(F624/F612)*S64</f>
        <v>245697.33452594586</v>
      </c>
      <c r="G684" s="180">
        <f>(G625/G612)*S77</f>
        <v>0</v>
      </c>
      <c r="H684" s="180">
        <f>(H628/H612)*S60</f>
        <v>16159.570744804258</v>
      </c>
      <c r="I684" s="180">
        <f>(I629/I612)*S78</f>
        <v>264678.06867918378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5345362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672834.78</v>
      </c>
      <c r="D685" s="180">
        <f>(D615/D612)*T76</f>
        <v>273396.65430576581</v>
      </c>
      <c r="E685" s="180">
        <f>(E623/E612)*SUM(C685:D685)</f>
        <v>451855.79602915427</v>
      </c>
      <c r="F685" s="180">
        <f>(F624/F612)*T64</f>
        <v>9058.1092906228059</v>
      </c>
      <c r="G685" s="180">
        <f>(G625/G612)*T77</f>
        <v>0</v>
      </c>
      <c r="H685" s="180">
        <f>(H628/H612)*T60</f>
        <v>3418.1802004644192</v>
      </c>
      <c r="I685" s="180">
        <f>(I629/I612)*T78</f>
        <v>60971.068271954216</v>
      </c>
      <c r="J685" s="180">
        <f>(J630/J612)*T79</f>
        <v>0</v>
      </c>
      <c r="K685" s="180">
        <f>(K644/K612)*T75</f>
        <v>41682.704797103186</v>
      </c>
      <c r="L685" s="180">
        <f>(L647/L612)*T80</f>
        <v>19825.992568784983</v>
      </c>
      <c r="M685" s="180">
        <f t="shared" si="20"/>
        <v>860209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9681742.9099999983</v>
      </c>
      <c r="D686" s="180">
        <f>(D615/D612)*U76</f>
        <v>0</v>
      </c>
      <c r="E686" s="180">
        <f>(E623/E612)*SUM(C686:D686)</f>
        <v>4623342.1242841622</v>
      </c>
      <c r="F686" s="180">
        <f>(F624/F612)*U64</f>
        <v>57728.624307815175</v>
      </c>
      <c r="G686" s="180">
        <f>(G625/G612)*U77</f>
        <v>0</v>
      </c>
      <c r="H686" s="180">
        <f>(H628/H612)*U60</f>
        <v>2387.7722559765939</v>
      </c>
      <c r="I686" s="180">
        <f>(I629/I612)*U78</f>
        <v>0</v>
      </c>
      <c r="J686" s="180">
        <f>(J630/J612)*U79</f>
        <v>0</v>
      </c>
      <c r="K686" s="180">
        <f>(K644/K612)*U75</f>
        <v>657174.21411097574</v>
      </c>
      <c r="L686" s="180">
        <f>(L647/L612)*U80</f>
        <v>0</v>
      </c>
      <c r="M686" s="180">
        <f t="shared" si="20"/>
        <v>5340633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5263970.55</v>
      </c>
      <c r="D687" s="180">
        <f>(D615/D612)*V76</f>
        <v>0</v>
      </c>
      <c r="E687" s="180">
        <f>(E623/E612)*SUM(C687:D687)</f>
        <v>2513714.4221903612</v>
      </c>
      <c r="F687" s="180">
        <f>(F624/F612)*V64</f>
        <v>61962.840626434423</v>
      </c>
      <c r="G687" s="180">
        <f>(G625/G612)*V77</f>
        <v>0</v>
      </c>
      <c r="H687" s="180">
        <f>(H628/H612)*V60</f>
        <v>20766.683188908479</v>
      </c>
      <c r="I687" s="180">
        <f>(I629/I612)*V78</f>
        <v>0</v>
      </c>
      <c r="J687" s="180">
        <f>(J630/J612)*V79</f>
        <v>0</v>
      </c>
      <c r="K687" s="180">
        <f>(K644/K612)*V75</f>
        <v>648943.77884521009</v>
      </c>
      <c r="L687" s="180">
        <f>(L647/L612)*V80</f>
        <v>21404.495161841111</v>
      </c>
      <c r="M687" s="180">
        <f t="shared" si="20"/>
        <v>3266792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1496541.5</v>
      </c>
      <c r="D688" s="180">
        <f>(D615/D612)*W76</f>
        <v>0</v>
      </c>
      <c r="E688" s="180">
        <f>(E623/E612)*SUM(C688:D688)</f>
        <v>714646.4662414185</v>
      </c>
      <c r="F688" s="180">
        <f>(F624/F612)*W64</f>
        <v>10188.986547393535</v>
      </c>
      <c r="G688" s="180">
        <f>(G625/G612)*W77</f>
        <v>0</v>
      </c>
      <c r="H688" s="180">
        <f>(H628/H612)*W60</f>
        <v>6350.8797347759219</v>
      </c>
      <c r="I688" s="180">
        <f>(I629/I612)*W78</f>
        <v>0</v>
      </c>
      <c r="J688" s="180">
        <f>(J630/J612)*W79</f>
        <v>0</v>
      </c>
      <c r="K688" s="180">
        <f>(K644/K612)*W75</f>
        <v>167975.29422596114</v>
      </c>
      <c r="L688" s="180">
        <f>(L647/L612)*W80</f>
        <v>189.4203111667355</v>
      </c>
      <c r="M688" s="180">
        <f t="shared" si="20"/>
        <v>899351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3503991.15</v>
      </c>
      <c r="D689" s="180">
        <f>(D615/D612)*X76</f>
        <v>445089.20410143735</v>
      </c>
      <c r="E689" s="180">
        <f>(E623/E612)*SUM(C689:D689)</f>
        <v>1885812.2677934435</v>
      </c>
      <c r="F689" s="180">
        <f>(F624/F612)*X64</f>
        <v>29600.517126672978</v>
      </c>
      <c r="G689" s="180">
        <f>(G625/G612)*X77</f>
        <v>0</v>
      </c>
      <c r="H689" s="180">
        <f>(H628/H612)*X60</f>
        <v>17507.027287596029</v>
      </c>
      <c r="I689" s="180">
        <f>(I629/I612)*X78</f>
        <v>99260.776688320213</v>
      </c>
      <c r="J689" s="180">
        <f>(J630/J612)*X79</f>
        <v>0</v>
      </c>
      <c r="K689" s="180">
        <f>(K644/K612)*X75</f>
        <v>366324.49089256045</v>
      </c>
      <c r="L689" s="180">
        <f>(L647/L612)*X80</f>
        <v>505.12082977796132</v>
      </c>
      <c r="M689" s="180">
        <f t="shared" si="20"/>
        <v>2844099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5710653.6699999999</v>
      </c>
      <c r="D690" s="180">
        <f>(D615/D612)*Y76</f>
        <v>1595700.902588353</v>
      </c>
      <c r="E690" s="180">
        <f>(E623/E612)*SUM(C690:D690)</f>
        <v>3489018.1638177731</v>
      </c>
      <c r="F690" s="180">
        <f>(F624/F612)*Y64</f>
        <v>31180.426869473114</v>
      </c>
      <c r="G690" s="180">
        <f>(G625/G612)*Y77</f>
        <v>0</v>
      </c>
      <c r="H690" s="180">
        <f>(H628/H612)*Y60</f>
        <v>35212.209949132019</v>
      </c>
      <c r="I690" s="180">
        <f>(I629/I612)*Y78</f>
        <v>355862.39678164775</v>
      </c>
      <c r="J690" s="180">
        <f>(J630/J612)*Y79</f>
        <v>0</v>
      </c>
      <c r="K690" s="180">
        <f>(K644/K612)*Y75</f>
        <v>359937.296220741</v>
      </c>
      <c r="L690" s="180">
        <f>(L647/L612)*Y80</f>
        <v>0</v>
      </c>
      <c r="M690" s="180">
        <f t="shared" si="20"/>
        <v>5866911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283942.72000000003</v>
      </c>
      <c r="D692" s="180">
        <f>(D615/D612)*AA76</f>
        <v>0</v>
      </c>
      <c r="E692" s="180">
        <f>(E623/E612)*SUM(C692:D692)</f>
        <v>135591.73699023822</v>
      </c>
      <c r="F692" s="180">
        <f>(F624/F612)*AA64</f>
        <v>2049.200321686902</v>
      </c>
      <c r="G692" s="180">
        <f>(G625/G612)*AA77</f>
        <v>0</v>
      </c>
      <c r="H692" s="180">
        <f>(H628/H612)*AA60</f>
        <v>1208.7477810337948</v>
      </c>
      <c r="I692" s="180">
        <f>(I629/I612)*AA78</f>
        <v>0</v>
      </c>
      <c r="J692" s="180">
        <f>(J630/J612)*AA79</f>
        <v>0</v>
      </c>
      <c r="K692" s="180">
        <f>(K644/K612)*AA75</f>
        <v>27744.525536173216</v>
      </c>
      <c r="L692" s="180">
        <f>(L647/L612)*AA80</f>
        <v>0</v>
      </c>
      <c r="M692" s="180">
        <f t="shared" si="20"/>
        <v>166594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15667061.399999997</v>
      </c>
      <c r="D693" s="180">
        <f>(D615/D612)*AB76</f>
        <v>584147.00018985977</v>
      </c>
      <c r="E693" s="180">
        <f>(E623/E612)*SUM(C693:D693)</f>
        <v>7760472.1655554073</v>
      </c>
      <c r="F693" s="180">
        <f>(F624/F612)*AB64</f>
        <v>607419.0248774176</v>
      </c>
      <c r="G693" s="180">
        <f>(G625/G612)*AB77</f>
        <v>0</v>
      </c>
      <c r="H693" s="180">
        <f>(H628/H612)*AB60</f>
        <v>22500.542710883179</v>
      </c>
      <c r="I693" s="180">
        <f>(I629/I612)*AB78</f>
        <v>130272.50358960251</v>
      </c>
      <c r="J693" s="180">
        <f>(J630/J612)*AB79</f>
        <v>0</v>
      </c>
      <c r="K693" s="180">
        <f>(K644/K612)*AB75</f>
        <v>808051.63994407735</v>
      </c>
      <c r="L693" s="180">
        <f>(L647/L612)*AB80</f>
        <v>0</v>
      </c>
      <c r="M693" s="180">
        <f t="shared" si="20"/>
        <v>9912863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2755281.8499999996</v>
      </c>
      <c r="D694" s="180">
        <f>(D615/D612)*AC76</f>
        <v>252806.16848075169</v>
      </c>
      <c r="E694" s="180">
        <f>(E623/E612)*SUM(C694:D694)</f>
        <v>1436458.3090749034</v>
      </c>
      <c r="F694" s="180">
        <f>(F624/F612)*AC64</f>
        <v>15911.350313100524</v>
      </c>
      <c r="G694" s="180">
        <f>(G625/G612)*AC77</f>
        <v>0</v>
      </c>
      <c r="H694" s="180">
        <f>(H628/H612)*AC60</f>
        <v>16179.386282198251</v>
      </c>
      <c r="I694" s="180">
        <f>(I629/I612)*AC78</f>
        <v>56379.117722385381</v>
      </c>
      <c r="J694" s="180">
        <f>(J630/J612)*AC79</f>
        <v>0</v>
      </c>
      <c r="K694" s="180">
        <f>(K644/K612)*AC75</f>
        <v>286260.06043479056</v>
      </c>
      <c r="L694" s="180">
        <f>(L647/L612)*AC80</f>
        <v>0</v>
      </c>
      <c r="M694" s="180">
        <f t="shared" si="20"/>
        <v>2063994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297672.82999999996</v>
      </c>
      <c r="D695" s="180">
        <f>(D615/D612)*AD76</f>
        <v>140964.57676226975</v>
      </c>
      <c r="E695" s="180">
        <f>(E623/E612)*SUM(C695:D695)</f>
        <v>209463.40125145591</v>
      </c>
      <c r="F695" s="180">
        <f>(F624/F612)*AD64</f>
        <v>4381.6411111042698</v>
      </c>
      <c r="G695" s="180">
        <f>(G625/G612)*AD77</f>
        <v>0</v>
      </c>
      <c r="H695" s="180">
        <f>(H628/H612)*AD60</f>
        <v>1169.1167062458017</v>
      </c>
      <c r="I695" s="180">
        <f>(I629/I612)*AD78</f>
        <v>31436.964199595252</v>
      </c>
      <c r="J695" s="180">
        <f>(J630/J612)*AD79</f>
        <v>0</v>
      </c>
      <c r="K695" s="180">
        <f>(K644/K612)*AD75</f>
        <v>21546.775456050407</v>
      </c>
      <c r="L695" s="180">
        <f>(L647/L612)*AD80</f>
        <v>7008.5515131692146</v>
      </c>
      <c r="M695" s="180">
        <f t="shared" si="20"/>
        <v>415971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2336314.73</v>
      </c>
      <c r="D696" s="180">
        <f>(D615/D612)*AE76</f>
        <v>910590.56170335528</v>
      </c>
      <c r="E696" s="180">
        <f>(E623/E612)*SUM(C696:D696)</f>
        <v>1550501.2008931027</v>
      </c>
      <c r="F696" s="180">
        <f>(F624/F612)*AE64</f>
        <v>724.60947018744446</v>
      </c>
      <c r="G696" s="180">
        <f>(G625/G612)*AE77</f>
        <v>0</v>
      </c>
      <c r="H696" s="180">
        <f>(H628/H612)*AE60</f>
        <v>17259.333070171069</v>
      </c>
      <c r="I696" s="180">
        <f>(I629/I612)*AE78</f>
        <v>203073.73346024708</v>
      </c>
      <c r="J696" s="180">
        <f>(J630/J612)*AE79</f>
        <v>0</v>
      </c>
      <c r="K696" s="180">
        <f>(K644/K612)*AE75</f>
        <v>101195.33800231737</v>
      </c>
      <c r="L696" s="180">
        <f>(L647/L612)*AE80</f>
        <v>0</v>
      </c>
      <c r="M696" s="180">
        <f t="shared" si="20"/>
        <v>2783345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9503120.5500000007</v>
      </c>
      <c r="D698" s="180">
        <f>(D615/D612)*AG76</f>
        <v>2525208.37284014</v>
      </c>
      <c r="E698" s="180">
        <f>(E623/E612)*SUM(C698:D698)</f>
        <v>5743912.0528880451</v>
      </c>
      <c r="F698" s="180">
        <f>(F624/F612)*AG64</f>
        <v>45216.769649049224</v>
      </c>
      <c r="G698" s="180">
        <f>(G625/G612)*AG77</f>
        <v>0</v>
      </c>
      <c r="H698" s="180">
        <f>(H628/H612)*AG60</f>
        <v>49162.348274505646</v>
      </c>
      <c r="I698" s="180">
        <f>(I629/I612)*AG78</f>
        <v>563154.85093373922</v>
      </c>
      <c r="J698" s="180">
        <f>(J630/J612)*AG79</f>
        <v>0</v>
      </c>
      <c r="K698" s="180">
        <f>(K644/K612)*AG75</f>
        <v>947251.67535821977</v>
      </c>
      <c r="L698" s="180">
        <f>(L647/L612)*AG80</f>
        <v>175087.50762178586</v>
      </c>
      <c r="M698" s="180">
        <f t="shared" si="20"/>
        <v>10048994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1710369.7900000003</v>
      </c>
      <c r="D701" s="180">
        <f>(D615/D612)*AJ76</f>
        <v>154504.09010632365</v>
      </c>
      <c r="E701" s="180">
        <f>(E623/E612)*SUM(C701:D701)</f>
        <v>890536.96700285771</v>
      </c>
      <c r="F701" s="180">
        <f>(F624/F612)*AJ64</f>
        <v>6947.2413591049663</v>
      </c>
      <c r="G701" s="180">
        <f>(G625/G612)*AJ77</f>
        <v>0</v>
      </c>
      <c r="H701" s="180">
        <f>(H628/H612)*AJ60</f>
        <v>6846.2681696258378</v>
      </c>
      <c r="I701" s="180">
        <f>(I629/I612)*AJ78</f>
        <v>34456.454670557956</v>
      </c>
      <c r="J701" s="180">
        <f>(J630/J612)*AJ79</f>
        <v>0</v>
      </c>
      <c r="K701" s="180">
        <f>(K644/K612)*AJ75</f>
        <v>73477.976317159075</v>
      </c>
      <c r="L701" s="180">
        <f>(L647/L612)*AJ80</f>
        <v>14080.243130060671</v>
      </c>
      <c r="M701" s="180">
        <f t="shared" si="20"/>
        <v>1180849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24391</v>
      </c>
      <c r="D711" s="180">
        <f>(D615/D612)*AT76</f>
        <v>133694.11871594767</v>
      </c>
      <c r="E711" s="180">
        <f>(E623/E612)*SUM(C711:D711)</f>
        <v>75490.704037079588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29815.555938267691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239000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87443.310000000012</v>
      </c>
      <c r="D713" s="180">
        <f>(D615/D612)*AV76</f>
        <v>0</v>
      </c>
      <c r="E713" s="180">
        <f>(E623/E612)*SUM(C713:D713)</f>
        <v>41756.979333986332</v>
      </c>
      <c r="F713" s="180">
        <f>(F624/F612)*AV64</f>
        <v>0</v>
      </c>
      <c r="G713" s="180">
        <f>(G625/G612)*AV77</f>
        <v>0</v>
      </c>
      <c r="H713" s="180">
        <f>(H628/H612)*AV60</f>
        <v>614.28165921389564</v>
      </c>
      <c r="I713" s="180">
        <f>(I629/I612)*AV78</f>
        <v>0</v>
      </c>
      <c r="J713" s="180">
        <f>(J630/J612)*AV79</f>
        <v>0</v>
      </c>
      <c r="K713" s="180">
        <f>(K644/K612)*AV75</f>
        <v>2331.7947422678608</v>
      </c>
      <c r="L713" s="180">
        <f>(L647/L612)*AV80</f>
        <v>3725.2661196124645</v>
      </c>
      <c r="M713" s="180">
        <f t="shared" si="20"/>
        <v>48428</v>
      </c>
      <c r="N713" s="199" t="s">
        <v>741</v>
      </c>
    </row>
    <row r="715" spans="1:83" ht="12.65" customHeight="1" x14ac:dyDescent="0.35">
      <c r="C715" s="180">
        <f>SUM(C614:C647)+SUM(C668:C713)</f>
        <v>269716178.31324375</v>
      </c>
      <c r="D715" s="180">
        <f>SUM(D616:D647)+SUM(D668:D713)</f>
        <v>35656136.459999993</v>
      </c>
      <c r="E715" s="180">
        <f>SUM(E624:E647)+SUM(E668:E713)</f>
        <v>87171111.937326461</v>
      </c>
      <c r="F715" s="180">
        <f>SUM(F625:F648)+SUM(F668:F713)</f>
        <v>1853136.6441854935</v>
      </c>
      <c r="G715" s="180">
        <f>SUM(G626:G647)+SUM(G668:G713)</f>
        <v>6227705.2471342003</v>
      </c>
      <c r="H715" s="180">
        <f>SUM(H629:H647)+SUM(H668:H713)</f>
        <v>649563.22354390693</v>
      </c>
      <c r="I715" s="180">
        <f>SUM(I630:I647)+SUM(I668:I713)</f>
        <v>6074483.5859065764</v>
      </c>
      <c r="J715" s="180">
        <f>SUM(J631:J647)+SUM(J668:J713)</f>
        <v>1525939.607377351</v>
      </c>
      <c r="K715" s="180">
        <f>SUM(K668:K713)</f>
        <v>10360805.017828073</v>
      </c>
      <c r="L715" s="180">
        <f>SUM(L668:L713)</f>
        <v>1564864.3306521245</v>
      </c>
      <c r="M715" s="180">
        <f>SUM(M668:M713)</f>
        <v>133059031</v>
      </c>
      <c r="N715" s="198" t="s">
        <v>742</v>
      </c>
    </row>
    <row r="716" spans="1:83" ht="12.65" customHeight="1" x14ac:dyDescent="0.35">
      <c r="C716" s="180">
        <f>CE71</f>
        <v>269716178.31324375</v>
      </c>
      <c r="D716" s="180">
        <f>D615</f>
        <v>35656136.460000001</v>
      </c>
      <c r="E716" s="180">
        <f>E623</f>
        <v>87171111.937326476</v>
      </c>
      <c r="F716" s="180">
        <f>F624</f>
        <v>1853136.6441854937</v>
      </c>
      <c r="G716" s="180">
        <f>G625</f>
        <v>6227705.2471342003</v>
      </c>
      <c r="H716" s="180">
        <f>H628</f>
        <v>649563.2235439067</v>
      </c>
      <c r="I716" s="180">
        <f>I629</f>
        <v>6074483.5859065754</v>
      </c>
      <c r="J716" s="180">
        <f>J630</f>
        <v>1525939.607377351</v>
      </c>
      <c r="K716" s="180">
        <f>K644</f>
        <v>10360805.017828075</v>
      </c>
      <c r="L716" s="180">
        <f>L647</f>
        <v>1564864.330652124</v>
      </c>
      <c r="M716" s="180">
        <f>C648</f>
        <v>133059031.11324374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210*2021*A</v>
      </c>
      <c r="B722" s="276">
        <f>ROUND(C165,0)</f>
        <v>5458157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5208836</v>
      </c>
      <c r="H722" s="276">
        <f>ROUND(C171+C172,0)</f>
        <v>85346</v>
      </c>
      <c r="I722" s="276">
        <f>ROUND(C175,0)</f>
        <v>2969782</v>
      </c>
      <c r="J722" s="276">
        <f>ROUND(C176,0)</f>
        <v>579687</v>
      </c>
      <c r="K722" s="276">
        <f>ROUND(C179,0)</f>
        <v>0</v>
      </c>
      <c r="L722" s="276">
        <f>ROUND(C180,0)</f>
        <v>0</v>
      </c>
      <c r="M722" s="276">
        <f>ROUND(C183,0)</f>
        <v>89794</v>
      </c>
      <c r="N722" s="276">
        <f>ROUND(C184,0)</f>
        <v>7712914</v>
      </c>
      <c r="O722" s="276">
        <f>ROUND(C185,0)</f>
        <v>0</v>
      </c>
      <c r="P722" s="276">
        <f>ROUND(C188,0)</f>
        <v>-1551846</v>
      </c>
      <c r="Q722" s="276">
        <f>ROUND(C189,0)</f>
        <v>13708515</v>
      </c>
      <c r="R722" s="276">
        <f>ROUND(B195,0)</f>
        <v>46315058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305981688</v>
      </c>
      <c r="Y722" s="276">
        <f>ROUND(C197,0)</f>
        <v>3549262</v>
      </c>
      <c r="Z722" s="276">
        <f>ROUND(D197,0)</f>
        <v>482114</v>
      </c>
      <c r="AA722" s="276">
        <f>ROUND(B198,0)</f>
        <v>2049293</v>
      </c>
      <c r="AB722" s="276">
        <f>ROUND(C198,0)</f>
        <v>109048</v>
      </c>
      <c r="AC722" s="276">
        <f>ROUND(D198,0)</f>
        <v>21780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100902301</v>
      </c>
      <c r="AH722" s="276">
        <f>ROUND(C200,0)</f>
        <v>3018380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2123130</v>
      </c>
      <c r="AN722" s="276">
        <f>ROUND(C202,0)</f>
        <v>0</v>
      </c>
      <c r="AO722" s="276">
        <f>ROUND(D202,0)</f>
        <v>0</v>
      </c>
      <c r="AP722" s="276">
        <f>ROUND(B203,0)</f>
        <v>5281472</v>
      </c>
      <c r="AQ722" s="276">
        <f>ROUND(C203,0)</f>
        <v>-6676691</v>
      </c>
      <c r="AR722" s="276">
        <f>ROUND(D203,0)</f>
        <v>-2738119</v>
      </c>
      <c r="AS722" s="276"/>
      <c r="AT722" s="276"/>
      <c r="AU722" s="276"/>
      <c r="AV722" s="276">
        <f>ROUND(B209,0)</f>
        <v>486551</v>
      </c>
      <c r="AW722" s="276">
        <f>ROUND(C209,0)</f>
        <v>106622</v>
      </c>
      <c r="AX722" s="276">
        <f>ROUND(D209,0)</f>
        <v>0</v>
      </c>
      <c r="AY722" s="276">
        <f>ROUND(B210,0)</f>
        <v>94536404</v>
      </c>
      <c r="AZ722" s="276">
        <f>ROUND(C210,0)</f>
        <v>11909106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442980</v>
      </c>
      <c r="BF722" s="276">
        <f>ROUND(C212,0)</f>
        <v>260522</v>
      </c>
      <c r="BG722" s="276">
        <f>ROUND(D212,0)</f>
        <v>-1089</v>
      </c>
      <c r="BH722" s="276">
        <f>ROUND(B213,0)</f>
        <v>86818419</v>
      </c>
      <c r="BI722" s="276">
        <f>ROUND(C213,0)</f>
        <v>3468374</v>
      </c>
      <c r="BJ722" s="276">
        <f>ROUND(D213,0)</f>
        <v>-19191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262302566</v>
      </c>
      <c r="BU722" s="276">
        <f>ROUND(C224,0)</f>
        <v>75731084</v>
      </c>
      <c r="BV722" s="276">
        <f>ROUND(C225,0)</f>
        <v>5560628</v>
      </c>
      <c r="BW722" s="276">
        <f>ROUND(C226,0)</f>
        <v>15457463</v>
      </c>
      <c r="BX722" s="276">
        <f>ROUND(C227,0)</f>
        <v>235494484</v>
      </c>
      <c r="BY722" s="276">
        <f>ROUND(C228,0)</f>
        <v>7239924</v>
      </c>
      <c r="BZ722" s="276">
        <f>ROUND(C231,0)</f>
        <v>443</v>
      </c>
      <c r="CA722" s="276">
        <f>ROUND(C233,0)</f>
        <v>4661942</v>
      </c>
      <c r="CB722" s="276">
        <f>ROUND(C234,0)</f>
        <v>4516936</v>
      </c>
      <c r="CC722" s="276">
        <f>ROUND(C238+C239,0)</f>
        <v>0</v>
      </c>
      <c r="CD722" s="276">
        <f>D221</f>
        <v>-2760794.76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210*2021*A</v>
      </c>
      <c r="B726" s="276">
        <f>ROUND(C111,0)</f>
        <v>6102</v>
      </c>
      <c r="C726" s="276">
        <f>ROUND(C112,0)</f>
        <v>0</v>
      </c>
      <c r="D726" s="276">
        <f>ROUND(C113,0)</f>
        <v>0</v>
      </c>
      <c r="E726" s="276">
        <f>ROUND(C114,0)</f>
        <v>1773</v>
      </c>
      <c r="F726" s="276">
        <f>ROUND(D111,0)</f>
        <v>25053</v>
      </c>
      <c r="G726" s="276">
        <f>ROUND(D112,0)</f>
        <v>0</v>
      </c>
      <c r="H726" s="276">
        <f>ROUND(D113,0)</f>
        <v>0</v>
      </c>
      <c r="I726" s="276">
        <f>ROUND(D114,0)</f>
        <v>2641</v>
      </c>
      <c r="J726" s="276">
        <f>ROUND(C116,0)</f>
        <v>6</v>
      </c>
      <c r="K726" s="276">
        <f>ROUND(C117,0)</f>
        <v>13</v>
      </c>
      <c r="L726" s="276">
        <f>ROUND(C118,0)</f>
        <v>80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175</v>
      </c>
      <c r="W726" s="276">
        <f>ROUND(C129,0)</f>
        <v>21</v>
      </c>
      <c r="X726" s="276">
        <f>ROUND(B138,0)</f>
        <v>2170</v>
      </c>
      <c r="Y726" s="276">
        <f>ROUND(B139,0)</f>
        <v>11363</v>
      </c>
      <c r="Z726" s="276">
        <f>ROUND(B140,0)</f>
        <v>49388</v>
      </c>
      <c r="AA726" s="276">
        <f>ROUND(B141,0)</f>
        <v>162218771</v>
      </c>
      <c r="AB726" s="276">
        <f>ROUND(B142,0)</f>
        <v>165289977</v>
      </c>
      <c r="AC726" s="276">
        <f>ROUND(C138,0)</f>
        <v>863</v>
      </c>
      <c r="AD726" s="276">
        <f>ROUND(C139,0)</f>
        <v>3806</v>
      </c>
      <c r="AE726" s="276">
        <f>ROUND(C140,0)</f>
        <v>14587</v>
      </c>
      <c r="AF726" s="276">
        <f>ROUND(C141,0)</f>
        <v>45429751</v>
      </c>
      <c r="AG726" s="276">
        <f>ROUND(C142,0)</f>
        <v>48820309</v>
      </c>
      <c r="AH726" s="276">
        <f>ROUND(D138,0)</f>
        <v>3076</v>
      </c>
      <c r="AI726" s="276">
        <f>ROUND(D139,0)</f>
        <v>9884</v>
      </c>
      <c r="AJ726" s="276">
        <f>ROUND(D140,0)</f>
        <v>87038</v>
      </c>
      <c r="AK726" s="276">
        <f>ROUND(D141,0)</f>
        <v>156088401</v>
      </c>
      <c r="AL726" s="276">
        <f>ROUND(D142,0)</f>
        <v>291299569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210*2021*A</v>
      </c>
      <c r="B730" s="276">
        <f>ROUND(C250,0)</f>
        <v>17363</v>
      </c>
      <c r="C730" s="276">
        <f>ROUND(C251,0)</f>
        <v>0</v>
      </c>
      <c r="D730" s="276">
        <f>ROUND(C252,0)</f>
        <v>117109578</v>
      </c>
      <c r="E730" s="276">
        <f>ROUND(C253,0)</f>
        <v>83821212</v>
      </c>
      <c r="F730" s="276">
        <f>ROUND(C254,0)</f>
        <v>0</v>
      </c>
      <c r="G730" s="276">
        <f>ROUND(C255,0)</f>
        <v>2012900</v>
      </c>
      <c r="H730" s="276">
        <f>ROUND(C256,0)</f>
        <v>0</v>
      </c>
      <c r="I730" s="276">
        <f>ROUND(C257,0)</f>
        <v>5447887</v>
      </c>
      <c r="J730" s="276">
        <f>ROUND(C258,0)</f>
        <v>208627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46315058</v>
      </c>
      <c r="P730" s="276">
        <f>ROUND(C268,0)</f>
        <v>2123130</v>
      </c>
      <c r="Q730" s="276">
        <f>ROUND(C269,0)</f>
        <v>309005277</v>
      </c>
      <c r="R730" s="276">
        <f>ROUND(C270,0)</f>
        <v>0</v>
      </c>
      <c r="S730" s="276">
        <f>ROUND(C271,0)</f>
        <v>2180121</v>
      </c>
      <c r="T730" s="276">
        <f>ROUND(C272,0)</f>
        <v>103920681</v>
      </c>
      <c r="U730" s="276">
        <f>ROUND(C273,0)</f>
        <v>0</v>
      </c>
      <c r="V730" s="276">
        <f>ROUND(C274,0)</f>
        <v>1342901</v>
      </c>
      <c r="W730" s="276">
        <f>ROUND(C275,0)</f>
        <v>0</v>
      </c>
      <c r="X730" s="276">
        <f>ROUND(C276,0)</f>
        <v>198049259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544237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6351783</v>
      </c>
      <c r="AI730" s="276">
        <f>ROUND(C306,0)</f>
        <v>7289617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23504253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33506150</v>
      </c>
      <c r="AX730" s="276">
        <f>ROUND(C325,0)</f>
        <v>6794904</v>
      </c>
      <c r="AY730" s="276">
        <f>ROUND(C326,0)</f>
        <v>211526786</v>
      </c>
      <c r="AZ730" s="276">
        <f>ROUND(C327,0)</f>
        <v>-11017</v>
      </c>
      <c r="BA730" s="276">
        <f>ROUND(C328,0)</f>
        <v>0</v>
      </c>
      <c r="BB730" s="276">
        <f>ROUND(C332,0)</f>
        <v>19394813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746.47</v>
      </c>
      <c r="BJ730" s="276">
        <f>ROUND(C359,0)</f>
        <v>363736924</v>
      </c>
      <c r="BK730" s="276">
        <f>ROUND(C360,0)</f>
        <v>505409855</v>
      </c>
      <c r="BL730" s="276">
        <f>ROUND(C364,0)</f>
        <v>601786148</v>
      </c>
      <c r="BM730" s="276">
        <f>ROUND(C365,0)</f>
        <v>9178878</v>
      </c>
      <c r="BN730" s="276">
        <f>ROUND(C366,0)</f>
        <v>0</v>
      </c>
      <c r="BO730" s="276">
        <f>ROUND(C370,0)</f>
        <v>8188768</v>
      </c>
      <c r="BP730" s="276">
        <f>ROUND(C371,0)</f>
        <v>0</v>
      </c>
      <c r="BQ730" s="276">
        <f>ROUND(C378,0)</f>
        <v>78532420</v>
      </c>
      <c r="BR730" s="276">
        <f>ROUND(C379,0)</f>
        <v>10752339</v>
      </c>
      <c r="BS730" s="276">
        <f>ROUND(C380,0)</f>
        <v>6751978</v>
      </c>
      <c r="BT730" s="276">
        <f>ROUND(C381,0)</f>
        <v>36507026</v>
      </c>
      <c r="BU730" s="276">
        <f>ROUND(C382,0)</f>
        <v>2195225</v>
      </c>
      <c r="BV730" s="276">
        <f>ROUND(C383,0)</f>
        <v>22549454</v>
      </c>
      <c r="BW730" s="276">
        <f>ROUND(C384,0)</f>
        <v>15744624</v>
      </c>
      <c r="BX730" s="276">
        <f>ROUND(C385,0)</f>
        <v>3549469</v>
      </c>
      <c r="BY730" s="276">
        <f>ROUND(C386,0)</f>
        <v>0</v>
      </c>
      <c r="BZ730" s="276">
        <f>ROUND(C387,0)</f>
        <v>7802707</v>
      </c>
      <c r="CA730" s="276">
        <f>ROUND(C388,0)</f>
        <v>12156669</v>
      </c>
      <c r="CB730" s="276">
        <f>C363</f>
        <v>-2760794.76</v>
      </c>
      <c r="CC730" s="276">
        <f>ROUND(C389,0)</f>
        <v>81363039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210*2021*6010*A</v>
      </c>
      <c r="B734" s="276">
        <f>ROUND(C59,0)</f>
        <v>9775</v>
      </c>
      <c r="C734" s="276">
        <f>ROUND(C60,2)</f>
        <v>80.81</v>
      </c>
      <c r="D734" s="276">
        <f>ROUND(C61,0)</f>
        <v>10470417</v>
      </c>
      <c r="E734" s="276">
        <f>ROUND(C62,0)</f>
        <v>1433567</v>
      </c>
      <c r="F734" s="276">
        <f>ROUND(C63,0)</f>
        <v>3707</v>
      </c>
      <c r="G734" s="276">
        <f>ROUND(C64,0)</f>
        <v>246388</v>
      </c>
      <c r="H734" s="276">
        <f>ROUND(C65,0)</f>
        <v>4055</v>
      </c>
      <c r="I734" s="276">
        <f>ROUND(C66,0)</f>
        <v>144200</v>
      </c>
      <c r="J734" s="276">
        <f>ROUND(C67,0)</f>
        <v>259349</v>
      </c>
      <c r="K734" s="276">
        <f>ROUND(C68,0)</f>
        <v>11061</v>
      </c>
      <c r="L734" s="276">
        <f>ROUND(C69,0)</f>
        <v>148498</v>
      </c>
      <c r="M734" s="276">
        <f>ROUND(C70,0)</f>
        <v>0</v>
      </c>
      <c r="N734" s="276">
        <f>ROUND(C75,0)</f>
        <v>54208546</v>
      </c>
      <c r="O734" s="276">
        <f>ROUND(C73,0)</f>
        <v>50038325</v>
      </c>
      <c r="P734" s="276">
        <f>IF(C76&gt;0,ROUND(C76,0),0)</f>
        <v>11154</v>
      </c>
      <c r="Q734" s="276">
        <f>IF(C77&gt;0,ROUND(C77,0),0)</f>
        <v>0</v>
      </c>
      <c r="R734" s="276">
        <f>IF(C78&gt;0,ROUND(C78,0),0)</f>
        <v>52189</v>
      </c>
      <c r="S734" s="276">
        <f>IF(C79&gt;0,ROUND(C79,0),0)</f>
        <v>4871</v>
      </c>
      <c r="T734" s="276">
        <f>IF(C80&gt;0,ROUND(C80,2),0)</f>
        <v>42.04</v>
      </c>
      <c r="U734" s="276"/>
      <c r="V734" s="276"/>
      <c r="W734" s="276"/>
      <c r="X734" s="276"/>
      <c r="Y734" s="276">
        <f>IF(M668&lt;&gt;0,ROUND(M668,0),0)</f>
        <v>10092105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210*2021*6030*A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210*2021*6070*A</v>
      </c>
      <c r="B736" s="276">
        <f>ROUND(E59,0)</f>
        <v>15278</v>
      </c>
      <c r="C736" s="278">
        <f>ROUND(E60,2)</f>
        <v>138.18</v>
      </c>
      <c r="D736" s="276">
        <f>ROUND(E61,0)</f>
        <v>13230947</v>
      </c>
      <c r="E736" s="276">
        <f>ROUND(E62,0)</f>
        <v>1811527</v>
      </c>
      <c r="F736" s="276">
        <f>ROUND(E63,0)</f>
        <v>1197150</v>
      </c>
      <c r="G736" s="276">
        <f>ROUND(E64,0)</f>
        <v>1488936</v>
      </c>
      <c r="H736" s="276">
        <f>ROUND(E65,0)</f>
        <v>2440</v>
      </c>
      <c r="I736" s="276">
        <f>ROUND(E66,0)</f>
        <v>482846</v>
      </c>
      <c r="J736" s="276">
        <f>ROUND(E67,0)</f>
        <v>1534675</v>
      </c>
      <c r="K736" s="276">
        <f>ROUND(E68,0)</f>
        <v>41209</v>
      </c>
      <c r="L736" s="276">
        <f>ROUND(E69,0)</f>
        <v>343567</v>
      </c>
      <c r="M736" s="276">
        <f>ROUND(E70,0)</f>
        <v>0</v>
      </c>
      <c r="N736" s="276">
        <f>ROUND(E75,0)</f>
        <v>74507146</v>
      </c>
      <c r="O736" s="276">
        <f>ROUND(E73,0)</f>
        <v>66047975</v>
      </c>
      <c r="P736" s="276">
        <f>IF(E76&gt;0,ROUND(E76,0),0)</f>
        <v>66005</v>
      </c>
      <c r="Q736" s="276">
        <f>IF(E77&gt;0,ROUND(E77,0),0)</f>
        <v>109088</v>
      </c>
      <c r="R736" s="276">
        <f>IF(E78&gt;0,ROUND(E78,0),0)</f>
        <v>308821</v>
      </c>
      <c r="S736" s="276">
        <f>IF(E79&gt;0,ROUND(E79,0),0)</f>
        <v>6696</v>
      </c>
      <c r="T736" s="278">
        <f>IF(E80&gt;0,ROUND(E80,2),0)</f>
        <v>77</v>
      </c>
      <c r="U736" s="276"/>
      <c r="V736" s="277"/>
      <c r="W736" s="276"/>
      <c r="X736" s="276"/>
      <c r="Y736" s="276">
        <f t="shared" si="21"/>
        <v>31801864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210*2021*6100*A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210*2021*6120*A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210*2021*6140*A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210*2021*6150*A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210*2021*6170*A</v>
      </c>
      <c r="B741" s="276">
        <f>ROUND(J59,0)</f>
        <v>2641</v>
      </c>
      <c r="C741" s="278">
        <f>ROUND(J60,2)</f>
        <v>11.07</v>
      </c>
      <c r="D741" s="276">
        <f>ROUND(J61,0)</f>
        <v>1516835</v>
      </c>
      <c r="E741" s="276">
        <f>ROUND(J62,0)</f>
        <v>207679</v>
      </c>
      <c r="F741" s="276">
        <f>ROUND(J63,0)</f>
        <v>1047133</v>
      </c>
      <c r="G741" s="276">
        <f>ROUND(J64,0)</f>
        <v>83881</v>
      </c>
      <c r="H741" s="276">
        <f>ROUND(J65,0)</f>
        <v>0</v>
      </c>
      <c r="I741" s="276">
        <f>ROUND(J66,0)</f>
        <v>20279</v>
      </c>
      <c r="J741" s="276">
        <f>ROUND(J67,0)</f>
        <v>150468</v>
      </c>
      <c r="K741" s="276">
        <f>ROUND(J68,0)</f>
        <v>0</v>
      </c>
      <c r="L741" s="276">
        <f>ROUND(J69,0)</f>
        <v>12637</v>
      </c>
      <c r="M741" s="276">
        <f>ROUND(J70,0)</f>
        <v>0</v>
      </c>
      <c r="N741" s="276">
        <f>ROUND(J75,0)</f>
        <v>10236830</v>
      </c>
      <c r="O741" s="276">
        <f>ROUND(J73,0)</f>
        <v>10236830</v>
      </c>
      <c r="P741" s="276">
        <f>IF(J76&gt;0,ROUND(J76,0),0)</f>
        <v>6471</v>
      </c>
      <c r="Q741" s="276">
        <f>IF(J77&gt;0,ROUND(J77,0),0)</f>
        <v>0</v>
      </c>
      <c r="R741" s="276">
        <f>IF(J78&gt;0,ROUND(J78,0),0)</f>
        <v>30279</v>
      </c>
      <c r="S741" s="276">
        <f>IF(J79&gt;0,ROUND(J79,0),0)</f>
        <v>0</v>
      </c>
      <c r="T741" s="278">
        <f>IF(J80&gt;0,ROUND(J80,2),0)</f>
        <v>6.98</v>
      </c>
      <c r="U741" s="276"/>
      <c r="V741" s="277"/>
      <c r="W741" s="276"/>
      <c r="X741" s="276"/>
      <c r="Y741" s="276">
        <f t="shared" si="21"/>
        <v>3035155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210*2021*6200*A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14988</v>
      </c>
      <c r="R742" s="276">
        <f>IF(K78&gt;0,ROUND(K78,0),0)</f>
        <v>0</v>
      </c>
      <c r="S742" s="276">
        <f>IF(K79&gt;0,ROUND(K79,0),0)</f>
        <v>920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864707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210*2021*6210*A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210*2021*6330*A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210*2021*6400*A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210*2021*7010*A</v>
      </c>
      <c r="B746" s="276">
        <f>ROUND(O59,0)</f>
        <v>1773</v>
      </c>
      <c r="C746" s="278">
        <f>ROUND(O60,2)</f>
        <v>44.68</v>
      </c>
      <c r="D746" s="276">
        <f>ROUND(O61,0)</f>
        <v>5341143</v>
      </c>
      <c r="E746" s="276">
        <f>ROUND(O62,0)</f>
        <v>731288</v>
      </c>
      <c r="F746" s="276">
        <f>ROUND(O63,0)</f>
        <v>1661894</v>
      </c>
      <c r="G746" s="276">
        <f>ROUND(O64,0)</f>
        <v>693382</v>
      </c>
      <c r="H746" s="276">
        <f>ROUND(O65,0)</f>
        <v>2034</v>
      </c>
      <c r="I746" s="276">
        <f>ROUND(O66,0)</f>
        <v>18596</v>
      </c>
      <c r="J746" s="276">
        <f>ROUND(O67,0)</f>
        <v>320278</v>
      </c>
      <c r="K746" s="276">
        <f>ROUND(O68,0)</f>
        <v>322</v>
      </c>
      <c r="L746" s="276">
        <f>ROUND(O69,0)</f>
        <v>73081</v>
      </c>
      <c r="M746" s="276">
        <f>ROUND(O70,0)</f>
        <v>0</v>
      </c>
      <c r="N746" s="276">
        <f>ROUND(O75,0)</f>
        <v>27231486</v>
      </c>
      <c r="O746" s="276">
        <f>ROUND(O73,0)</f>
        <v>26875080</v>
      </c>
      <c r="P746" s="276">
        <f>IF(O76&gt;0,ROUND(O76,0),0)</f>
        <v>13775</v>
      </c>
      <c r="Q746" s="276">
        <f>IF(O77&gt;0,ROUND(O77,0),0)</f>
        <v>0</v>
      </c>
      <c r="R746" s="276">
        <f>IF(O78&gt;0,ROUND(O78,0),0)</f>
        <v>64449</v>
      </c>
      <c r="S746" s="276">
        <f>IF(O79&gt;0,ROUND(O79,0),0)</f>
        <v>0</v>
      </c>
      <c r="T746" s="278">
        <f>IF(O80&gt;0,ROUND(O80,2),0)</f>
        <v>27.63</v>
      </c>
      <c r="U746" s="276"/>
      <c r="V746" s="277"/>
      <c r="W746" s="276"/>
      <c r="X746" s="276"/>
      <c r="Y746" s="276">
        <f t="shared" si="21"/>
        <v>7787303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210*2021*7020*A</v>
      </c>
      <c r="B747" s="276">
        <f>ROUND(P59,0)</f>
        <v>0</v>
      </c>
      <c r="C747" s="278">
        <f>ROUND(P60,2)</f>
        <v>77.2</v>
      </c>
      <c r="D747" s="276">
        <f>ROUND(P61,0)</f>
        <v>8242432</v>
      </c>
      <c r="E747" s="276">
        <f>ROUND(P62,0)</f>
        <v>1128520</v>
      </c>
      <c r="F747" s="276">
        <f>ROUND(P63,0)</f>
        <v>105417</v>
      </c>
      <c r="G747" s="276">
        <f>ROUND(P64,0)</f>
        <v>9955832</v>
      </c>
      <c r="H747" s="276">
        <f>ROUND(P65,0)</f>
        <v>3446</v>
      </c>
      <c r="I747" s="276">
        <f>ROUND(P66,0)</f>
        <v>1342414</v>
      </c>
      <c r="J747" s="276">
        <f>ROUND(P67,0)</f>
        <v>765698</v>
      </c>
      <c r="K747" s="276">
        <f>ROUND(P68,0)</f>
        <v>1923</v>
      </c>
      <c r="L747" s="276">
        <f>ROUND(P69,0)</f>
        <v>22053</v>
      </c>
      <c r="M747" s="276">
        <f>ROUND(P70,0)</f>
        <v>0</v>
      </c>
      <c r="N747" s="276">
        <f>ROUND(P75,0)</f>
        <v>242453122</v>
      </c>
      <c r="O747" s="276">
        <f>ROUND(P73,0)</f>
        <v>53637919</v>
      </c>
      <c r="P747" s="276">
        <f>IF(P76&gt;0,ROUND(P76,0),0)</f>
        <v>32932</v>
      </c>
      <c r="Q747" s="276">
        <f>IF(P77&gt;0,ROUND(P77,0),0)</f>
        <v>0</v>
      </c>
      <c r="R747" s="276">
        <f>IF(P78&gt;0,ROUND(P78,0),0)</f>
        <v>154081</v>
      </c>
      <c r="S747" s="276">
        <f>IF(P79&gt;0,ROUND(P79,0),0)</f>
        <v>0</v>
      </c>
      <c r="T747" s="278">
        <f>IF(P80&gt;0,ROUND(P80,2),0)</f>
        <v>39.1</v>
      </c>
      <c r="U747" s="276"/>
      <c r="V747" s="277"/>
      <c r="W747" s="276"/>
      <c r="X747" s="276"/>
      <c r="Y747" s="276">
        <f t="shared" si="21"/>
        <v>21171255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210*2021*7030*A</v>
      </c>
      <c r="B748" s="276">
        <f>ROUND(Q59,0)</f>
        <v>0</v>
      </c>
      <c r="C748" s="278">
        <f>ROUND(Q60,2)</f>
        <v>23.66</v>
      </c>
      <c r="D748" s="276">
        <f>ROUND(Q61,0)</f>
        <v>3167043</v>
      </c>
      <c r="E748" s="276">
        <f>ROUND(Q62,0)</f>
        <v>433619</v>
      </c>
      <c r="F748" s="276">
        <f>ROUND(Q63,0)</f>
        <v>0</v>
      </c>
      <c r="G748" s="276">
        <f>ROUND(Q64,0)</f>
        <v>65809</v>
      </c>
      <c r="H748" s="276">
        <f>ROUND(Q65,0)</f>
        <v>551</v>
      </c>
      <c r="I748" s="276">
        <f>ROUND(Q66,0)</f>
        <v>1642</v>
      </c>
      <c r="J748" s="276">
        <f>ROUND(Q67,0)</f>
        <v>378824</v>
      </c>
      <c r="K748" s="276">
        <f>ROUND(Q68,0)</f>
        <v>0</v>
      </c>
      <c r="L748" s="276">
        <f>ROUND(Q69,0)</f>
        <v>23371</v>
      </c>
      <c r="M748" s="276">
        <f>ROUND(Q70,0)</f>
        <v>0</v>
      </c>
      <c r="N748" s="276">
        <f>ROUND(Q75,0)</f>
        <v>17259556</v>
      </c>
      <c r="O748" s="276">
        <f>ROUND(Q73,0)</f>
        <v>4235764</v>
      </c>
      <c r="P748" s="276">
        <f>IF(Q76&gt;0,ROUND(Q76,0),0)</f>
        <v>16293</v>
      </c>
      <c r="Q748" s="276">
        <f>IF(Q77&gt;0,ROUND(Q77,0),0)</f>
        <v>0</v>
      </c>
      <c r="R748" s="276">
        <f>IF(Q78&gt;0,ROUND(Q78,0),0)</f>
        <v>76230</v>
      </c>
      <c r="S748" s="276">
        <f>IF(Q79&gt;0,ROUND(Q79,0),0)</f>
        <v>0</v>
      </c>
      <c r="T748" s="278">
        <f>IF(Q80&gt;0,ROUND(Q80,2),0)</f>
        <v>16.73</v>
      </c>
      <c r="U748" s="276"/>
      <c r="V748" s="277"/>
      <c r="W748" s="276"/>
      <c r="X748" s="276"/>
      <c r="Y748" s="276">
        <f t="shared" si="21"/>
        <v>5813247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210*2021*7040*A</v>
      </c>
      <c r="B749" s="276">
        <f>ROUND(R59,0)</f>
        <v>0</v>
      </c>
      <c r="C749" s="278">
        <f>ROUND(R60,2)</f>
        <v>4.05</v>
      </c>
      <c r="D749" s="276">
        <f>ROUND(R61,0)</f>
        <v>403514</v>
      </c>
      <c r="E749" s="276">
        <f>ROUND(R62,0)</f>
        <v>55247</v>
      </c>
      <c r="F749" s="276">
        <f>ROUND(R63,0)</f>
        <v>66050</v>
      </c>
      <c r="G749" s="276">
        <f>ROUND(R64,0)</f>
        <v>320624</v>
      </c>
      <c r="H749" s="276">
        <f>ROUND(R65,0)</f>
        <v>0</v>
      </c>
      <c r="I749" s="276">
        <f>ROUND(R66,0)</f>
        <v>22709</v>
      </c>
      <c r="J749" s="276">
        <f>ROUND(R67,0)</f>
        <v>0</v>
      </c>
      <c r="K749" s="276">
        <f>ROUND(R68,0)</f>
        <v>0</v>
      </c>
      <c r="L749" s="276">
        <f>ROUND(R69,0)</f>
        <v>662</v>
      </c>
      <c r="M749" s="276">
        <f>ROUND(R70,0)</f>
        <v>0</v>
      </c>
      <c r="N749" s="276">
        <f>ROUND(R75,0)</f>
        <v>64923995</v>
      </c>
      <c r="O749" s="276">
        <f>ROUND(R73,0)</f>
        <v>15212531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0.06</v>
      </c>
      <c r="U749" s="276"/>
      <c r="V749" s="277"/>
      <c r="W749" s="276"/>
      <c r="X749" s="276"/>
      <c r="Y749" s="276">
        <f t="shared" si="21"/>
        <v>1210000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210*2021*7050*A</v>
      </c>
      <c r="B750" s="276"/>
      <c r="C750" s="278">
        <f>ROUND(S60,2)</f>
        <v>16.309999999999999</v>
      </c>
      <c r="D750" s="276">
        <f>ROUND(S61,0)</f>
        <v>1113209</v>
      </c>
      <c r="E750" s="276">
        <f>ROUND(S62,0)</f>
        <v>152416</v>
      </c>
      <c r="F750" s="276">
        <f>ROUND(S63,0)</f>
        <v>0</v>
      </c>
      <c r="G750" s="276">
        <f>ROUND(S64,0)</f>
        <v>4692097</v>
      </c>
      <c r="H750" s="276">
        <f>ROUND(S65,0)</f>
        <v>0</v>
      </c>
      <c r="I750" s="276">
        <f>ROUND(S66,0)</f>
        <v>240411</v>
      </c>
      <c r="J750" s="276">
        <f>ROUND(S67,0)</f>
        <v>216527</v>
      </c>
      <c r="K750" s="276">
        <f>ROUND(S68,0)</f>
        <v>4104</v>
      </c>
      <c r="L750" s="276">
        <f>ROUND(S69,0)</f>
        <v>182</v>
      </c>
      <c r="M750" s="276">
        <f>ROUND(S70,0)</f>
        <v>0</v>
      </c>
      <c r="N750" s="276">
        <f>ROUND(S75,0)</f>
        <v>0</v>
      </c>
      <c r="O750" s="276">
        <f>ROUND(S73,0)</f>
        <v>-4150</v>
      </c>
      <c r="P750" s="276">
        <f>IF(S76&gt;0,ROUND(S76,0),0)</f>
        <v>9313</v>
      </c>
      <c r="Q750" s="276">
        <f>IF(S77&gt;0,ROUND(S77,0),0)</f>
        <v>0</v>
      </c>
      <c r="R750" s="276">
        <f>IF(S78&gt;0,ROUND(S78,0),0)</f>
        <v>43572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5345362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210*2021*7060*A</v>
      </c>
      <c r="B751" s="276"/>
      <c r="C751" s="278">
        <f>ROUND(T60,2)</f>
        <v>3.45</v>
      </c>
      <c r="D751" s="276">
        <f>ROUND(T61,0)</f>
        <v>383893</v>
      </c>
      <c r="E751" s="276">
        <f>ROUND(T62,0)</f>
        <v>52561</v>
      </c>
      <c r="F751" s="276">
        <f>ROUND(T63,0)</f>
        <v>11990</v>
      </c>
      <c r="G751" s="276">
        <f>ROUND(T64,0)</f>
        <v>172983</v>
      </c>
      <c r="H751" s="276">
        <f>ROUND(T65,0)</f>
        <v>0</v>
      </c>
      <c r="I751" s="276">
        <f>ROUND(T66,0)</f>
        <v>1300</v>
      </c>
      <c r="J751" s="276">
        <f>ROUND(T67,0)</f>
        <v>49879</v>
      </c>
      <c r="K751" s="276">
        <f>ROUND(T68,0)</f>
        <v>37</v>
      </c>
      <c r="L751" s="276">
        <f>ROUND(T69,0)</f>
        <v>191</v>
      </c>
      <c r="M751" s="276">
        <f>ROUND(T70,0)</f>
        <v>0</v>
      </c>
      <c r="N751" s="276">
        <f>ROUND(T75,0)</f>
        <v>3496677</v>
      </c>
      <c r="O751" s="276">
        <f>ROUND(T73,0)</f>
        <v>1038837</v>
      </c>
      <c r="P751" s="276">
        <f>IF(T76&gt;0,ROUND(T76,0),0)</f>
        <v>2145</v>
      </c>
      <c r="Q751" s="276">
        <f>IF(T77&gt;0,ROUND(T77,0),0)</f>
        <v>0</v>
      </c>
      <c r="R751" s="276">
        <f>IF(T78&gt;0,ROUND(T78,0),0)</f>
        <v>10037</v>
      </c>
      <c r="S751" s="276">
        <f>IF(T79&gt;0,ROUND(T79,0),0)</f>
        <v>0</v>
      </c>
      <c r="T751" s="278">
        <f>IF(T80&gt;0,ROUND(T80,2),0)</f>
        <v>3.14</v>
      </c>
      <c r="U751" s="276"/>
      <c r="V751" s="277"/>
      <c r="W751" s="276"/>
      <c r="X751" s="276"/>
      <c r="Y751" s="276">
        <f t="shared" si="21"/>
        <v>860209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210*2021*7070*A</v>
      </c>
      <c r="B752" s="276">
        <f>ROUND(U59,0)</f>
        <v>0</v>
      </c>
      <c r="C752" s="278">
        <f>ROUND(U60,2)</f>
        <v>2.41</v>
      </c>
      <c r="D752" s="276">
        <f>ROUND(U61,0)</f>
        <v>234621</v>
      </c>
      <c r="E752" s="276">
        <f>ROUND(U62,0)</f>
        <v>32123</v>
      </c>
      <c r="F752" s="276">
        <f>ROUND(U63,0)</f>
        <v>646248</v>
      </c>
      <c r="G752" s="276">
        <f>ROUND(U64,0)</f>
        <v>1102447</v>
      </c>
      <c r="H752" s="276">
        <f>ROUND(U65,0)</f>
        <v>725</v>
      </c>
      <c r="I752" s="276">
        <f>ROUND(U66,0)</f>
        <v>7659391</v>
      </c>
      <c r="J752" s="276">
        <f>ROUND(U67,0)</f>
        <v>0</v>
      </c>
      <c r="K752" s="276">
        <f>ROUND(U68,0)</f>
        <v>142</v>
      </c>
      <c r="L752" s="276">
        <f>ROUND(U69,0)</f>
        <v>6047</v>
      </c>
      <c r="M752" s="276">
        <f>ROUND(U70,0)</f>
        <v>0</v>
      </c>
      <c r="N752" s="276">
        <f>ROUND(U75,0)</f>
        <v>55129003</v>
      </c>
      <c r="O752" s="276">
        <f>ROUND(U73,0)</f>
        <v>24594992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5340633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210*2021*7110*A</v>
      </c>
      <c r="B753" s="276">
        <f>ROUND(V59,0)</f>
        <v>0</v>
      </c>
      <c r="C753" s="278">
        <f>ROUND(V60,2)</f>
        <v>20.96</v>
      </c>
      <c r="D753" s="276">
        <f>ROUND(V61,0)</f>
        <v>2732322</v>
      </c>
      <c r="E753" s="276">
        <f>ROUND(V62,0)</f>
        <v>374098</v>
      </c>
      <c r="F753" s="276">
        <f>ROUND(V63,0)</f>
        <v>0</v>
      </c>
      <c r="G753" s="276">
        <f>ROUND(V64,0)</f>
        <v>1183308</v>
      </c>
      <c r="H753" s="276">
        <f>ROUND(V65,0)</f>
        <v>5760</v>
      </c>
      <c r="I753" s="276">
        <f>ROUND(V66,0)</f>
        <v>955936</v>
      </c>
      <c r="J753" s="276">
        <f>ROUND(V67,0)</f>
        <v>0</v>
      </c>
      <c r="K753" s="276">
        <f>ROUND(V68,0)</f>
        <v>7333</v>
      </c>
      <c r="L753" s="276">
        <f>ROUND(V69,0)</f>
        <v>5214</v>
      </c>
      <c r="M753" s="276">
        <f>ROUND(V70,0)</f>
        <v>0</v>
      </c>
      <c r="N753" s="276">
        <f>ROUND(V75,0)</f>
        <v>54438569</v>
      </c>
      <c r="O753" s="276">
        <f>ROUND(V73,0)</f>
        <v>30457026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3.39</v>
      </c>
      <c r="U753" s="276"/>
      <c r="V753" s="277"/>
      <c r="W753" s="276"/>
      <c r="X753" s="276"/>
      <c r="Y753" s="276">
        <f t="shared" si="21"/>
        <v>3266792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210*2021*7120*A</v>
      </c>
      <c r="B754" s="276">
        <f>ROUND(W59,0)</f>
        <v>0</v>
      </c>
      <c r="C754" s="278">
        <f>ROUND(W60,2)</f>
        <v>6.41</v>
      </c>
      <c r="D754" s="276">
        <f>ROUND(W61,0)</f>
        <v>921295</v>
      </c>
      <c r="E754" s="276">
        <f>ROUND(W62,0)</f>
        <v>126140</v>
      </c>
      <c r="F754" s="276">
        <f>ROUND(W63,0)</f>
        <v>0</v>
      </c>
      <c r="G754" s="276">
        <f>ROUND(W64,0)</f>
        <v>194580</v>
      </c>
      <c r="H754" s="276">
        <f>ROUND(W65,0)</f>
        <v>0</v>
      </c>
      <c r="I754" s="276">
        <f>ROUND(W66,0)</f>
        <v>252805</v>
      </c>
      <c r="J754" s="276">
        <f>ROUND(W67,0)</f>
        <v>0</v>
      </c>
      <c r="K754" s="276">
        <f>ROUND(W68,0)</f>
        <v>0</v>
      </c>
      <c r="L754" s="276">
        <f>ROUND(W69,0)</f>
        <v>1722</v>
      </c>
      <c r="M754" s="276">
        <f>ROUND(W70,0)</f>
        <v>0</v>
      </c>
      <c r="N754" s="276">
        <f>ROUND(W75,0)</f>
        <v>14091104</v>
      </c>
      <c r="O754" s="276">
        <f>ROUND(W73,0)</f>
        <v>1930565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0.03</v>
      </c>
      <c r="U754" s="276"/>
      <c r="V754" s="277"/>
      <c r="W754" s="276"/>
      <c r="X754" s="276"/>
      <c r="Y754" s="276">
        <f t="shared" si="21"/>
        <v>899351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210*2021*7130*A</v>
      </c>
      <c r="B755" s="276">
        <f>ROUND(X59,0)</f>
        <v>0</v>
      </c>
      <c r="C755" s="278">
        <f>ROUND(X60,2)</f>
        <v>17.670000000000002</v>
      </c>
      <c r="D755" s="276">
        <f>ROUND(X61,0)</f>
        <v>2215728</v>
      </c>
      <c r="E755" s="276">
        <f>ROUND(X62,0)</f>
        <v>303368</v>
      </c>
      <c r="F755" s="276">
        <f>ROUND(X63,0)</f>
        <v>0</v>
      </c>
      <c r="G755" s="276">
        <f>ROUND(X64,0)</f>
        <v>565283</v>
      </c>
      <c r="H755" s="276">
        <f>ROUND(X65,0)</f>
        <v>0</v>
      </c>
      <c r="I755" s="276">
        <f>ROUND(X66,0)</f>
        <v>337359</v>
      </c>
      <c r="J755" s="276">
        <f>ROUND(X67,0)</f>
        <v>81203</v>
      </c>
      <c r="K755" s="276">
        <f>ROUND(X68,0)</f>
        <v>-6</v>
      </c>
      <c r="L755" s="276">
        <f>ROUND(X69,0)</f>
        <v>1056</v>
      </c>
      <c r="M755" s="276">
        <f>ROUND(X70,0)</f>
        <v>0</v>
      </c>
      <c r="N755" s="276">
        <f>ROUND(X75,0)</f>
        <v>30730214</v>
      </c>
      <c r="O755" s="276">
        <f>ROUND(X73,0)</f>
        <v>6558111</v>
      </c>
      <c r="P755" s="276">
        <f>IF(X76&gt;0,ROUND(X76,0),0)</f>
        <v>3492</v>
      </c>
      <c r="Q755" s="276">
        <f>IF(X77&gt;0,ROUND(X77,0),0)</f>
        <v>0</v>
      </c>
      <c r="R755" s="276">
        <f>IF(X78&gt;0,ROUND(X78,0),0)</f>
        <v>16340</v>
      </c>
      <c r="S755" s="276">
        <f>IF(X79&gt;0,ROUND(X79,0),0)</f>
        <v>0</v>
      </c>
      <c r="T755" s="278">
        <f>IF(X80&gt;0,ROUND(X80,2),0)</f>
        <v>0.08</v>
      </c>
      <c r="U755" s="276"/>
      <c r="V755" s="277"/>
      <c r="W755" s="276"/>
      <c r="X755" s="276"/>
      <c r="Y755" s="276">
        <f t="shared" si="21"/>
        <v>2844099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210*2021*7140*A</v>
      </c>
      <c r="B756" s="276">
        <f>ROUND(Y59,0)</f>
        <v>0</v>
      </c>
      <c r="C756" s="278">
        <f>ROUND(Y60,2)</f>
        <v>35.54</v>
      </c>
      <c r="D756" s="276">
        <f>ROUND(Y61,0)</f>
        <v>3417203</v>
      </c>
      <c r="E756" s="276">
        <f>ROUND(Y62,0)</f>
        <v>467869</v>
      </c>
      <c r="F756" s="276">
        <f>ROUND(Y63,0)</f>
        <v>0</v>
      </c>
      <c r="G756" s="276">
        <f>ROUND(Y64,0)</f>
        <v>595454</v>
      </c>
      <c r="H756" s="276">
        <f>ROUND(Y65,0)</f>
        <v>0</v>
      </c>
      <c r="I756" s="276">
        <f>ROUND(Y66,0)</f>
        <v>902697</v>
      </c>
      <c r="J756" s="276">
        <f>ROUND(Y67,0)</f>
        <v>291123</v>
      </c>
      <c r="K756" s="276">
        <f>ROUND(Y68,0)</f>
        <v>-105</v>
      </c>
      <c r="L756" s="276">
        <f>ROUND(Y69,0)</f>
        <v>36412</v>
      </c>
      <c r="M756" s="276">
        <f>ROUND(Y70,0)</f>
        <v>0</v>
      </c>
      <c r="N756" s="276">
        <f>ROUND(Y75,0)</f>
        <v>30194405</v>
      </c>
      <c r="O756" s="276">
        <f>ROUND(Y73,0)</f>
        <v>4608107</v>
      </c>
      <c r="P756" s="276">
        <f>IF(Y76&gt;0,ROUND(Y76,0),0)</f>
        <v>12521</v>
      </c>
      <c r="Q756" s="276">
        <f>IF(Y77&gt;0,ROUND(Y77,0),0)</f>
        <v>0</v>
      </c>
      <c r="R756" s="276">
        <f>IF(Y78&gt;0,ROUND(Y78,0),0)</f>
        <v>58582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5866911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210*2021*7150*A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210*2021*7160*A</v>
      </c>
      <c r="B758" s="276">
        <f>ROUND(AA59,0)</f>
        <v>0</v>
      </c>
      <c r="C758" s="278">
        <f>ROUND(AA60,2)</f>
        <v>1.22</v>
      </c>
      <c r="D758" s="276">
        <f>ROUND(AA61,0)</f>
        <v>171012</v>
      </c>
      <c r="E758" s="276">
        <f>ROUND(AA62,0)</f>
        <v>23414</v>
      </c>
      <c r="F758" s="276">
        <f>ROUND(AA63,0)</f>
        <v>0</v>
      </c>
      <c r="G758" s="276">
        <f>ROUND(AA64,0)</f>
        <v>39134</v>
      </c>
      <c r="H758" s="276">
        <f>ROUND(AA65,0)</f>
        <v>0</v>
      </c>
      <c r="I758" s="276">
        <f>ROUND(AA66,0)</f>
        <v>50383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2327432</v>
      </c>
      <c r="O758" s="276">
        <f>ROUND(AA73,0)</f>
        <v>378117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166594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210*2021*7170*A</v>
      </c>
      <c r="B759" s="276"/>
      <c r="C759" s="278">
        <f>ROUND(AB60,2)</f>
        <v>22.71</v>
      </c>
      <c r="D759" s="276">
        <f>ROUND(AB61,0)</f>
        <v>2890233</v>
      </c>
      <c r="E759" s="276">
        <f>ROUND(AB62,0)</f>
        <v>395719</v>
      </c>
      <c r="F759" s="276">
        <f>ROUND(AB63,0)</f>
        <v>105671</v>
      </c>
      <c r="G759" s="276">
        <f>ROUND(AB64,0)</f>
        <v>11599917</v>
      </c>
      <c r="H759" s="276">
        <f>ROUND(AB65,0)</f>
        <v>771</v>
      </c>
      <c r="I759" s="276">
        <f>ROUND(AB66,0)</f>
        <v>93517</v>
      </c>
      <c r="J759" s="276">
        <f>ROUND(AB67,0)</f>
        <v>106573</v>
      </c>
      <c r="K759" s="276">
        <f>ROUND(AB68,0)</f>
        <v>173702</v>
      </c>
      <c r="L759" s="276">
        <f>ROUND(AB69,0)</f>
        <v>300958</v>
      </c>
      <c r="M759" s="276">
        <f>ROUND(AB70,0)</f>
        <v>0</v>
      </c>
      <c r="N759" s="276">
        <f>ROUND(AB75,0)</f>
        <v>67785802</v>
      </c>
      <c r="O759" s="276">
        <f>ROUND(AB73,0)</f>
        <v>25637624</v>
      </c>
      <c r="P759" s="276">
        <f>IF(AB76&gt;0,ROUND(AB76,0),0)</f>
        <v>4584</v>
      </c>
      <c r="Q759" s="276">
        <f>IF(AB77&gt;0,ROUND(AB77,0),0)</f>
        <v>0</v>
      </c>
      <c r="R759" s="276">
        <f>IF(AB78&gt;0,ROUND(AB78,0),0)</f>
        <v>21446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9912863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210*2021*7180*A</v>
      </c>
      <c r="B760" s="276">
        <f>ROUND(AC59,0)</f>
        <v>0</v>
      </c>
      <c r="C760" s="278">
        <f>ROUND(AC60,2)</f>
        <v>16.329999999999998</v>
      </c>
      <c r="D760" s="276">
        <f>ROUND(AC61,0)</f>
        <v>2085427</v>
      </c>
      <c r="E760" s="276">
        <f>ROUND(AC62,0)</f>
        <v>285528</v>
      </c>
      <c r="F760" s="276">
        <f>ROUND(AC63,0)</f>
        <v>0</v>
      </c>
      <c r="G760" s="276">
        <f>ROUND(AC64,0)</f>
        <v>303860</v>
      </c>
      <c r="H760" s="276">
        <f>ROUND(AC65,0)</f>
        <v>1417</v>
      </c>
      <c r="I760" s="276">
        <f>ROUND(AC66,0)</f>
        <v>9838</v>
      </c>
      <c r="J760" s="276">
        <f>ROUND(AC67,0)</f>
        <v>46123</v>
      </c>
      <c r="K760" s="276">
        <f>ROUND(AC68,0)</f>
        <v>5187</v>
      </c>
      <c r="L760" s="276">
        <f>ROUND(AC69,0)</f>
        <v>17902</v>
      </c>
      <c r="M760" s="276">
        <f>ROUND(AC70,0)</f>
        <v>0</v>
      </c>
      <c r="N760" s="276">
        <f>ROUND(AC75,0)</f>
        <v>24013772</v>
      </c>
      <c r="O760" s="276">
        <f>ROUND(AC73,0)</f>
        <v>20836389</v>
      </c>
      <c r="P760" s="276">
        <f>IF(AC76&gt;0,ROUND(AC76,0),0)</f>
        <v>1984</v>
      </c>
      <c r="Q760" s="276">
        <f>IF(AC77&gt;0,ROUND(AC77,0),0)</f>
        <v>0</v>
      </c>
      <c r="R760" s="276">
        <f>IF(AC78&gt;0,ROUND(AC78,0),0)</f>
        <v>9281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2063994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210*2021*7190*A</v>
      </c>
      <c r="B761" s="276">
        <f>ROUND(AD59,0)</f>
        <v>0</v>
      </c>
      <c r="C761" s="278">
        <f>ROUND(AD60,2)</f>
        <v>1.18</v>
      </c>
      <c r="D761" s="276">
        <f>ROUND(AD61,0)</f>
        <v>164838</v>
      </c>
      <c r="E761" s="276">
        <f>ROUND(AD62,0)</f>
        <v>22569</v>
      </c>
      <c r="F761" s="276">
        <f>ROUND(AD63,0)</f>
        <v>0</v>
      </c>
      <c r="G761" s="276">
        <f>ROUND(AD64,0)</f>
        <v>83676</v>
      </c>
      <c r="H761" s="276">
        <f>ROUND(AD65,0)</f>
        <v>0</v>
      </c>
      <c r="I761" s="276">
        <f>ROUND(AD66,0)</f>
        <v>871</v>
      </c>
      <c r="J761" s="276">
        <f>ROUND(AD67,0)</f>
        <v>25718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1807515</v>
      </c>
      <c r="O761" s="276">
        <f>ROUND(AD73,0)</f>
        <v>1733554</v>
      </c>
      <c r="P761" s="276">
        <f>IF(AD76&gt;0,ROUND(AD76,0),0)</f>
        <v>1106</v>
      </c>
      <c r="Q761" s="276">
        <f>IF(AD77&gt;0,ROUND(AD77,0),0)</f>
        <v>0</v>
      </c>
      <c r="R761" s="276">
        <f>IF(AD78&gt;0,ROUND(AD78,0),0)</f>
        <v>5175</v>
      </c>
      <c r="S761" s="276">
        <f>IF(AD79&gt;0,ROUND(AD79,0),0)</f>
        <v>0</v>
      </c>
      <c r="T761" s="278">
        <f>IF(AD80&gt;0,ROUND(AD80,2),0)</f>
        <v>1.1100000000000001</v>
      </c>
      <c r="U761" s="276"/>
      <c r="V761" s="277"/>
      <c r="W761" s="276"/>
      <c r="X761" s="276"/>
      <c r="Y761" s="276">
        <f t="shared" si="21"/>
        <v>415971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210*2021*7200*A</v>
      </c>
      <c r="B762" s="276">
        <f>ROUND(AE59,0)</f>
        <v>0</v>
      </c>
      <c r="C762" s="278">
        <f>ROUND(AE60,2)</f>
        <v>17.420000000000002</v>
      </c>
      <c r="D762" s="276">
        <f>ROUND(AE61,0)</f>
        <v>1883857</v>
      </c>
      <c r="E762" s="276">
        <f>ROUND(AE62,0)</f>
        <v>257930</v>
      </c>
      <c r="F762" s="276">
        <f>ROUND(AE63,0)</f>
        <v>0</v>
      </c>
      <c r="G762" s="276">
        <f>ROUND(AE64,0)</f>
        <v>13838</v>
      </c>
      <c r="H762" s="276">
        <f>ROUND(AE65,0)</f>
        <v>600</v>
      </c>
      <c r="I762" s="276">
        <f>ROUND(AE66,0)</f>
        <v>5825</v>
      </c>
      <c r="J762" s="276">
        <f>ROUND(AE67,0)</f>
        <v>166130</v>
      </c>
      <c r="K762" s="276">
        <f>ROUND(AE68,0)</f>
        <v>11</v>
      </c>
      <c r="L762" s="276">
        <f>ROUND(AE69,0)</f>
        <v>8124</v>
      </c>
      <c r="M762" s="276">
        <f>ROUND(AE70,0)</f>
        <v>0</v>
      </c>
      <c r="N762" s="276">
        <f>ROUND(AE75,0)</f>
        <v>8489070</v>
      </c>
      <c r="O762" s="276">
        <f>ROUND(AE73,0)</f>
        <v>5077896</v>
      </c>
      <c r="P762" s="276">
        <f>IF(AE76&gt;0,ROUND(AE76,0),0)</f>
        <v>7145</v>
      </c>
      <c r="Q762" s="276">
        <f>IF(AE77&gt;0,ROUND(AE77,0),0)</f>
        <v>0</v>
      </c>
      <c r="R762" s="276">
        <f>IF(AE78&gt;0,ROUND(AE78,0),0)</f>
        <v>33430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2783345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210*2021*7220*A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210*2021*7230*A</v>
      </c>
      <c r="B764" s="276">
        <f>ROUND(AG59,0)</f>
        <v>0</v>
      </c>
      <c r="C764" s="278">
        <f>ROUND(AG60,2)</f>
        <v>49.62</v>
      </c>
      <c r="D764" s="276">
        <f>ROUND(AG61,0)</f>
        <v>5528062</v>
      </c>
      <c r="E764" s="276">
        <f>ROUND(AG62,0)</f>
        <v>756880</v>
      </c>
      <c r="F764" s="276">
        <f>ROUND(AG63,0)</f>
        <v>1566010</v>
      </c>
      <c r="G764" s="276">
        <f>ROUND(AG64,0)</f>
        <v>863507</v>
      </c>
      <c r="H764" s="276">
        <f>ROUND(AG65,0)</f>
        <v>1855</v>
      </c>
      <c r="I764" s="276">
        <f>ROUND(AG66,0)</f>
        <v>284610</v>
      </c>
      <c r="J764" s="276">
        <f>ROUND(AG67,0)</f>
        <v>460705</v>
      </c>
      <c r="K764" s="276">
        <f>ROUND(AG68,0)</f>
        <v>17</v>
      </c>
      <c r="L764" s="276">
        <f>ROUND(AG69,0)</f>
        <v>41474</v>
      </c>
      <c r="M764" s="276">
        <f>ROUND(AG70,0)</f>
        <v>0</v>
      </c>
      <c r="N764" s="276">
        <f>ROUND(AG75,0)</f>
        <v>79463009</v>
      </c>
      <c r="O764" s="276">
        <f>ROUND(AG73,0)</f>
        <v>14408858</v>
      </c>
      <c r="P764" s="276">
        <f>IF(AG76&gt;0,ROUND(AG76,0),0)</f>
        <v>19814</v>
      </c>
      <c r="Q764" s="276">
        <f>IF(AG77&gt;0,ROUND(AG77,0),0)</f>
        <v>0</v>
      </c>
      <c r="R764" s="276">
        <f>IF(AG78&gt;0,ROUND(AG78,0),0)</f>
        <v>92707</v>
      </c>
      <c r="S764" s="276">
        <f>IF(AG79&gt;0,ROUND(AG79,0),0)</f>
        <v>0</v>
      </c>
      <c r="T764" s="278">
        <f>IF(AG80&gt;0,ROUND(AG80,2),0)</f>
        <v>27.73</v>
      </c>
      <c r="U764" s="276"/>
      <c r="V764" s="277"/>
      <c r="W764" s="276"/>
      <c r="X764" s="276"/>
      <c r="Y764" s="276">
        <f t="shared" si="21"/>
        <v>10048994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210*2021*7240*A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210*2021*7250*A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210*2021*7260*A</v>
      </c>
      <c r="B767" s="276">
        <f>ROUND(AJ59,0)</f>
        <v>0</v>
      </c>
      <c r="C767" s="278">
        <f>ROUND(AJ60,2)</f>
        <v>6.91</v>
      </c>
      <c r="D767" s="276">
        <f>ROUND(AJ61,0)</f>
        <v>853940</v>
      </c>
      <c r="E767" s="276">
        <f>ROUND(AJ62,0)</f>
        <v>116918</v>
      </c>
      <c r="F767" s="276">
        <f>ROUND(AJ63,0)</f>
        <v>165</v>
      </c>
      <c r="G767" s="276">
        <f>ROUND(AJ64,0)</f>
        <v>132672</v>
      </c>
      <c r="H767" s="276">
        <f>ROUND(AJ65,0)</f>
        <v>0</v>
      </c>
      <c r="I767" s="276">
        <f>ROUND(AJ66,0)</f>
        <v>577817</v>
      </c>
      <c r="J767" s="276">
        <f>ROUND(AJ67,0)</f>
        <v>28188</v>
      </c>
      <c r="K767" s="276">
        <f>ROUND(AJ68,0)</f>
        <v>36</v>
      </c>
      <c r="L767" s="276">
        <f>ROUND(AJ69,0)</f>
        <v>635</v>
      </c>
      <c r="M767" s="276">
        <f>ROUND(AJ70,0)</f>
        <v>0</v>
      </c>
      <c r="N767" s="276">
        <f>ROUND(AJ75,0)</f>
        <v>6163917</v>
      </c>
      <c r="O767" s="276">
        <f>ROUND(AJ73,0)</f>
        <v>4342</v>
      </c>
      <c r="P767" s="276">
        <f>IF(AJ76&gt;0,ROUND(AJ76,0),0)</f>
        <v>1212</v>
      </c>
      <c r="Q767" s="276">
        <f>IF(AJ77&gt;0,ROUND(AJ77,0),0)</f>
        <v>0</v>
      </c>
      <c r="R767" s="276">
        <f>IF(AJ78&gt;0,ROUND(AJ78,0),0)</f>
        <v>5672</v>
      </c>
      <c r="S767" s="276">
        <f>IF(AJ79&gt;0,ROUND(AJ79,0),0)</f>
        <v>0</v>
      </c>
      <c r="T767" s="278">
        <f>IF(AJ80&gt;0,ROUND(AJ80,2),0)</f>
        <v>2.23</v>
      </c>
      <c r="U767" s="276"/>
      <c r="V767" s="277"/>
      <c r="W767" s="276"/>
      <c r="X767" s="276"/>
      <c r="Y767" s="276">
        <f t="shared" si="21"/>
        <v>1180849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210*2021*7310*A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210*2021*7320*A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210*2021*7330*A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210*2021*7340*A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210*2021*7350*A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210*2021*7380*A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210*2021*7390*A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210*2021*7400*A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210*2021*7410*A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210*2021*7420*A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24391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1049</v>
      </c>
      <c r="Q777" s="276">
        <f>IF(AT77&gt;0,ROUND(AT77,0),0)</f>
        <v>0</v>
      </c>
      <c r="R777" s="276">
        <f>IF(AT78&gt;0,ROUND(AT78,0),0)</f>
        <v>4908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239000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210*2021*7430*A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210*2021*7490*A</v>
      </c>
      <c r="B779" s="276"/>
      <c r="C779" s="278">
        <f>ROUND(AV60,2)</f>
        <v>0.62</v>
      </c>
      <c r="D779" s="276">
        <f>ROUND(AV61,0)</f>
        <v>76912</v>
      </c>
      <c r="E779" s="276">
        <f>ROUND(AV62,0)</f>
        <v>10531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195610</v>
      </c>
      <c r="O779" s="276">
        <f>ROUND(AV73,0)</f>
        <v>192233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0.59</v>
      </c>
      <c r="U779" s="276"/>
      <c r="V779" s="277"/>
      <c r="W779" s="276"/>
      <c r="X779" s="276"/>
      <c r="Y779" s="276">
        <f t="shared" si="21"/>
        <v>48428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210*2021*8200*A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210*2021*8310*A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210*2021*8320*A</v>
      </c>
      <c r="B782" s="276">
        <f>ROUND(AY59,0)</f>
        <v>154743</v>
      </c>
      <c r="C782" s="278">
        <f>ROUND(AY60,2)</f>
        <v>26.37</v>
      </c>
      <c r="D782" s="276">
        <f>ROUND(AY61,0)</f>
        <v>1640759</v>
      </c>
      <c r="E782" s="276">
        <f>ROUND(AY62,0)</f>
        <v>224646</v>
      </c>
      <c r="F782" s="276">
        <f>ROUND(AY63,0)</f>
        <v>0</v>
      </c>
      <c r="G782" s="276">
        <f>ROUND(AY64,0)</f>
        <v>243854</v>
      </c>
      <c r="H782" s="276">
        <f>ROUND(AY65,0)</f>
        <v>1012</v>
      </c>
      <c r="I782" s="276">
        <f>ROUND(AY66,0)</f>
        <v>85144</v>
      </c>
      <c r="J782" s="276">
        <f>ROUND(AY67,0)</f>
        <v>319719</v>
      </c>
      <c r="K782" s="276">
        <f>ROUND(AY68,0)</f>
        <v>983</v>
      </c>
      <c r="L782" s="276">
        <f>ROUND(AY69,0)</f>
        <v>23382</v>
      </c>
      <c r="M782" s="276">
        <f>ROUND(AY70,0)</f>
        <v>85645</v>
      </c>
      <c r="N782" s="276"/>
      <c r="O782" s="276"/>
      <c r="P782" s="276">
        <f>IF(AY76&gt;0,ROUND(AY76,0),0)</f>
        <v>13751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210*2021*8330*A</v>
      </c>
      <c r="B783" s="276">
        <f>ROUND(AZ59,0)</f>
        <v>0</v>
      </c>
      <c r="C783" s="278">
        <f>ROUND(AZ60,2)</f>
        <v>3.96</v>
      </c>
      <c r="D783" s="276">
        <f>ROUND(AZ61,0)</f>
        <v>238868</v>
      </c>
      <c r="E783" s="276">
        <f>ROUND(AZ62,0)</f>
        <v>32705</v>
      </c>
      <c r="F783" s="276">
        <f>ROUND(AZ63,0)</f>
        <v>0</v>
      </c>
      <c r="G783" s="276">
        <f>ROUND(AZ64,0)</f>
        <v>290576</v>
      </c>
      <c r="H783" s="276">
        <f>ROUND(AZ65,0)</f>
        <v>1084</v>
      </c>
      <c r="I783" s="276">
        <f>ROUND(AZ66,0)</f>
        <v>8098</v>
      </c>
      <c r="J783" s="276">
        <f>ROUND(AZ67,0)</f>
        <v>0</v>
      </c>
      <c r="K783" s="276">
        <f>ROUND(AZ68,0)</f>
        <v>281</v>
      </c>
      <c r="L783" s="276">
        <f>ROUND(AZ69,0)</f>
        <v>1949</v>
      </c>
      <c r="M783" s="276">
        <f>ROUND(AZ70,0)</f>
        <v>144232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210*2021*8350*A</v>
      </c>
      <c r="B784" s="276">
        <f>ROUND(BA59,0)</f>
        <v>0</v>
      </c>
      <c r="C784" s="278">
        <f>ROUND(BA60,2)</f>
        <v>1.4</v>
      </c>
      <c r="D784" s="276">
        <f>ROUND(BA61,0)</f>
        <v>55731</v>
      </c>
      <c r="E784" s="276">
        <f>ROUND(BA62,0)</f>
        <v>7630</v>
      </c>
      <c r="F784" s="276">
        <f>ROUND(BA63,0)</f>
        <v>0</v>
      </c>
      <c r="G784" s="276">
        <f>ROUND(BA64,0)</f>
        <v>39041</v>
      </c>
      <c r="H784" s="276">
        <f>ROUND(BA65,0)</f>
        <v>0</v>
      </c>
      <c r="I784" s="276">
        <f>ROUND(BA66,0)</f>
        <v>794001</v>
      </c>
      <c r="J784" s="276">
        <f>ROUND(BA67,0)</f>
        <v>18340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789</v>
      </c>
      <c r="Q784" s="276">
        <f>IF(BA77&gt;0,ROUND(BA77,0),0)</f>
        <v>0</v>
      </c>
      <c r="R784" s="276">
        <f>IF(BA78&gt;0,ROUND(BA78,0),0)</f>
        <v>3691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210*2021*8360*A</v>
      </c>
      <c r="B785" s="276"/>
      <c r="C785" s="278">
        <f>ROUND(BB60,2)</f>
        <v>11.63</v>
      </c>
      <c r="D785" s="276">
        <f>ROUND(BB61,0)</f>
        <v>1167919</v>
      </c>
      <c r="E785" s="276">
        <f>ROUND(BB62,0)</f>
        <v>159907</v>
      </c>
      <c r="F785" s="276">
        <f>ROUND(BB63,0)</f>
        <v>0</v>
      </c>
      <c r="G785" s="276">
        <f>ROUND(BB64,0)</f>
        <v>2654</v>
      </c>
      <c r="H785" s="276">
        <f>ROUND(BB65,0)</f>
        <v>2198</v>
      </c>
      <c r="I785" s="276">
        <f>ROUND(BB66,0)</f>
        <v>3829</v>
      </c>
      <c r="J785" s="276">
        <f>ROUND(BB67,0)</f>
        <v>2095</v>
      </c>
      <c r="K785" s="276">
        <f>ROUND(BB68,0)</f>
        <v>0</v>
      </c>
      <c r="L785" s="276">
        <f>ROUND(BB69,0)</f>
        <v>32370</v>
      </c>
      <c r="M785" s="276">
        <f>ROUND(BB70,0)</f>
        <v>0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422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210*2021*8370*A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210*2021*8420*A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58150</v>
      </c>
      <c r="H787" s="276">
        <f>ROUND(BD65,0)</f>
        <v>0</v>
      </c>
      <c r="I787" s="276">
        <f>ROUND(BD66,0)</f>
        <v>12814</v>
      </c>
      <c r="J787" s="276">
        <f>ROUND(BD67,0)</f>
        <v>182138</v>
      </c>
      <c r="K787" s="276">
        <f>ROUND(BD68,0)</f>
        <v>2740</v>
      </c>
      <c r="L787" s="276">
        <f>ROUND(BD69,0)</f>
        <v>39</v>
      </c>
      <c r="M787" s="276">
        <f>ROUND(BD70,0)</f>
        <v>0</v>
      </c>
      <c r="N787" s="276"/>
      <c r="O787" s="276"/>
      <c r="P787" s="276">
        <f>IF(BD76&gt;0,ROUND(BD76,0),0)</f>
        <v>7834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210*2021*8430*A</v>
      </c>
      <c r="B788" s="276">
        <f>ROUND(BE59,0)</f>
        <v>677159</v>
      </c>
      <c r="C788" s="278">
        <f>ROUND(BE60,2)</f>
        <v>28.38</v>
      </c>
      <c r="D788" s="276">
        <f>ROUND(BE61,0)</f>
        <v>2182611</v>
      </c>
      <c r="E788" s="276">
        <f>ROUND(BE62,0)</f>
        <v>298834</v>
      </c>
      <c r="F788" s="276">
        <f>ROUND(BE63,0)</f>
        <v>7005</v>
      </c>
      <c r="G788" s="276">
        <f>ROUND(BE64,0)</f>
        <v>355042</v>
      </c>
      <c r="H788" s="276">
        <f>ROUND(BE65,0)</f>
        <v>1683247</v>
      </c>
      <c r="I788" s="276">
        <f>ROUND(BE66,0)</f>
        <v>2079618</v>
      </c>
      <c r="J788" s="276">
        <f>ROUND(BE67,0)</f>
        <v>9239435</v>
      </c>
      <c r="K788" s="276">
        <f>ROUND(BE68,0)</f>
        <v>303</v>
      </c>
      <c r="L788" s="276">
        <f>ROUND(BE69,0)</f>
        <v>36675</v>
      </c>
      <c r="M788" s="276">
        <f>ROUND(BE70,0)</f>
        <v>186009</v>
      </c>
      <c r="N788" s="276"/>
      <c r="O788" s="276"/>
      <c r="P788" s="276">
        <f>IF(BE76&gt;0,ROUND(BE76,0),0)</f>
        <v>397378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210*2021*8460*A</v>
      </c>
      <c r="B789" s="276"/>
      <c r="C789" s="278">
        <f>ROUND(BF60,2)</f>
        <v>35.33</v>
      </c>
      <c r="D789" s="276">
        <f>ROUND(BF61,0)</f>
        <v>2125958</v>
      </c>
      <c r="E789" s="276">
        <f>ROUND(BF62,0)</f>
        <v>291078</v>
      </c>
      <c r="F789" s="276">
        <f>ROUND(BF63,0)</f>
        <v>0</v>
      </c>
      <c r="G789" s="276">
        <f>ROUND(BF64,0)</f>
        <v>280168</v>
      </c>
      <c r="H789" s="276">
        <f>ROUND(BF65,0)</f>
        <v>469228</v>
      </c>
      <c r="I789" s="276">
        <f>ROUND(BF66,0)</f>
        <v>263237</v>
      </c>
      <c r="J789" s="276">
        <f>ROUND(BF67,0)</f>
        <v>96279</v>
      </c>
      <c r="K789" s="276">
        <f>ROUND(BF68,0)</f>
        <v>-6</v>
      </c>
      <c r="L789" s="276">
        <f>ROUND(BF69,0)</f>
        <v>23948</v>
      </c>
      <c r="M789" s="276">
        <f>ROUND(BF70,0)</f>
        <v>0</v>
      </c>
      <c r="N789" s="276"/>
      <c r="O789" s="276"/>
      <c r="P789" s="276">
        <f>IF(BF76&gt;0,ROUND(BF76,0),0)</f>
        <v>4141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210*2021*8470*A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210*2021*8480*A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210*2021*8490*A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210*2021*8510*A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545</v>
      </c>
      <c r="J793" s="276">
        <f>ROUND(BJ67,0)</f>
        <v>0</v>
      </c>
      <c r="K793" s="276">
        <f>ROUND(BJ68,0)</f>
        <v>-10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210*2021*8530*A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210*2021*8560*A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210*2021*8590*A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210*2021*8610*A</v>
      </c>
      <c r="B797" s="276"/>
      <c r="C797" s="278">
        <f>ROUND(BN60,2)</f>
        <v>5.35</v>
      </c>
      <c r="D797" s="276">
        <f>ROUND(BN61,0)</f>
        <v>842011</v>
      </c>
      <c r="E797" s="276">
        <f>ROUND(BN62,0)</f>
        <v>115285</v>
      </c>
      <c r="F797" s="276">
        <f>ROUND(BN63,0)</f>
        <v>369748</v>
      </c>
      <c r="G797" s="276">
        <f>ROUND(BN64,0)</f>
        <v>598676</v>
      </c>
      <c r="H797" s="276">
        <f>ROUND(BN65,0)</f>
        <v>8857</v>
      </c>
      <c r="I797" s="276">
        <f>ROUND(BN66,0)</f>
        <v>410507</v>
      </c>
      <c r="J797" s="276">
        <f>ROUND(BN67,0)</f>
        <v>261304</v>
      </c>
      <c r="K797" s="276">
        <f>ROUND(BN68,0)</f>
        <v>2968249</v>
      </c>
      <c r="L797" s="276">
        <f>ROUND(BN69,0)</f>
        <v>156461</v>
      </c>
      <c r="M797" s="276">
        <f>ROUND(BN70,0)</f>
        <v>6009804</v>
      </c>
      <c r="N797" s="276"/>
      <c r="O797" s="276"/>
      <c r="P797" s="276">
        <f>IF(BN76&gt;0,ROUND(BN76,0),0)</f>
        <v>11238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210*2021*8620*A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210*2021*8630*A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210*2021*8640*A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210*2021*8650*A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210*2021*8660*A</v>
      </c>
      <c r="B802" s="276"/>
      <c r="C802" s="278">
        <f>ROUND(BS60,2)</f>
        <v>1.61</v>
      </c>
      <c r="D802" s="276">
        <f>ROUND(BS61,0)</f>
        <v>92566</v>
      </c>
      <c r="E802" s="276">
        <f>ROUND(BS62,0)</f>
        <v>12674</v>
      </c>
      <c r="F802" s="276">
        <f>ROUND(BS63,0)</f>
        <v>0</v>
      </c>
      <c r="G802" s="276">
        <f>ROUND(BS64,0)</f>
        <v>134018</v>
      </c>
      <c r="H802" s="276">
        <f>ROUND(BS65,0)</f>
        <v>700</v>
      </c>
      <c r="I802" s="276">
        <f>ROUND(BS66,0)</f>
        <v>2434</v>
      </c>
      <c r="J802" s="276">
        <f>ROUND(BS67,0)</f>
        <v>20512</v>
      </c>
      <c r="K802" s="276">
        <f>ROUND(BS68,0)</f>
        <v>-181</v>
      </c>
      <c r="L802" s="276">
        <f>ROUND(BS69,0)</f>
        <v>1556</v>
      </c>
      <c r="M802" s="276">
        <f>ROUND(BS70,0)</f>
        <v>0</v>
      </c>
      <c r="N802" s="276"/>
      <c r="O802" s="276"/>
      <c r="P802" s="276">
        <f>IF(BS76&gt;0,ROUND(BS76,0),0)</f>
        <v>882</v>
      </c>
      <c r="Q802" s="276">
        <f>IF(BS77&gt;0,ROUND(BS77,0),0)</f>
        <v>0</v>
      </c>
      <c r="R802" s="276">
        <f>IF(BS78&gt;0,ROUND(BS78,0),0)</f>
        <v>4128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210*2021*8670*A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210*2021*8680*A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210*2021*8690*A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210*2021*8700*A</v>
      </c>
      <c r="B806" s="276"/>
      <c r="C806" s="278">
        <f>ROUND(BW60,2)</f>
        <v>1.58</v>
      </c>
      <c r="D806" s="276">
        <f>ROUND(BW61,0)</f>
        <v>83114</v>
      </c>
      <c r="E806" s="276">
        <f>ROUND(BW62,0)</f>
        <v>11380</v>
      </c>
      <c r="F806" s="276">
        <f>ROUND(BW63,0)</f>
        <v>0</v>
      </c>
      <c r="G806" s="276">
        <f>ROUND(BW64,0)</f>
        <v>1180</v>
      </c>
      <c r="H806" s="276">
        <f>ROUND(BW65,0)</f>
        <v>0</v>
      </c>
      <c r="I806" s="276">
        <f>ROUND(BW66,0)</f>
        <v>5037171</v>
      </c>
      <c r="J806" s="276">
        <f>ROUND(BW67,0)</f>
        <v>17161</v>
      </c>
      <c r="K806" s="276">
        <f>ROUND(BW68,0)</f>
        <v>40</v>
      </c>
      <c r="L806" s="276">
        <f>ROUND(BW69,0)</f>
        <v>654</v>
      </c>
      <c r="M806" s="276">
        <f>ROUND(BW70,0)</f>
        <v>39412</v>
      </c>
      <c r="N806" s="276"/>
      <c r="O806" s="276"/>
      <c r="P806" s="276">
        <f>IF(BW76&gt;0,ROUND(BW76,0),0)</f>
        <v>738</v>
      </c>
      <c r="Q806" s="276">
        <f>IF(BW77&gt;0,ROUND(BW77,0),0)</f>
        <v>0</v>
      </c>
      <c r="R806" s="276">
        <f>IF(BW78&gt;0,ROUND(BW78,0),0)</f>
        <v>3453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210*2021*8710*A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210*2021*8720*A</v>
      </c>
      <c r="B808" s="276"/>
      <c r="C808" s="278">
        <f>ROUND(BY60,2)</f>
        <v>5.65</v>
      </c>
      <c r="D808" s="276">
        <f>ROUND(BY61,0)</f>
        <v>875489</v>
      </c>
      <c r="E808" s="276">
        <f>ROUND(BY62,0)</f>
        <v>119868</v>
      </c>
      <c r="F808" s="276">
        <f>ROUND(BY63,0)</f>
        <v>0</v>
      </c>
      <c r="G808" s="276">
        <f>ROUND(BY64,0)</f>
        <v>360</v>
      </c>
      <c r="H808" s="276">
        <f>ROUND(BY65,0)</f>
        <v>600</v>
      </c>
      <c r="I808" s="276">
        <f>ROUND(BY66,0)</f>
        <v>4625</v>
      </c>
      <c r="J808" s="276">
        <f>ROUND(BY67,0)</f>
        <v>5443</v>
      </c>
      <c r="K808" s="276">
        <f>ROUND(BY68,0)</f>
        <v>752</v>
      </c>
      <c r="L808" s="276">
        <f>ROUND(BY69,0)</f>
        <v>8850</v>
      </c>
      <c r="M808" s="276">
        <f>ROUND(BY70,0)</f>
        <v>0</v>
      </c>
      <c r="N808" s="276"/>
      <c r="O808" s="276"/>
      <c r="P808" s="276">
        <f>IF(BY76&gt;0,ROUND(BY76,0),0)</f>
        <v>234</v>
      </c>
      <c r="Q808" s="276">
        <f>IF(BY77&gt;0,ROUND(BY77,0),0)</f>
        <v>0</v>
      </c>
      <c r="R808" s="276">
        <f>IF(BY78&gt;0,ROUND(BY78,0),0)</f>
        <v>1095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210*2021*8730*A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210*2021*8740*A</v>
      </c>
      <c r="B810" s="276"/>
      <c r="C810" s="278">
        <f>ROUND(CA60,2)</f>
        <v>0</v>
      </c>
      <c r="D810" s="276">
        <f>ROUND(CA61,0)</f>
        <v>36228</v>
      </c>
      <c r="E810" s="276">
        <f>ROUND(CA62,0)</f>
        <v>4960</v>
      </c>
      <c r="F810" s="276">
        <f>ROUND(CA63,0)</f>
        <v>-36209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210*2021*8770*A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210*2021*8790*A</v>
      </c>
      <c r="B812" s="276"/>
      <c r="C812" s="278">
        <f>ROUND(CC60,2)</f>
        <v>26.8</v>
      </c>
      <c r="D812" s="276">
        <f>ROUND(CC61,0)</f>
        <v>2146283</v>
      </c>
      <c r="E812" s="276">
        <f>ROUND(CC62,0)</f>
        <v>293860</v>
      </c>
      <c r="F812" s="276">
        <f>ROUND(CC63,0)</f>
        <v>0</v>
      </c>
      <c r="G812" s="276">
        <f>ROUND(CC64,0)</f>
        <v>105698</v>
      </c>
      <c r="H812" s="276">
        <f>ROUND(CC65,0)</f>
        <v>4646</v>
      </c>
      <c r="I812" s="276">
        <f>ROUND(CC66,0)</f>
        <v>441988</v>
      </c>
      <c r="J812" s="276">
        <f>ROUND(CC67,0)</f>
        <v>676344</v>
      </c>
      <c r="K812" s="276">
        <f>ROUND(CC68,0)</f>
        <v>331343</v>
      </c>
      <c r="L812" s="276">
        <f>ROUND(CC69,0)</f>
        <v>80033369</v>
      </c>
      <c r="M812" s="276">
        <f>ROUND(CC70,0)</f>
        <v>1723667</v>
      </c>
      <c r="N812" s="276"/>
      <c r="O812" s="276"/>
      <c r="P812" s="276">
        <f>IF(CC76&gt;0,ROUND(CC76,0),0)</f>
        <v>29089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210*2021*9000*A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19959376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746.47</v>
      </c>
      <c r="D815" s="277">
        <f t="shared" si="22"/>
        <v>78532420</v>
      </c>
      <c r="E815" s="277">
        <f t="shared" si="22"/>
        <v>10752338</v>
      </c>
      <c r="F815" s="277">
        <f t="shared" si="22"/>
        <v>6751979</v>
      </c>
      <c r="G815" s="277">
        <f t="shared" si="22"/>
        <v>36507025</v>
      </c>
      <c r="H815" s="277">
        <f t="shared" si="22"/>
        <v>2195226</v>
      </c>
      <c r="I815" s="277">
        <f t="shared" si="22"/>
        <v>22549457</v>
      </c>
      <c r="J815" s="277">
        <f t="shared" si="22"/>
        <v>15744622</v>
      </c>
      <c r="K815" s="277">
        <f t="shared" si="22"/>
        <v>3549467</v>
      </c>
      <c r="L815" s="277">
        <f>SUM(L734:L813)+SUM(U734:U813)</f>
        <v>101322415</v>
      </c>
      <c r="M815" s="277">
        <f>SUM(M734:M813)+SUM(V734:V813)</f>
        <v>8188769</v>
      </c>
      <c r="N815" s="277">
        <f t="shared" ref="N815:Y815" si="23">SUM(N734:N813)</f>
        <v>869146780</v>
      </c>
      <c r="O815" s="277">
        <f t="shared" si="23"/>
        <v>363736925</v>
      </c>
      <c r="P815" s="277">
        <f t="shared" si="23"/>
        <v>677159</v>
      </c>
      <c r="Q815" s="277">
        <f t="shared" si="23"/>
        <v>124076</v>
      </c>
      <c r="R815" s="277">
        <f t="shared" si="23"/>
        <v>999988</v>
      </c>
      <c r="S815" s="277">
        <f t="shared" si="23"/>
        <v>12487</v>
      </c>
      <c r="T815" s="281">
        <f t="shared" si="23"/>
        <v>247.83999999999997</v>
      </c>
      <c r="U815" s="277">
        <f t="shared" si="23"/>
        <v>19959376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133059031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746.47</v>
      </c>
      <c r="D816" s="277">
        <f>CE61</f>
        <v>78532419.569999993</v>
      </c>
      <c r="E816" s="277">
        <f>CE62</f>
        <v>10752338</v>
      </c>
      <c r="F816" s="277">
        <f>CE63</f>
        <v>6751978.1099999994</v>
      </c>
      <c r="G816" s="277">
        <f>CE64</f>
        <v>36507026.400000006</v>
      </c>
      <c r="H816" s="280">
        <f>CE65</f>
        <v>2195225.16</v>
      </c>
      <c r="I816" s="280">
        <f>CE66</f>
        <v>22549454.259999994</v>
      </c>
      <c r="J816" s="280">
        <f>CE67</f>
        <v>15744622</v>
      </c>
      <c r="K816" s="280">
        <f>CE68</f>
        <v>3549468.55</v>
      </c>
      <c r="L816" s="280">
        <f>CE69</f>
        <v>101322414.74324374</v>
      </c>
      <c r="M816" s="280">
        <f>CE70</f>
        <v>8188768.4799999986</v>
      </c>
      <c r="N816" s="277">
        <f>CE75</f>
        <v>869146778.82999992</v>
      </c>
      <c r="O816" s="277">
        <f>CE73</f>
        <v>363736923.90000004</v>
      </c>
      <c r="P816" s="277">
        <f>CE76</f>
        <v>677159.32545400038</v>
      </c>
      <c r="Q816" s="277">
        <f>CE77</f>
        <v>124075.85854844292</v>
      </c>
      <c r="R816" s="277">
        <f>CE78</f>
        <v>999987.99504364573</v>
      </c>
      <c r="S816" s="277">
        <f>CE79</f>
        <v>12486.97</v>
      </c>
      <c r="T816" s="281">
        <f>CE80</f>
        <v>247.83999999999997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133059031.11324374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78532419.569999963</v>
      </c>
      <c r="E817" s="180">
        <f>C379</f>
        <v>10752338.519999996</v>
      </c>
      <c r="F817" s="180">
        <f>C380</f>
        <v>6751978.1100000013</v>
      </c>
      <c r="G817" s="240">
        <f>C381</f>
        <v>36507026.400000021</v>
      </c>
      <c r="H817" s="240">
        <f>C382</f>
        <v>2195225.1600000006</v>
      </c>
      <c r="I817" s="240">
        <f>C383</f>
        <v>22549454.259999983</v>
      </c>
      <c r="J817" s="240">
        <f>C384</f>
        <v>15744623.740000004</v>
      </c>
      <c r="K817" s="240">
        <f>C385</f>
        <v>3549468.5500000003</v>
      </c>
      <c r="L817" s="240">
        <f>C386+C387+C388+C389</f>
        <v>101322414.74324374</v>
      </c>
      <c r="M817" s="240">
        <f>C370</f>
        <v>8188768.4800000004</v>
      </c>
      <c r="N817" s="180">
        <f>D361</f>
        <v>869146778.83000016</v>
      </c>
      <c r="O817" s="180">
        <f>C359</f>
        <v>363736923.89999992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6" transitionEvaluation="1" transitionEntry="1" codeName="Sheet10">
    <pageSetUpPr autoPageBreaks="0" fitToPage="1"/>
  </sheetPr>
  <dimension ref="A1:CF816"/>
  <sheetViews>
    <sheetView showGridLines="0" topLeftCell="A76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9381318.9999999963</v>
      </c>
      <c r="C48" s="301">
        <f>ROUND(((B48/CE61)*C61),0)</f>
        <v>1007886</v>
      </c>
      <c r="D48" s="301">
        <f>ROUND(((B48/CE61)*D61),0)</f>
        <v>0</v>
      </c>
      <c r="E48" s="295">
        <f>ROUND(((B48/CE61)*E61),0)</f>
        <v>1809694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165314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555315</v>
      </c>
      <c r="P48" s="295">
        <f>ROUND(((B48/CE61)*P61),0)</f>
        <v>970429</v>
      </c>
      <c r="Q48" s="295">
        <f>ROUND(((B48/CE61)*Q61),0)</f>
        <v>356812</v>
      </c>
      <c r="R48" s="295">
        <f>ROUND(((B48/CE61)*R61),0)</f>
        <v>48666</v>
      </c>
      <c r="S48" s="295">
        <f>ROUND(((B48/CE61)*S61),0)</f>
        <v>151511</v>
      </c>
      <c r="T48" s="295">
        <f>ROUND(((B48/CE61)*T61),0)</f>
        <v>47696</v>
      </c>
      <c r="U48" s="295">
        <f>ROUND(((B48/CE61)*U61),0)</f>
        <v>33809</v>
      </c>
      <c r="V48" s="295">
        <f>ROUND(((B48/CE61)*V61),0)</f>
        <v>312175</v>
      </c>
      <c r="W48" s="295">
        <f>ROUND(((B48/CE61)*W61),0)</f>
        <v>111282</v>
      </c>
      <c r="X48" s="295">
        <f>ROUND(((B48/CE61)*X61),0)</f>
        <v>253765</v>
      </c>
      <c r="Y48" s="295">
        <f>ROUND(((B48/CE61)*Y61),0)</f>
        <v>415856</v>
      </c>
      <c r="Z48" s="295">
        <f>ROUND(((B48/CE61)*Z61),0)</f>
        <v>0</v>
      </c>
      <c r="AA48" s="295">
        <f>ROUND(((B48/CE61)*AA61),0)</f>
        <v>20361</v>
      </c>
      <c r="AB48" s="295">
        <f>ROUND(((B48/CE61)*AB61),0)</f>
        <v>349716</v>
      </c>
      <c r="AC48" s="295">
        <f>ROUND(((B48/CE61)*AC61),0)</f>
        <v>224368</v>
      </c>
      <c r="AD48" s="295">
        <f>ROUND(((B48/CE61)*AD61),0)</f>
        <v>17147</v>
      </c>
      <c r="AE48" s="295">
        <f>ROUND(((B48/CE61)*AE61),0)</f>
        <v>208162</v>
      </c>
      <c r="AF48" s="295">
        <f>ROUND(((B48/CE61)*AF61),0)</f>
        <v>0</v>
      </c>
      <c r="AG48" s="295">
        <f>ROUND(((B48/CE61)*AG61),0)</f>
        <v>649035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101557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9703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190053</v>
      </c>
      <c r="AZ48" s="295">
        <f>ROUND(((B48/CE61)*AZ61),0)</f>
        <v>41931</v>
      </c>
      <c r="BA48" s="295">
        <f>ROUND(((B48/CE61)*BA61),0)</f>
        <v>7119</v>
      </c>
      <c r="BB48" s="295">
        <f>ROUND(((B48/CE61)*BB61),0)</f>
        <v>271514</v>
      </c>
      <c r="BC48" s="295">
        <f>ROUND(((B48/CE61)*BC61),0)</f>
        <v>0</v>
      </c>
      <c r="BD48" s="295">
        <f>ROUND(((B48/CE61)*BD61),0)</f>
        <v>170</v>
      </c>
      <c r="BE48" s="295">
        <f>ROUND(((B48/CE61)*BE61),0)</f>
        <v>227174</v>
      </c>
      <c r="BF48" s="295">
        <f>ROUND(((B48/CE61)*BF61),0)</f>
        <v>242460</v>
      </c>
      <c r="BG48" s="295">
        <f>ROUND(((B48/CE61)*BG61),0)</f>
        <v>0</v>
      </c>
      <c r="BH48" s="295">
        <f>ROUND(((B48/CE61)*BH61),0)</f>
        <v>26537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270339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10079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25730</v>
      </c>
      <c r="BX48" s="295">
        <f>ROUND(((B48/CE61)*BX61),0)</f>
        <v>0</v>
      </c>
      <c r="BY48" s="295">
        <f>ROUND(((B48/CE61)*BY61),0)</f>
        <v>115764</v>
      </c>
      <c r="BZ48" s="295">
        <f>ROUND(((B48/CE61)*BZ61),0)</f>
        <v>0</v>
      </c>
      <c r="CA48" s="295">
        <f>ROUND(((B48/CE61)*CA61),0)</f>
        <v>33</v>
      </c>
      <c r="CB48" s="295">
        <f>ROUND(((B48/CE61)*CB61),0)</f>
        <v>0</v>
      </c>
      <c r="CC48" s="295">
        <f>ROUND(((B48/CE61)*CC61),0)</f>
        <v>132156</v>
      </c>
      <c r="CD48" s="295"/>
      <c r="CE48" s="295">
        <f>SUM(C48:CD48)</f>
        <v>9381318</v>
      </c>
      <c r="CF48" s="2"/>
    </row>
    <row r="49" spans="1:84" ht="12.65" customHeight="1" x14ac:dyDescent="0.35">
      <c r="A49" s="295" t="s">
        <v>206</v>
      </c>
      <c r="B49" s="295">
        <f>B47+B48</f>
        <v>9381318.9999999963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14950654.619999999</v>
      </c>
      <c r="C52" s="295">
        <f>ROUND((B52/(CE76+CF76)*C76),0)</f>
        <v>246270</v>
      </c>
      <c r="D52" s="295">
        <f>ROUND((B52/(CE76+CF76)*D76),0)</f>
        <v>0</v>
      </c>
      <c r="E52" s="295">
        <f>ROUND((B52/(CE76+CF76)*E76),0)</f>
        <v>1457285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142880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304127</v>
      </c>
      <c r="P52" s="295">
        <f>ROUND((B52/(CE76+CF76)*P76),0)</f>
        <v>727086</v>
      </c>
      <c r="Q52" s="295">
        <f>ROUND((B52/(CE76+CF76)*Q76),0)</f>
        <v>359720</v>
      </c>
      <c r="R52" s="295">
        <f>ROUND((B52/(CE76+CF76)*R76),0)</f>
        <v>0</v>
      </c>
      <c r="S52" s="295">
        <f>ROUND((B52/(CE76+CF76)*S76),0)</f>
        <v>205608</v>
      </c>
      <c r="T52" s="295">
        <f>ROUND((B52/(CE76+CF76)*T76),0)</f>
        <v>47364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77108</v>
      </c>
      <c r="Y52" s="295">
        <f>ROUND((B52/(CE76+CF76)*Y76),0)</f>
        <v>276443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101199</v>
      </c>
      <c r="AC52" s="295">
        <f>ROUND((B52/(CE76+CF76)*AC76),0)</f>
        <v>43797</v>
      </c>
      <c r="AD52" s="295">
        <f>ROUND((B52/(CE76+CF76)*AD76),0)</f>
        <v>24421</v>
      </c>
      <c r="AE52" s="295">
        <f>ROUND((B52/(CE76+CF76)*AE76),0)</f>
        <v>157753</v>
      </c>
      <c r="AF52" s="295">
        <f>ROUND((B52/(CE76+CF76)*AF76),0)</f>
        <v>0</v>
      </c>
      <c r="AG52" s="295">
        <f>ROUND((B52/(CE76+CF76)*AG76),0)</f>
        <v>437472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26767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23161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303597</v>
      </c>
      <c r="AZ52" s="295">
        <f>ROUND((B52/(CE76+CF76)*AZ76),0)</f>
        <v>0</v>
      </c>
      <c r="BA52" s="295">
        <f>ROUND((B52/(CE76+CF76)*BA76),0)</f>
        <v>17415</v>
      </c>
      <c r="BB52" s="295">
        <f>ROUND((B52/(CE76+CF76)*BB76),0)</f>
        <v>1989</v>
      </c>
      <c r="BC52" s="295">
        <f>ROUND((B52/(CE76+CF76)*BC76),0)</f>
        <v>0</v>
      </c>
      <c r="BD52" s="295">
        <f>ROUND((B52/(CE76+CF76)*BD76),0)</f>
        <v>172953</v>
      </c>
      <c r="BE52" s="295">
        <f>ROUND((B52/(CE76+CF76)*BE76),0)</f>
        <v>8773509</v>
      </c>
      <c r="BF52" s="295">
        <f>ROUND((B52/(CE76+CF76)*BF76),0)</f>
        <v>91424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248127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19478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16296</v>
      </c>
      <c r="BX52" s="295">
        <f>ROUND((B52/(CE76+CF76)*BX76),0)</f>
        <v>0</v>
      </c>
      <c r="BY52" s="295">
        <f>ROUND((B52/(CE76+CF76)*BY76),0)</f>
        <v>5169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642237</v>
      </c>
      <c r="CD52" s="295"/>
      <c r="CE52" s="295">
        <f>SUM(C52:CD52)</f>
        <v>14950655</v>
      </c>
      <c r="CF52" s="2"/>
    </row>
    <row r="53" spans="1:84" ht="12.65" customHeight="1" x14ac:dyDescent="0.35">
      <c r="A53" s="295" t="s">
        <v>206</v>
      </c>
      <c r="B53" s="295">
        <f>B51+B52</f>
        <v>14950654.619999999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6265.9900329888351</v>
      </c>
      <c r="D59" s="300">
        <v>0</v>
      </c>
      <c r="E59" s="300">
        <v>15702.189595149681</v>
      </c>
      <c r="F59" s="300">
        <v>0</v>
      </c>
      <c r="G59" s="300">
        <v>0</v>
      </c>
      <c r="H59" s="300">
        <v>0</v>
      </c>
      <c r="I59" s="300">
        <v>0</v>
      </c>
      <c r="J59" s="300">
        <v>2281</v>
      </c>
      <c r="K59" s="300">
        <v>-0.17962813851295323</v>
      </c>
      <c r="L59" s="300">
        <v>0</v>
      </c>
      <c r="M59" s="300">
        <v>0</v>
      </c>
      <c r="N59" s="300">
        <v>0</v>
      </c>
      <c r="O59" s="300">
        <v>1569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158021.94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63.33000000000002</v>
      </c>
      <c r="D60" s="187">
        <v>0</v>
      </c>
      <c r="E60" s="187">
        <v>137.85</v>
      </c>
      <c r="F60" s="223">
        <v>0</v>
      </c>
      <c r="G60" s="187">
        <v>0</v>
      </c>
      <c r="H60" s="187">
        <v>0</v>
      </c>
      <c r="I60" s="187">
        <v>0</v>
      </c>
      <c r="J60" s="223">
        <v>8.7899999999999991</v>
      </c>
      <c r="K60" s="187">
        <v>0</v>
      </c>
      <c r="L60" s="187">
        <v>0</v>
      </c>
      <c r="M60" s="187">
        <v>0</v>
      </c>
      <c r="N60" s="187">
        <v>0</v>
      </c>
      <c r="O60" s="187">
        <v>37.04</v>
      </c>
      <c r="P60" s="221">
        <v>70.449999999999974</v>
      </c>
      <c r="Q60" s="221">
        <v>20.25</v>
      </c>
      <c r="R60" s="221">
        <v>3.9099999999999997</v>
      </c>
      <c r="S60" s="221">
        <v>15.360000000000001</v>
      </c>
      <c r="T60" s="221">
        <v>3.24</v>
      </c>
      <c r="U60" s="221">
        <v>2.5899999999999994</v>
      </c>
      <c r="V60" s="221">
        <v>18.490000000000002</v>
      </c>
      <c r="W60" s="221">
        <v>6.25</v>
      </c>
      <c r="X60" s="221">
        <v>15.799999999999999</v>
      </c>
      <c r="Y60" s="221">
        <v>33.760000000000005</v>
      </c>
      <c r="Z60" s="221">
        <v>0</v>
      </c>
      <c r="AA60" s="221">
        <v>1.17</v>
      </c>
      <c r="AB60" s="221">
        <v>21.520000000000003</v>
      </c>
      <c r="AC60" s="221">
        <v>14.43</v>
      </c>
      <c r="AD60" s="221">
        <v>0.96</v>
      </c>
      <c r="AE60" s="221">
        <v>14.879999999999997</v>
      </c>
      <c r="AF60" s="221">
        <v>0</v>
      </c>
      <c r="AG60" s="221">
        <v>48.41</v>
      </c>
      <c r="AH60" s="221">
        <v>0</v>
      </c>
      <c r="AI60" s="221">
        <v>0</v>
      </c>
      <c r="AJ60" s="221">
        <v>6.78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0.62</v>
      </c>
      <c r="AW60" s="221">
        <v>0</v>
      </c>
      <c r="AX60" s="221">
        <v>0</v>
      </c>
      <c r="AY60" s="221">
        <v>25.03</v>
      </c>
      <c r="AZ60" s="221">
        <v>5.71</v>
      </c>
      <c r="BA60" s="221">
        <v>1.4100000000000001</v>
      </c>
      <c r="BB60" s="221">
        <v>18.259999999999998</v>
      </c>
      <c r="BC60" s="221">
        <v>0</v>
      </c>
      <c r="BD60" s="221">
        <v>0.03</v>
      </c>
      <c r="BE60" s="221">
        <v>24.660000000000004</v>
      </c>
      <c r="BF60" s="221">
        <v>33.51</v>
      </c>
      <c r="BG60" s="221">
        <v>0</v>
      </c>
      <c r="BH60" s="221">
        <v>1.77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11.3</v>
      </c>
      <c r="BO60" s="221">
        <v>0</v>
      </c>
      <c r="BP60" s="221">
        <v>0</v>
      </c>
      <c r="BQ60" s="221">
        <v>0</v>
      </c>
      <c r="BR60" s="221">
        <v>0</v>
      </c>
      <c r="BS60" s="221">
        <v>1.47</v>
      </c>
      <c r="BT60" s="221">
        <v>0</v>
      </c>
      <c r="BU60" s="221">
        <v>0</v>
      </c>
      <c r="BV60" s="221">
        <v>0</v>
      </c>
      <c r="BW60" s="221">
        <v>2.6</v>
      </c>
      <c r="BX60" s="221">
        <v>0</v>
      </c>
      <c r="BY60" s="221">
        <v>6.02</v>
      </c>
      <c r="BZ60" s="221">
        <v>0</v>
      </c>
      <c r="CA60" s="221">
        <v>0</v>
      </c>
      <c r="CB60" s="221">
        <v>0</v>
      </c>
      <c r="CC60" s="221">
        <v>15.34</v>
      </c>
      <c r="CD60" s="305" t="s">
        <v>221</v>
      </c>
      <c r="CE60" s="307">
        <f t="shared" ref="CE60:CE70" si="0">SUM(C60:CD60)</f>
        <v>692.9899999999999</v>
      </c>
      <c r="CF60" s="2"/>
    </row>
    <row r="61" spans="1:84" ht="12.65" customHeight="1" x14ac:dyDescent="0.35">
      <c r="A61" s="302" t="s">
        <v>235</v>
      </c>
      <c r="B61" s="295"/>
      <c r="C61" s="300">
        <v>7679123.669999999</v>
      </c>
      <c r="D61" s="300">
        <v>0</v>
      </c>
      <c r="E61" s="300">
        <v>13788124.010000004</v>
      </c>
      <c r="F61" s="185">
        <v>0</v>
      </c>
      <c r="G61" s="300">
        <v>0</v>
      </c>
      <c r="H61" s="300">
        <v>0</v>
      </c>
      <c r="I61" s="185">
        <v>0</v>
      </c>
      <c r="J61" s="185">
        <v>1259536.2</v>
      </c>
      <c r="K61" s="185">
        <v>0</v>
      </c>
      <c r="L61" s="185">
        <v>0</v>
      </c>
      <c r="M61" s="300">
        <v>0</v>
      </c>
      <c r="N61" s="300">
        <v>0</v>
      </c>
      <c r="O61" s="300">
        <v>4230968.2100000009</v>
      </c>
      <c r="P61" s="185">
        <v>7393731.6500000013</v>
      </c>
      <c r="Q61" s="185">
        <v>2718564.46</v>
      </c>
      <c r="R61" s="185">
        <v>370787.54000000004</v>
      </c>
      <c r="S61" s="185">
        <v>1154366.2399999998</v>
      </c>
      <c r="T61" s="185">
        <v>363393.86999999994</v>
      </c>
      <c r="U61" s="185">
        <v>257592.83</v>
      </c>
      <c r="V61" s="185">
        <v>2378473.3299999996</v>
      </c>
      <c r="W61" s="185">
        <v>847858.04</v>
      </c>
      <c r="X61" s="185">
        <v>1933447.79</v>
      </c>
      <c r="Y61" s="185">
        <v>3168423.0100000007</v>
      </c>
      <c r="Z61" s="185">
        <v>0</v>
      </c>
      <c r="AA61" s="185">
        <v>155129.92000000001</v>
      </c>
      <c r="AB61" s="185">
        <v>2664501.0599999996</v>
      </c>
      <c r="AC61" s="185">
        <v>1709470.0299999998</v>
      </c>
      <c r="AD61" s="185">
        <v>130640.49000000002</v>
      </c>
      <c r="AE61" s="185">
        <v>1585991.57</v>
      </c>
      <c r="AF61" s="185">
        <v>0</v>
      </c>
      <c r="AG61" s="185">
        <v>4945021.7200000007</v>
      </c>
      <c r="AH61" s="185">
        <v>0</v>
      </c>
      <c r="AI61" s="185">
        <v>0</v>
      </c>
      <c r="AJ61" s="185">
        <v>773764.78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73929.25</v>
      </c>
      <c r="AW61" s="185">
        <v>0</v>
      </c>
      <c r="AX61" s="185">
        <v>0</v>
      </c>
      <c r="AY61" s="185">
        <v>1448024.2600000002</v>
      </c>
      <c r="AZ61" s="185">
        <v>319476.15999999997</v>
      </c>
      <c r="BA61" s="185">
        <v>54237.14</v>
      </c>
      <c r="BB61" s="185">
        <v>2068678.6099999999</v>
      </c>
      <c r="BC61" s="185">
        <v>0</v>
      </c>
      <c r="BD61" s="185">
        <v>1294.4299999999998</v>
      </c>
      <c r="BE61" s="185">
        <v>1730847.5000000002</v>
      </c>
      <c r="BF61" s="185">
        <v>1847313.1199999999</v>
      </c>
      <c r="BG61" s="185">
        <v>0</v>
      </c>
      <c r="BH61" s="185">
        <v>202189.82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2059723.81</v>
      </c>
      <c r="BO61" s="185">
        <v>0</v>
      </c>
      <c r="BP61" s="185">
        <v>0</v>
      </c>
      <c r="BQ61" s="185">
        <v>0</v>
      </c>
      <c r="BR61" s="185">
        <v>0</v>
      </c>
      <c r="BS61" s="185">
        <v>76791.850000000006</v>
      </c>
      <c r="BT61" s="185">
        <v>0</v>
      </c>
      <c r="BU61" s="185">
        <v>0</v>
      </c>
      <c r="BV61" s="185">
        <v>0</v>
      </c>
      <c r="BW61" s="185">
        <v>196036.20999999996</v>
      </c>
      <c r="BX61" s="185">
        <v>0</v>
      </c>
      <c r="BY61" s="185">
        <v>882011.8600000001</v>
      </c>
      <c r="BZ61" s="185">
        <v>0</v>
      </c>
      <c r="CA61" s="185">
        <v>252.41</v>
      </c>
      <c r="CB61" s="185">
        <v>0</v>
      </c>
      <c r="CC61" s="185">
        <v>1006901.8399999999</v>
      </c>
      <c r="CD61" s="305" t="s">
        <v>221</v>
      </c>
      <c r="CE61" s="295">
        <f t="shared" si="0"/>
        <v>71476618.689999983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1007886</v>
      </c>
      <c r="D62" s="295">
        <f t="shared" si="1"/>
        <v>0</v>
      </c>
      <c r="E62" s="295">
        <f t="shared" si="1"/>
        <v>1809694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165314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555315</v>
      </c>
      <c r="P62" s="295">
        <f t="shared" si="1"/>
        <v>970429</v>
      </c>
      <c r="Q62" s="295">
        <f t="shared" si="1"/>
        <v>356812</v>
      </c>
      <c r="R62" s="295">
        <f t="shared" si="1"/>
        <v>48666</v>
      </c>
      <c r="S62" s="295">
        <f t="shared" si="1"/>
        <v>151511</v>
      </c>
      <c r="T62" s="295">
        <f t="shared" si="1"/>
        <v>47696</v>
      </c>
      <c r="U62" s="295">
        <f t="shared" si="1"/>
        <v>33809</v>
      </c>
      <c r="V62" s="295">
        <f t="shared" si="1"/>
        <v>312175</v>
      </c>
      <c r="W62" s="295">
        <f t="shared" si="1"/>
        <v>111282</v>
      </c>
      <c r="X62" s="295">
        <f t="shared" si="1"/>
        <v>253765</v>
      </c>
      <c r="Y62" s="295">
        <f t="shared" si="1"/>
        <v>415856</v>
      </c>
      <c r="Z62" s="295">
        <f t="shared" si="1"/>
        <v>0</v>
      </c>
      <c r="AA62" s="295">
        <f t="shared" si="1"/>
        <v>20361</v>
      </c>
      <c r="AB62" s="295">
        <f t="shared" si="1"/>
        <v>349716</v>
      </c>
      <c r="AC62" s="295">
        <f t="shared" si="1"/>
        <v>224368</v>
      </c>
      <c r="AD62" s="295">
        <f t="shared" si="1"/>
        <v>17147</v>
      </c>
      <c r="AE62" s="295">
        <f t="shared" si="1"/>
        <v>208162</v>
      </c>
      <c r="AF62" s="295">
        <f t="shared" si="1"/>
        <v>0</v>
      </c>
      <c r="AG62" s="295">
        <f t="shared" si="1"/>
        <v>649035</v>
      </c>
      <c r="AH62" s="295">
        <f t="shared" si="1"/>
        <v>0</v>
      </c>
      <c r="AI62" s="295">
        <f t="shared" si="1"/>
        <v>0</v>
      </c>
      <c r="AJ62" s="295">
        <f t="shared" si="1"/>
        <v>101557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9703</v>
      </c>
      <c r="AW62" s="295">
        <f t="shared" si="1"/>
        <v>0</v>
      </c>
      <c r="AX62" s="295">
        <f t="shared" si="1"/>
        <v>0</v>
      </c>
      <c r="AY62" s="295">
        <f>ROUND(AY47+AY48,0)</f>
        <v>190053</v>
      </c>
      <c r="AZ62" s="295">
        <f>ROUND(AZ47+AZ48,0)</f>
        <v>41931</v>
      </c>
      <c r="BA62" s="295">
        <f>ROUND(BA47+BA48,0)</f>
        <v>7119</v>
      </c>
      <c r="BB62" s="295">
        <f t="shared" si="1"/>
        <v>271514</v>
      </c>
      <c r="BC62" s="295">
        <f t="shared" si="1"/>
        <v>0</v>
      </c>
      <c r="BD62" s="295">
        <f t="shared" si="1"/>
        <v>170</v>
      </c>
      <c r="BE62" s="295">
        <f t="shared" si="1"/>
        <v>227174</v>
      </c>
      <c r="BF62" s="295">
        <f t="shared" si="1"/>
        <v>242460</v>
      </c>
      <c r="BG62" s="295">
        <f t="shared" si="1"/>
        <v>0</v>
      </c>
      <c r="BH62" s="295">
        <f t="shared" si="1"/>
        <v>26537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270339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10079</v>
      </c>
      <c r="BT62" s="295">
        <f t="shared" si="2"/>
        <v>0</v>
      </c>
      <c r="BU62" s="295">
        <f t="shared" si="2"/>
        <v>0</v>
      </c>
      <c r="BV62" s="295">
        <f t="shared" si="2"/>
        <v>0</v>
      </c>
      <c r="BW62" s="295">
        <f t="shared" si="2"/>
        <v>25730</v>
      </c>
      <c r="BX62" s="295">
        <f t="shared" si="2"/>
        <v>0</v>
      </c>
      <c r="BY62" s="295">
        <f t="shared" si="2"/>
        <v>115764</v>
      </c>
      <c r="BZ62" s="295">
        <f t="shared" si="2"/>
        <v>0</v>
      </c>
      <c r="CA62" s="295">
        <f t="shared" si="2"/>
        <v>33</v>
      </c>
      <c r="CB62" s="295">
        <f t="shared" si="2"/>
        <v>0</v>
      </c>
      <c r="CC62" s="295">
        <f t="shared" si="2"/>
        <v>132156</v>
      </c>
      <c r="CD62" s="305" t="s">
        <v>221</v>
      </c>
      <c r="CE62" s="295">
        <f t="shared" si="0"/>
        <v>9381318</v>
      </c>
      <c r="CF62" s="2"/>
    </row>
    <row r="63" spans="1:84" ht="12.65" customHeight="1" x14ac:dyDescent="0.35">
      <c r="A63" s="302" t="s">
        <v>236</v>
      </c>
      <c r="B63" s="295"/>
      <c r="C63" s="300">
        <v>10978.44</v>
      </c>
      <c r="D63" s="300">
        <v>0</v>
      </c>
      <c r="E63" s="300">
        <v>17900.010000000002</v>
      </c>
      <c r="F63" s="185">
        <v>0</v>
      </c>
      <c r="G63" s="300">
        <v>0</v>
      </c>
      <c r="H63" s="300">
        <v>0</v>
      </c>
      <c r="I63" s="185">
        <v>0</v>
      </c>
      <c r="J63" s="185">
        <v>979310.22000000009</v>
      </c>
      <c r="K63" s="185">
        <v>0</v>
      </c>
      <c r="L63" s="185">
        <v>0</v>
      </c>
      <c r="M63" s="300">
        <v>0</v>
      </c>
      <c r="N63" s="300">
        <v>0</v>
      </c>
      <c r="O63" s="300">
        <v>1360718.3599999999</v>
      </c>
      <c r="P63" s="185">
        <v>39327.800000000003</v>
      </c>
      <c r="Q63" s="185">
        <v>0</v>
      </c>
      <c r="R63" s="185">
        <v>84712.5</v>
      </c>
      <c r="S63" s="185">
        <v>0</v>
      </c>
      <c r="T63" s="185">
        <v>0</v>
      </c>
      <c r="U63" s="185">
        <v>749048.36999999988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175279.09</v>
      </c>
      <c r="AC63" s="185">
        <v>7000.02</v>
      </c>
      <c r="AD63" s="185">
        <v>0</v>
      </c>
      <c r="AE63" s="185">
        <v>0</v>
      </c>
      <c r="AF63" s="185">
        <v>0</v>
      </c>
      <c r="AG63" s="185">
        <v>866893.94000000018</v>
      </c>
      <c r="AH63" s="185">
        <v>0</v>
      </c>
      <c r="AI63" s="185">
        <v>0</v>
      </c>
      <c r="AJ63" s="185">
        <v>1200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5601.1400000000012</v>
      </c>
      <c r="BC63" s="185">
        <v>0</v>
      </c>
      <c r="BD63" s="185">
        <v>0</v>
      </c>
      <c r="BE63" s="185">
        <v>170003.06999999998</v>
      </c>
      <c r="BF63" s="185">
        <v>48317.780000000006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269154.19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23000.009999999995</v>
      </c>
      <c r="BX63" s="185">
        <v>0</v>
      </c>
      <c r="BY63" s="185">
        <v>0</v>
      </c>
      <c r="BZ63" s="185">
        <v>0</v>
      </c>
      <c r="CA63" s="185">
        <v>31342.29</v>
      </c>
      <c r="CB63" s="185">
        <v>0</v>
      </c>
      <c r="CC63" s="185">
        <v>0</v>
      </c>
      <c r="CD63" s="305" t="s">
        <v>221</v>
      </c>
      <c r="CE63" s="295">
        <f t="shared" si="0"/>
        <v>4839787.2299999995</v>
      </c>
      <c r="CF63" s="2"/>
    </row>
    <row r="64" spans="1:84" ht="12.65" customHeight="1" x14ac:dyDescent="0.35">
      <c r="A64" s="302" t="s">
        <v>237</v>
      </c>
      <c r="B64" s="295"/>
      <c r="C64" s="300">
        <v>91483.819999999992</v>
      </c>
      <c r="D64" s="300">
        <v>0</v>
      </c>
      <c r="E64" s="185">
        <v>1156730.8199999998</v>
      </c>
      <c r="F64" s="185">
        <v>0</v>
      </c>
      <c r="G64" s="300">
        <v>0</v>
      </c>
      <c r="H64" s="300">
        <v>0</v>
      </c>
      <c r="I64" s="185">
        <v>0</v>
      </c>
      <c r="J64" s="185">
        <v>63289.289999999994</v>
      </c>
      <c r="K64" s="185">
        <v>0</v>
      </c>
      <c r="L64" s="185">
        <v>0</v>
      </c>
      <c r="M64" s="300">
        <v>0</v>
      </c>
      <c r="N64" s="300">
        <v>0</v>
      </c>
      <c r="O64" s="300">
        <v>496321.07999999996</v>
      </c>
      <c r="P64" s="185">
        <v>9251076.370000001</v>
      </c>
      <c r="Q64" s="185">
        <v>61725.94000000001</v>
      </c>
      <c r="R64" s="185">
        <v>261300.22999999998</v>
      </c>
      <c r="S64" s="185">
        <v>4307974.6499999994</v>
      </c>
      <c r="T64" s="185">
        <v>141909.19</v>
      </c>
      <c r="U64" s="185">
        <v>916987.80999999994</v>
      </c>
      <c r="V64" s="185">
        <v>1119019.6500000001</v>
      </c>
      <c r="W64" s="185">
        <v>148865.62</v>
      </c>
      <c r="X64" s="185">
        <v>511966.55000000005</v>
      </c>
      <c r="Y64" s="185">
        <v>518516.41000000003</v>
      </c>
      <c r="Z64" s="185">
        <v>0</v>
      </c>
      <c r="AA64" s="185">
        <v>56536.65</v>
      </c>
      <c r="AB64" s="185">
        <v>10178663.41</v>
      </c>
      <c r="AC64" s="185">
        <v>197387.02000000002</v>
      </c>
      <c r="AD64" s="185">
        <v>14392.44</v>
      </c>
      <c r="AE64" s="185">
        <v>10036.959999999999</v>
      </c>
      <c r="AF64" s="185">
        <v>0</v>
      </c>
      <c r="AG64" s="185">
        <v>730424.31999999995</v>
      </c>
      <c r="AH64" s="185">
        <v>0</v>
      </c>
      <c r="AI64" s="185">
        <v>0</v>
      </c>
      <c r="AJ64" s="185">
        <v>92521.81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237395.11000000004</v>
      </c>
      <c r="AZ64" s="185">
        <v>283391.52</v>
      </c>
      <c r="BA64" s="185">
        <v>9526</v>
      </c>
      <c r="BB64" s="185">
        <v>1710.48</v>
      </c>
      <c r="BC64" s="185">
        <v>0</v>
      </c>
      <c r="BD64" s="185">
        <v>125195.98</v>
      </c>
      <c r="BE64" s="185">
        <v>344357.65999999992</v>
      </c>
      <c r="BF64" s="185">
        <v>277295.07999999996</v>
      </c>
      <c r="BG64" s="185">
        <v>0</v>
      </c>
      <c r="BH64" s="185">
        <v>43.8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357756.19999999995</v>
      </c>
      <c r="BO64" s="185">
        <v>0</v>
      </c>
      <c r="BP64" s="185">
        <v>0</v>
      </c>
      <c r="BQ64" s="185">
        <v>0</v>
      </c>
      <c r="BR64" s="185">
        <v>0</v>
      </c>
      <c r="BS64" s="185">
        <v>7568.09</v>
      </c>
      <c r="BT64" s="185">
        <v>0</v>
      </c>
      <c r="BU64" s="185">
        <v>0</v>
      </c>
      <c r="BV64" s="185">
        <v>0</v>
      </c>
      <c r="BW64" s="185">
        <v>311.64999999999998</v>
      </c>
      <c r="BX64" s="185">
        <v>0</v>
      </c>
      <c r="BY64" s="185">
        <v>541.14</v>
      </c>
      <c r="BZ64" s="185">
        <v>0</v>
      </c>
      <c r="CA64" s="185">
        <v>0</v>
      </c>
      <c r="CB64" s="185">
        <v>0</v>
      </c>
      <c r="CC64" s="185">
        <v>263287.55</v>
      </c>
      <c r="CD64" s="305" t="s">
        <v>221</v>
      </c>
      <c r="CE64" s="295">
        <f t="shared" si="0"/>
        <v>32235510.299999997</v>
      </c>
      <c r="CF64" s="2"/>
    </row>
    <row r="65" spans="1:84" ht="12.65" customHeight="1" x14ac:dyDescent="0.35">
      <c r="A65" s="302" t="s">
        <v>238</v>
      </c>
      <c r="B65" s="295"/>
      <c r="C65" s="300">
        <v>2974.58</v>
      </c>
      <c r="D65" s="300">
        <v>0</v>
      </c>
      <c r="E65" s="300">
        <v>2552.65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736.95</v>
      </c>
      <c r="P65" s="185">
        <v>2362.83</v>
      </c>
      <c r="Q65" s="185">
        <v>652.59999999999991</v>
      </c>
      <c r="R65" s="185">
        <v>0</v>
      </c>
      <c r="S65" s="185">
        <v>0</v>
      </c>
      <c r="T65" s="185">
        <v>0</v>
      </c>
      <c r="U65" s="185">
        <v>525</v>
      </c>
      <c r="V65" s="185">
        <v>904.6099999999999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1166.6300000000001</v>
      </c>
      <c r="AD65" s="185">
        <v>0</v>
      </c>
      <c r="AE65" s="185">
        <v>600</v>
      </c>
      <c r="AF65" s="185">
        <v>0</v>
      </c>
      <c r="AG65" s="185">
        <v>1618.51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667.78</v>
      </c>
      <c r="AZ65" s="185">
        <v>1110.23</v>
      </c>
      <c r="BA65" s="185">
        <v>0</v>
      </c>
      <c r="BB65" s="185">
        <v>4055.8599999999997</v>
      </c>
      <c r="BC65" s="185">
        <v>0</v>
      </c>
      <c r="BD65" s="185">
        <v>0</v>
      </c>
      <c r="BE65" s="185">
        <v>1478107.92</v>
      </c>
      <c r="BF65" s="185">
        <v>304359.11000000004</v>
      </c>
      <c r="BG65" s="185">
        <v>0</v>
      </c>
      <c r="BH65" s="185">
        <v>1184.2299999999998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8266.07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4005.12</v>
      </c>
      <c r="BX65" s="185">
        <v>0</v>
      </c>
      <c r="BY65" s="185">
        <v>350</v>
      </c>
      <c r="BZ65" s="185">
        <v>0</v>
      </c>
      <c r="CA65" s="185">
        <v>0</v>
      </c>
      <c r="CB65" s="185">
        <v>0</v>
      </c>
      <c r="CC65" s="185">
        <v>563.74</v>
      </c>
      <c r="CD65" s="305" t="s">
        <v>221</v>
      </c>
      <c r="CE65" s="295">
        <f t="shared" si="0"/>
        <v>1817664.4200000002</v>
      </c>
      <c r="CF65" s="2"/>
    </row>
    <row r="66" spans="1:84" ht="12.65" customHeight="1" x14ac:dyDescent="0.35">
      <c r="A66" s="302" t="s">
        <v>239</v>
      </c>
      <c r="B66" s="295"/>
      <c r="C66" s="300">
        <v>136753.25</v>
      </c>
      <c r="D66" s="300">
        <v>0</v>
      </c>
      <c r="E66" s="300">
        <v>369822.74999999994</v>
      </c>
      <c r="F66" s="300">
        <v>0</v>
      </c>
      <c r="G66" s="300">
        <v>0</v>
      </c>
      <c r="H66" s="300">
        <v>0</v>
      </c>
      <c r="I66" s="300">
        <v>0</v>
      </c>
      <c r="J66" s="300">
        <v>19169.400000000001</v>
      </c>
      <c r="K66" s="185">
        <v>0</v>
      </c>
      <c r="L66" s="185">
        <v>0</v>
      </c>
      <c r="M66" s="300">
        <v>0</v>
      </c>
      <c r="N66" s="300">
        <v>0</v>
      </c>
      <c r="O66" s="185">
        <v>4356.8500000000004</v>
      </c>
      <c r="P66" s="185">
        <v>1213222.6499999999</v>
      </c>
      <c r="Q66" s="185">
        <v>5935.52</v>
      </c>
      <c r="R66" s="185">
        <v>1693.1399999999999</v>
      </c>
      <c r="S66" s="300">
        <v>257409.90999999997</v>
      </c>
      <c r="T66" s="300">
        <v>85.440000000000012</v>
      </c>
      <c r="U66" s="185">
        <v>4927122.129999999</v>
      </c>
      <c r="V66" s="185">
        <v>802438.07000000018</v>
      </c>
      <c r="W66" s="185">
        <v>269083.73</v>
      </c>
      <c r="X66" s="185">
        <v>304332.51</v>
      </c>
      <c r="Y66" s="185">
        <v>1053969.4400000002</v>
      </c>
      <c r="Z66" s="185">
        <v>0</v>
      </c>
      <c r="AA66" s="185">
        <v>23952.720000000001</v>
      </c>
      <c r="AB66" s="185">
        <v>75255.600000000006</v>
      </c>
      <c r="AC66" s="185">
        <v>4101.8500000000004</v>
      </c>
      <c r="AD66" s="185">
        <v>191.9</v>
      </c>
      <c r="AE66" s="185">
        <v>2961.89</v>
      </c>
      <c r="AF66" s="185">
        <v>0</v>
      </c>
      <c r="AG66" s="185">
        <v>9924.81</v>
      </c>
      <c r="AH66" s="185">
        <v>0</v>
      </c>
      <c r="AI66" s="185">
        <v>0</v>
      </c>
      <c r="AJ66" s="185">
        <v>191252.27000000002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147.58000000000001</v>
      </c>
      <c r="AU66" s="185">
        <v>0</v>
      </c>
      <c r="AV66" s="185">
        <v>0</v>
      </c>
      <c r="AW66" s="185">
        <v>0</v>
      </c>
      <c r="AX66" s="185">
        <v>0</v>
      </c>
      <c r="AY66" s="185">
        <v>86390.99</v>
      </c>
      <c r="AZ66" s="185">
        <v>10091.600000000002</v>
      </c>
      <c r="BA66" s="185">
        <v>783041.37</v>
      </c>
      <c r="BB66" s="185">
        <v>23968.19</v>
      </c>
      <c r="BC66" s="185">
        <v>0</v>
      </c>
      <c r="BD66" s="185">
        <v>41884.01</v>
      </c>
      <c r="BE66" s="185">
        <v>2348899.1100000003</v>
      </c>
      <c r="BF66" s="185">
        <v>466832.52</v>
      </c>
      <c r="BG66" s="185">
        <v>0</v>
      </c>
      <c r="BH66" s="185">
        <v>3210.01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1401320.5299999996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360</v>
      </c>
      <c r="BT66" s="185">
        <v>0</v>
      </c>
      <c r="BU66" s="185">
        <v>0</v>
      </c>
      <c r="BV66" s="185">
        <v>0</v>
      </c>
      <c r="BW66" s="185">
        <v>4476667.67</v>
      </c>
      <c r="BX66" s="185">
        <v>0</v>
      </c>
      <c r="BY66" s="185">
        <v>20.6</v>
      </c>
      <c r="BZ66" s="185">
        <v>0</v>
      </c>
      <c r="CA66" s="185">
        <v>0</v>
      </c>
      <c r="CB66" s="185">
        <v>0</v>
      </c>
      <c r="CC66" s="185">
        <v>1486984.4100000001</v>
      </c>
      <c r="CD66" s="305" t="s">
        <v>221</v>
      </c>
      <c r="CE66" s="295">
        <f t="shared" si="0"/>
        <v>20802854.419999998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246270</v>
      </c>
      <c r="D67" s="295">
        <f>ROUND(D51+D52,0)</f>
        <v>0</v>
      </c>
      <c r="E67" s="295">
        <f t="shared" ref="E67:BP67" si="3">ROUND(E51+E52,0)</f>
        <v>1457285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142880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304127</v>
      </c>
      <c r="P67" s="295">
        <f t="shared" si="3"/>
        <v>727086</v>
      </c>
      <c r="Q67" s="295">
        <f t="shared" si="3"/>
        <v>359720</v>
      </c>
      <c r="R67" s="295">
        <f t="shared" si="3"/>
        <v>0</v>
      </c>
      <c r="S67" s="295">
        <f t="shared" si="3"/>
        <v>205608</v>
      </c>
      <c r="T67" s="295">
        <f t="shared" si="3"/>
        <v>47364</v>
      </c>
      <c r="U67" s="295">
        <f t="shared" si="3"/>
        <v>0</v>
      </c>
      <c r="V67" s="295">
        <f t="shared" si="3"/>
        <v>0</v>
      </c>
      <c r="W67" s="295">
        <f t="shared" si="3"/>
        <v>0</v>
      </c>
      <c r="X67" s="295">
        <f t="shared" si="3"/>
        <v>77108</v>
      </c>
      <c r="Y67" s="295">
        <f t="shared" si="3"/>
        <v>276443</v>
      </c>
      <c r="Z67" s="295">
        <f t="shared" si="3"/>
        <v>0</v>
      </c>
      <c r="AA67" s="295">
        <f t="shared" si="3"/>
        <v>0</v>
      </c>
      <c r="AB67" s="295">
        <f t="shared" si="3"/>
        <v>101199</v>
      </c>
      <c r="AC67" s="295">
        <f t="shared" si="3"/>
        <v>43797</v>
      </c>
      <c r="AD67" s="295">
        <f t="shared" si="3"/>
        <v>24421</v>
      </c>
      <c r="AE67" s="295">
        <f t="shared" si="3"/>
        <v>157753</v>
      </c>
      <c r="AF67" s="295">
        <f t="shared" si="3"/>
        <v>0</v>
      </c>
      <c r="AG67" s="295">
        <f t="shared" si="3"/>
        <v>437472</v>
      </c>
      <c r="AH67" s="295">
        <f t="shared" si="3"/>
        <v>0</v>
      </c>
      <c r="AI67" s="295">
        <f t="shared" si="3"/>
        <v>0</v>
      </c>
      <c r="AJ67" s="295">
        <f t="shared" si="3"/>
        <v>26767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23161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303597</v>
      </c>
      <c r="AZ67" s="295">
        <f>ROUND(AZ51+AZ52,0)</f>
        <v>0</v>
      </c>
      <c r="BA67" s="295">
        <f>ROUND(BA51+BA52,0)</f>
        <v>17415</v>
      </c>
      <c r="BB67" s="295">
        <f t="shared" si="3"/>
        <v>1989</v>
      </c>
      <c r="BC67" s="295">
        <f t="shared" si="3"/>
        <v>0</v>
      </c>
      <c r="BD67" s="295">
        <f t="shared" si="3"/>
        <v>172953</v>
      </c>
      <c r="BE67" s="295">
        <f t="shared" si="3"/>
        <v>8773509</v>
      </c>
      <c r="BF67" s="295">
        <f t="shared" si="3"/>
        <v>91424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0</v>
      </c>
      <c r="BM67" s="295">
        <f t="shared" si="3"/>
        <v>0</v>
      </c>
      <c r="BN67" s="295">
        <f t="shared" si="3"/>
        <v>248127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19478</v>
      </c>
      <c r="BT67" s="295">
        <f t="shared" si="4"/>
        <v>0</v>
      </c>
      <c r="BU67" s="295">
        <f t="shared" si="4"/>
        <v>0</v>
      </c>
      <c r="BV67" s="295">
        <f t="shared" si="4"/>
        <v>0</v>
      </c>
      <c r="BW67" s="295">
        <f t="shared" si="4"/>
        <v>16296</v>
      </c>
      <c r="BX67" s="295">
        <f t="shared" si="4"/>
        <v>0</v>
      </c>
      <c r="BY67" s="295">
        <f t="shared" si="4"/>
        <v>5169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642237</v>
      </c>
      <c r="CD67" s="305" t="s">
        <v>221</v>
      </c>
      <c r="CE67" s="295">
        <f t="shared" si="0"/>
        <v>14950655</v>
      </c>
      <c r="CF67" s="2"/>
    </row>
    <row r="68" spans="1:84" ht="12.65" customHeight="1" x14ac:dyDescent="0.35">
      <c r="A68" s="302" t="s">
        <v>240</v>
      </c>
      <c r="B68" s="295"/>
      <c r="C68" s="300">
        <v>10395.39</v>
      </c>
      <c r="D68" s="300">
        <v>0</v>
      </c>
      <c r="E68" s="300">
        <v>39504.050000000003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2516.2899999999995</v>
      </c>
      <c r="P68" s="185">
        <v>31653.489999999998</v>
      </c>
      <c r="Q68" s="185">
        <v>361.35</v>
      </c>
      <c r="R68" s="185">
        <v>28.48</v>
      </c>
      <c r="S68" s="185">
        <v>15212.440000000002</v>
      </c>
      <c r="T68" s="185">
        <v>275.08999999999992</v>
      </c>
      <c r="U68" s="185">
        <v>3225.3900000000003</v>
      </c>
      <c r="V68" s="185">
        <v>255.74</v>
      </c>
      <c r="W68" s="185">
        <v>21.92</v>
      </c>
      <c r="X68" s="185">
        <v>518.54999999999995</v>
      </c>
      <c r="Y68" s="185">
        <v>7594.45</v>
      </c>
      <c r="Z68" s="185">
        <v>0</v>
      </c>
      <c r="AA68" s="185">
        <v>0</v>
      </c>
      <c r="AB68" s="185">
        <v>62299.5</v>
      </c>
      <c r="AC68" s="185">
        <v>4478.3499999999995</v>
      </c>
      <c r="AD68" s="185">
        <v>5.0200000000000005</v>
      </c>
      <c r="AE68" s="185">
        <v>1068.8599999999999</v>
      </c>
      <c r="AF68" s="185">
        <v>0</v>
      </c>
      <c r="AG68" s="185">
        <v>2248.81</v>
      </c>
      <c r="AH68" s="185">
        <v>0</v>
      </c>
      <c r="AI68" s="185">
        <v>0</v>
      </c>
      <c r="AJ68" s="185">
        <v>373.36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1851.7500000000002</v>
      </c>
      <c r="AZ68" s="185">
        <v>0</v>
      </c>
      <c r="BA68" s="185">
        <v>0</v>
      </c>
      <c r="BB68" s="185">
        <v>0</v>
      </c>
      <c r="BC68" s="185">
        <v>0</v>
      </c>
      <c r="BD68" s="185">
        <v>1207.6799999999998</v>
      </c>
      <c r="BE68" s="185">
        <v>4388.33</v>
      </c>
      <c r="BF68" s="185">
        <v>995.27</v>
      </c>
      <c r="BG68" s="185">
        <v>0</v>
      </c>
      <c r="BH68" s="185">
        <v>0</v>
      </c>
      <c r="BI68" s="185">
        <v>0</v>
      </c>
      <c r="BJ68" s="185">
        <v>122.33</v>
      </c>
      <c r="BK68" s="185">
        <v>0</v>
      </c>
      <c r="BL68" s="185">
        <v>0</v>
      </c>
      <c r="BM68" s="185">
        <v>0</v>
      </c>
      <c r="BN68" s="185">
        <v>2781078.91</v>
      </c>
      <c r="BO68" s="185">
        <v>0</v>
      </c>
      <c r="BP68" s="185">
        <v>0</v>
      </c>
      <c r="BQ68" s="185">
        <v>0</v>
      </c>
      <c r="BR68" s="185">
        <v>0</v>
      </c>
      <c r="BS68" s="185">
        <v>3046.3999999999996</v>
      </c>
      <c r="BT68" s="185">
        <v>0</v>
      </c>
      <c r="BU68" s="185">
        <v>0</v>
      </c>
      <c r="BV68" s="185">
        <v>0</v>
      </c>
      <c r="BW68" s="185">
        <v>4.18</v>
      </c>
      <c r="BX68" s="185">
        <v>0</v>
      </c>
      <c r="BY68" s="185">
        <v>2203.5300000000002</v>
      </c>
      <c r="BZ68" s="185">
        <v>0</v>
      </c>
      <c r="CA68" s="185">
        <v>0</v>
      </c>
      <c r="CB68" s="185">
        <v>0</v>
      </c>
      <c r="CC68" s="185">
        <v>11039.240000000002</v>
      </c>
      <c r="CD68" s="305" t="s">
        <v>221</v>
      </c>
      <c r="CE68" s="295">
        <f t="shared" si="0"/>
        <v>2987974.1500000004</v>
      </c>
      <c r="CF68" s="2"/>
    </row>
    <row r="69" spans="1:84" ht="12.65" customHeight="1" x14ac:dyDescent="0.35">
      <c r="A69" s="302" t="s">
        <v>241</v>
      </c>
      <c r="B69" s="295"/>
      <c r="C69" s="300">
        <v>37755.009999999995</v>
      </c>
      <c r="D69" s="300">
        <v>0</v>
      </c>
      <c r="E69" s="185">
        <v>97704.150000000009</v>
      </c>
      <c r="F69" s="185">
        <v>0</v>
      </c>
      <c r="G69" s="300">
        <v>0</v>
      </c>
      <c r="H69" s="300">
        <v>0</v>
      </c>
      <c r="I69" s="185">
        <v>0</v>
      </c>
      <c r="J69" s="185">
        <v>1242.1100000000001</v>
      </c>
      <c r="K69" s="185">
        <v>0</v>
      </c>
      <c r="L69" s="185">
        <v>0</v>
      </c>
      <c r="M69" s="300">
        <v>0</v>
      </c>
      <c r="N69" s="300">
        <v>0</v>
      </c>
      <c r="O69" s="300">
        <v>14500.5</v>
      </c>
      <c r="P69" s="185">
        <v>25351.66</v>
      </c>
      <c r="Q69" s="185">
        <v>3628.76</v>
      </c>
      <c r="R69" s="224">
        <v>3621.8399999999997</v>
      </c>
      <c r="S69" s="185">
        <v>7286.66</v>
      </c>
      <c r="T69" s="300">
        <v>749.25</v>
      </c>
      <c r="U69" s="185">
        <v>13126.419999999998</v>
      </c>
      <c r="V69" s="185">
        <v>1601.62</v>
      </c>
      <c r="W69" s="300">
        <v>504</v>
      </c>
      <c r="X69" s="185">
        <v>1973.75</v>
      </c>
      <c r="Y69" s="185">
        <v>21438.010000000002</v>
      </c>
      <c r="Z69" s="185">
        <v>0</v>
      </c>
      <c r="AA69" s="185">
        <v>0</v>
      </c>
      <c r="AB69" s="185">
        <v>307670.49</v>
      </c>
      <c r="AC69" s="185">
        <v>6177.27</v>
      </c>
      <c r="AD69" s="185">
        <v>0</v>
      </c>
      <c r="AE69" s="185">
        <v>22159.25</v>
      </c>
      <c r="AF69" s="185">
        <v>0</v>
      </c>
      <c r="AG69" s="185">
        <v>73825.34</v>
      </c>
      <c r="AH69" s="185">
        <v>0</v>
      </c>
      <c r="AI69" s="185">
        <v>0</v>
      </c>
      <c r="AJ69" s="185">
        <v>856.9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60</v>
      </c>
      <c r="AU69" s="185">
        <v>0</v>
      </c>
      <c r="AV69" s="185">
        <v>0</v>
      </c>
      <c r="AW69" s="185">
        <v>0</v>
      </c>
      <c r="AX69" s="185">
        <v>0</v>
      </c>
      <c r="AY69" s="185">
        <v>9144.1200000000008</v>
      </c>
      <c r="AZ69" s="185">
        <v>0</v>
      </c>
      <c r="BA69" s="185">
        <v>0</v>
      </c>
      <c r="BB69" s="185">
        <v>152883.19</v>
      </c>
      <c r="BC69" s="185">
        <v>0</v>
      </c>
      <c r="BD69" s="185">
        <v>15</v>
      </c>
      <c r="BE69" s="185">
        <v>11721.32</v>
      </c>
      <c r="BF69" s="185">
        <v>14929.939999999999</v>
      </c>
      <c r="BG69" s="185">
        <v>0</v>
      </c>
      <c r="BH69" s="224">
        <v>431.12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158658.22000000003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1188.92</v>
      </c>
      <c r="BT69" s="185">
        <v>0</v>
      </c>
      <c r="BU69" s="185">
        <v>0</v>
      </c>
      <c r="BV69" s="185">
        <v>0</v>
      </c>
      <c r="BW69" s="185">
        <v>684.68999999999994</v>
      </c>
      <c r="BX69" s="185">
        <v>0</v>
      </c>
      <c r="BY69" s="185">
        <v>19218.330000000002</v>
      </c>
      <c r="BZ69" s="185">
        <v>0</v>
      </c>
      <c r="CA69" s="185">
        <v>0</v>
      </c>
      <c r="CB69" s="185">
        <v>0</v>
      </c>
      <c r="CC69" s="185">
        <v>67519839.85830681</v>
      </c>
      <c r="CD69" s="308">
        <v>18545246.509999998</v>
      </c>
      <c r="CE69" s="295">
        <f t="shared" si="0"/>
        <v>87075194.208306819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0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1129.28</v>
      </c>
      <c r="Q70" s="300">
        <v>0</v>
      </c>
      <c r="R70" s="300">
        <v>0</v>
      </c>
      <c r="S70" s="300">
        <v>0</v>
      </c>
      <c r="T70" s="300">
        <v>0</v>
      </c>
      <c r="U70" s="185">
        <v>0</v>
      </c>
      <c r="V70" s="300">
        <v>0</v>
      </c>
      <c r="W70" s="300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41957.07</v>
      </c>
      <c r="AC70" s="185">
        <v>0</v>
      </c>
      <c r="AD70" s="185">
        <v>0</v>
      </c>
      <c r="AE70" s="185">
        <v>1132.5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72658.69</v>
      </c>
      <c r="AZ70" s="185">
        <v>396714.08999999997</v>
      </c>
      <c r="BA70" s="185">
        <v>0</v>
      </c>
      <c r="BB70" s="185">
        <v>-948382.8</v>
      </c>
      <c r="BC70" s="185">
        <v>0</v>
      </c>
      <c r="BD70" s="185">
        <v>0</v>
      </c>
      <c r="BE70" s="185">
        <v>127017.53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6211592.6799999988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6771.1900000000005</v>
      </c>
      <c r="BX70" s="185">
        <v>0</v>
      </c>
      <c r="BY70" s="185">
        <v>49499.649999999907</v>
      </c>
      <c r="BZ70" s="185">
        <v>0</v>
      </c>
      <c r="CA70" s="185">
        <v>0</v>
      </c>
      <c r="CB70" s="185">
        <v>0</v>
      </c>
      <c r="CC70" s="185">
        <v>7018680.1499999994</v>
      </c>
      <c r="CD70" s="308"/>
      <c r="CE70" s="295">
        <f t="shared" si="0"/>
        <v>12978770.029999997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9223620.1599999983</v>
      </c>
      <c r="D71" s="295">
        <f t="shared" ref="D71:AI71" si="5">SUM(D61:D69)-D70</f>
        <v>0</v>
      </c>
      <c r="E71" s="295">
        <f t="shared" si="5"/>
        <v>18739317.440000001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2630741.2199999997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6969560.2400000002</v>
      </c>
      <c r="P71" s="295">
        <f t="shared" si="5"/>
        <v>19653112.169999994</v>
      </c>
      <c r="Q71" s="295">
        <f t="shared" si="5"/>
        <v>3507400.63</v>
      </c>
      <c r="R71" s="295">
        <f t="shared" si="5"/>
        <v>770809.73</v>
      </c>
      <c r="S71" s="295">
        <f t="shared" si="5"/>
        <v>6099368.8999999994</v>
      </c>
      <c r="T71" s="295">
        <f t="shared" si="5"/>
        <v>601472.83999999985</v>
      </c>
      <c r="U71" s="295">
        <f t="shared" si="5"/>
        <v>6901436.9499999983</v>
      </c>
      <c r="V71" s="295">
        <f t="shared" si="5"/>
        <v>4614868.0199999996</v>
      </c>
      <c r="W71" s="295">
        <f t="shared" si="5"/>
        <v>1377615.31</v>
      </c>
      <c r="X71" s="295">
        <f t="shared" si="5"/>
        <v>3083112.1499999994</v>
      </c>
      <c r="Y71" s="295">
        <f t="shared" si="5"/>
        <v>5462240.3200000012</v>
      </c>
      <c r="Z71" s="295">
        <f t="shared" si="5"/>
        <v>0</v>
      </c>
      <c r="AA71" s="295">
        <f t="shared" si="5"/>
        <v>255980.29</v>
      </c>
      <c r="AB71" s="295">
        <f t="shared" si="5"/>
        <v>13873227.079999998</v>
      </c>
      <c r="AC71" s="295">
        <f t="shared" si="5"/>
        <v>2197946.17</v>
      </c>
      <c r="AD71" s="295">
        <f t="shared" si="5"/>
        <v>186797.85</v>
      </c>
      <c r="AE71" s="295">
        <f t="shared" si="5"/>
        <v>1987601.03</v>
      </c>
      <c r="AF71" s="295">
        <f t="shared" si="5"/>
        <v>0</v>
      </c>
      <c r="AG71" s="295">
        <f t="shared" si="5"/>
        <v>7716464.4500000002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1188293.1200000001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23368.58</v>
      </c>
      <c r="AU71" s="295">
        <f t="shared" si="6"/>
        <v>0</v>
      </c>
      <c r="AV71" s="295">
        <f t="shared" si="6"/>
        <v>83632.25</v>
      </c>
      <c r="AW71" s="295">
        <f t="shared" si="6"/>
        <v>0</v>
      </c>
      <c r="AX71" s="295">
        <f t="shared" si="6"/>
        <v>0</v>
      </c>
      <c r="AY71" s="295">
        <f t="shared" si="6"/>
        <v>2204465.3200000008</v>
      </c>
      <c r="AZ71" s="295">
        <f t="shared" si="6"/>
        <v>259286.41999999993</v>
      </c>
      <c r="BA71" s="295">
        <f t="shared" si="6"/>
        <v>871338.51</v>
      </c>
      <c r="BB71" s="295">
        <f t="shared" si="6"/>
        <v>3478783.2699999996</v>
      </c>
      <c r="BC71" s="295">
        <f t="shared" si="6"/>
        <v>0</v>
      </c>
      <c r="BD71" s="295">
        <f t="shared" si="6"/>
        <v>342720.1</v>
      </c>
      <c r="BE71" s="295">
        <f t="shared" si="6"/>
        <v>14961990.380000003</v>
      </c>
      <c r="BF71" s="295">
        <f t="shared" si="6"/>
        <v>3293926.82</v>
      </c>
      <c r="BG71" s="295">
        <f t="shared" si="6"/>
        <v>0</v>
      </c>
      <c r="BH71" s="295">
        <f t="shared" si="6"/>
        <v>233595.98</v>
      </c>
      <c r="BI71" s="295">
        <f t="shared" si="6"/>
        <v>0</v>
      </c>
      <c r="BJ71" s="295">
        <f t="shared" si="6"/>
        <v>122.33</v>
      </c>
      <c r="BK71" s="295">
        <f t="shared" si="6"/>
        <v>0</v>
      </c>
      <c r="BL71" s="295">
        <f t="shared" si="6"/>
        <v>0</v>
      </c>
      <c r="BM71" s="295">
        <f t="shared" si="6"/>
        <v>0</v>
      </c>
      <c r="BN71" s="295">
        <f t="shared" si="6"/>
        <v>1342831.2500000009</v>
      </c>
      <c r="BO71" s="295">
        <f t="shared" si="6"/>
        <v>0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118812.26</v>
      </c>
      <c r="BT71" s="295">
        <f t="shared" si="7"/>
        <v>0</v>
      </c>
      <c r="BU71" s="295">
        <f t="shared" si="7"/>
        <v>0</v>
      </c>
      <c r="BV71" s="295">
        <f t="shared" si="7"/>
        <v>0</v>
      </c>
      <c r="BW71" s="295">
        <f t="shared" si="7"/>
        <v>4735964.34</v>
      </c>
      <c r="BX71" s="295">
        <f t="shared" si="7"/>
        <v>0</v>
      </c>
      <c r="BY71" s="295">
        <f t="shared" si="7"/>
        <v>975778.81000000017</v>
      </c>
      <c r="BZ71" s="295">
        <f t="shared" si="7"/>
        <v>0</v>
      </c>
      <c r="CA71" s="295">
        <f t="shared" si="7"/>
        <v>31627.7</v>
      </c>
      <c r="CB71" s="295">
        <f t="shared" si="7"/>
        <v>0</v>
      </c>
      <c r="CC71" s="295">
        <f t="shared" si="7"/>
        <v>64044329.488306813</v>
      </c>
      <c r="CD71" s="301">
        <f>CD69-CD70</f>
        <v>18545246.509999998</v>
      </c>
      <c r="CE71" s="295">
        <f>SUM(CE61:CE69)-CE70</f>
        <v>232588806.3883068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30319833.870000001</v>
      </c>
      <c r="D73" s="300">
        <v>0</v>
      </c>
      <c r="E73" s="185">
        <v>68528429.770000011</v>
      </c>
      <c r="F73" s="185">
        <v>0</v>
      </c>
      <c r="G73" s="300">
        <v>0</v>
      </c>
      <c r="H73" s="300">
        <v>0</v>
      </c>
      <c r="I73" s="185">
        <v>0</v>
      </c>
      <c r="J73" s="185">
        <v>6571280</v>
      </c>
      <c r="K73" s="185">
        <v>0</v>
      </c>
      <c r="L73" s="185">
        <v>0</v>
      </c>
      <c r="M73" s="300">
        <v>0</v>
      </c>
      <c r="N73" s="300">
        <v>0</v>
      </c>
      <c r="O73" s="300">
        <v>21565420.529999997</v>
      </c>
      <c r="P73" s="185">
        <v>52147134.340000004</v>
      </c>
      <c r="Q73" s="185">
        <v>4099470</v>
      </c>
      <c r="R73" s="185">
        <v>13217351.08</v>
      </c>
      <c r="S73" s="185">
        <v>-25137.88</v>
      </c>
      <c r="T73" s="185">
        <v>907299.07000000018</v>
      </c>
      <c r="U73" s="185">
        <v>21096873.030000001</v>
      </c>
      <c r="V73" s="185">
        <v>29426719.850000001</v>
      </c>
      <c r="W73" s="185">
        <v>1475250.8</v>
      </c>
      <c r="X73" s="185">
        <v>5554045.1600000001</v>
      </c>
      <c r="Y73" s="185">
        <v>3947234.5400000005</v>
      </c>
      <c r="Z73" s="185">
        <v>0</v>
      </c>
      <c r="AA73" s="185">
        <v>333411.88</v>
      </c>
      <c r="AB73" s="185">
        <v>19448443.650000002</v>
      </c>
      <c r="AC73" s="185">
        <v>17059876</v>
      </c>
      <c r="AD73" s="185">
        <v>1289115</v>
      </c>
      <c r="AE73" s="185">
        <v>4798132.99</v>
      </c>
      <c r="AF73" s="185">
        <v>0</v>
      </c>
      <c r="AG73" s="185">
        <v>13446537.609999999</v>
      </c>
      <c r="AH73" s="185">
        <v>0</v>
      </c>
      <c r="AI73" s="185">
        <v>0</v>
      </c>
      <c r="AJ73" s="185">
        <v>750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119860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315327331.29000002</v>
      </c>
      <c r="CF73" s="2"/>
    </row>
    <row r="74" spans="1:84" ht="12.65" customHeight="1" x14ac:dyDescent="0.35">
      <c r="A74" s="302" t="s">
        <v>246</v>
      </c>
      <c r="B74" s="295"/>
      <c r="C74" s="300">
        <v>2298666.1</v>
      </c>
      <c r="D74" s="300">
        <v>0</v>
      </c>
      <c r="E74" s="185">
        <v>6639330.5000000596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577155</v>
      </c>
      <c r="P74" s="185">
        <v>143715976.75999996</v>
      </c>
      <c r="Q74" s="185">
        <v>10111444</v>
      </c>
      <c r="R74" s="185">
        <v>38021886.879999995</v>
      </c>
      <c r="S74" s="185">
        <v>25137.88</v>
      </c>
      <c r="T74" s="185">
        <v>2153457.37</v>
      </c>
      <c r="U74" s="185">
        <v>22761636.719999999</v>
      </c>
      <c r="V74" s="185">
        <v>19007619.989999998</v>
      </c>
      <c r="W74" s="185">
        <v>10389147.4</v>
      </c>
      <c r="X74" s="185">
        <v>20474281.259999998</v>
      </c>
      <c r="Y74" s="185">
        <v>21542561.849999998</v>
      </c>
      <c r="Z74" s="185">
        <v>0</v>
      </c>
      <c r="AA74" s="185">
        <v>1666534.4600000002</v>
      </c>
      <c r="AB74" s="185">
        <v>38821120.829999998</v>
      </c>
      <c r="AC74" s="185">
        <v>1914190</v>
      </c>
      <c r="AD74" s="185">
        <v>49105</v>
      </c>
      <c r="AE74" s="185">
        <v>2472397.0099999998</v>
      </c>
      <c r="AF74" s="185">
        <v>0</v>
      </c>
      <c r="AG74" s="185">
        <v>57036547.719999999</v>
      </c>
      <c r="AH74" s="185">
        <v>0</v>
      </c>
      <c r="AI74" s="185">
        <v>0</v>
      </c>
      <c r="AJ74" s="185">
        <v>5214512.24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84696</v>
      </c>
      <c r="AU74" s="185">
        <v>0</v>
      </c>
      <c r="AV74" s="185">
        <v>3105.5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404980510.47000003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32618499.970000003</v>
      </c>
      <c r="D75" s="295">
        <f t="shared" si="9"/>
        <v>0</v>
      </c>
      <c r="E75" s="295">
        <f t="shared" si="9"/>
        <v>75167760.27000007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6571280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22142575.529999997</v>
      </c>
      <c r="P75" s="295">
        <f t="shared" si="9"/>
        <v>195863111.09999996</v>
      </c>
      <c r="Q75" s="295">
        <f t="shared" si="9"/>
        <v>14210914</v>
      </c>
      <c r="R75" s="295">
        <f t="shared" si="9"/>
        <v>51239237.959999993</v>
      </c>
      <c r="S75" s="295">
        <f t="shared" si="9"/>
        <v>0</v>
      </c>
      <c r="T75" s="295">
        <f t="shared" si="9"/>
        <v>3060756.4400000004</v>
      </c>
      <c r="U75" s="295">
        <f t="shared" si="9"/>
        <v>43858509.75</v>
      </c>
      <c r="V75" s="295">
        <f t="shared" si="9"/>
        <v>48434339.840000004</v>
      </c>
      <c r="W75" s="295">
        <f t="shared" si="9"/>
        <v>11864398.200000001</v>
      </c>
      <c r="X75" s="295">
        <f t="shared" si="9"/>
        <v>26028326.419999998</v>
      </c>
      <c r="Y75" s="295">
        <f t="shared" si="9"/>
        <v>25489796.389999997</v>
      </c>
      <c r="Z75" s="295">
        <f t="shared" si="9"/>
        <v>0</v>
      </c>
      <c r="AA75" s="295">
        <f t="shared" si="9"/>
        <v>1999946.3400000003</v>
      </c>
      <c r="AB75" s="295">
        <f t="shared" si="9"/>
        <v>58269564.480000004</v>
      </c>
      <c r="AC75" s="295">
        <f t="shared" si="9"/>
        <v>18974066</v>
      </c>
      <c r="AD75" s="295">
        <f t="shared" si="9"/>
        <v>1338220</v>
      </c>
      <c r="AE75" s="295">
        <f t="shared" si="9"/>
        <v>7270530</v>
      </c>
      <c r="AF75" s="295">
        <f t="shared" si="9"/>
        <v>0</v>
      </c>
      <c r="AG75" s="295">
        <f t="shared" si="9"/>
        <v>70483085.329999998</v>
      </c>
      <c r="AH75" s="295">
        <f t="shared" si="9"/>
        <v>0</v>
      </c>
      <c r="AI75" s="295">
        <f t="shared" si="9"/>
        <v>0</v>
      </c>
      <c r="AJ75" s="295">
        <f t="shared" si="9"/>
        <v>5215262.24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84696</v>
      </c>
      <c r="AU75" s="295">
        <f t="shared" si="9"/>
        <v>0</v>
      </c>
      <c r="AV75" s="295">
        <f t="shared" si="9"/>
        <v>122965.5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720307841.76000011</v>
      </c>
      <c r="CF75" s="2"/>
    </row>
    <row r="76" spans="1:84" ht="12.65" customHeight="1" x14ac:dyDescent="0.35">
      <c r="A76" s="302" t="s">
        <v>248</v>
      </c>
      <c r="B76" s="295"/>
      <c r="C76" s="300">
        <v>11154.317420000005</v>
      </c>
      <c r="D76" s="300">
        <v>0</v>
      </c>
      <c r="E76" s="185">
        <v>66004.729093000002</v>
      </c>
      <c r="F76" s="185">
        <v>0</v>
      </c>
      <c r="G76" s="300">
        <v>0</v>
      </c>
      <c r="H76" s="300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305" t="s">
        <v>221</v>
      </c>
      <c r="CE76" s="295">
        <f t="shared" si="8"/>
        <v>677159.32545400038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45073.010789947184</v>
      </c>
      <c r="D77" s="300">
        <v>0</v>
      </c>
      <c r="E77" s="300">
        <v>112948.92755250214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1.6575506941478579E-3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158021.94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1148.0672860521458</v>
      </c>
      <c r="D78" s="300">
        <v>0</v>
      </c>
      <c r="E78" s="300">
        <v>6793.5909785511194</v>
      </c>
      <c r="F78" s="300">
        <v>0</v>
      </c>
      <c r="G78" s="300">
        <v>0</v>
      </c>
      <c r="H78" s="300">
        <v>0</v>
      </c>
      <c r="I78" s="300">
        <v>0</v>
      </c>
      <c r="J78" s="300">
        <v>666.0822124336047</v>
      </c>
      <c r="K78" s="300">
        <v>0</v>
      </c>
      <c r="L78" s="300">
        <v>0</v>
      </c>
      <c r="M78" s="300">
        <v>0</v>
      </c>
      <c r="N78" s="300">
        <v>0</v>
      </c>
      <c r="O78" s="300">
        <v>1417.7817253564867</v>
      </c>
      <c r="P78" s="300">
        <v>3389.5388489811626</v>
      </c>
      <c r="Q78" s="300">
        <v>1676.9491056006</v>
      </c>
      <c r="R78" s="300">
        <v>0</v>
      </c>
      <c r="S78" s="300">
        <v>958.50827961259506</v>
      </c>
      <c r="T78" s="300">
        <v>220.80134575233569</v>
      </c>
      <c r="U78" s="300">
        <v>0</v>
      </c>
      <c r="V78" s="300">
        <v>0</v>
      </c>
      <c r="W78" s="300">
        <v>0</v>
      </c>
      <c r="X78" s="300">
        <v>359.46414741243149</v>
      </c>
      <c r="Y78" s="300">
        <v>1288.7242808599888</v>
      </c>
      <c r="Z78" s="300">
        <v>0</v>
      </c>
      <c r="AA78" s="300">
        <v>0</v>
      </c>
      <c r="AB78" s="300">
        <v>471.77038097496126</v>
      </c>
      <c r="AC78" s="300">
        <v>204.17200187319361</v>
      </c>
      <c r="AD78" s="300">
        <v>113.84619293002507</v>
      </c>
      <c r="AE78" s="300">
        <v>735.41361346950407</v>
      </c>
      <c r="AF78" s="300">
        <v>0</v>
      </c>
      <c r="AG78" s="300">
        <v>2039.4156191998793</v>
      </c>
      <c r="AH78" s="300">
        <v>0</v>
      </c>
      <c r="AI78" s="300">
        <v>0</v>
      </c>
      <c r="AJ78" s="300">
        <v>124.78101133440582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107.97440592904582</v>
      </c>
      <c r="AU78" s="300">
        <v>0</v>
      </c>
      <c r="AV78" s="300">
        <v>0</v>
      </c>
      <c r="AW78" s="300"/>
      <c r="AX78" s="305" t="s">
        <v>221</v>
      </c>
      <c r="AY78" s="305" t="s">
        <v>221</v>
      </c>
      <c r="AZ78" s="305" t="s">
        <v>221</v>
      </c>
      <c r="BA78" s="300">
        <v>81.185763157235357</v>
      </c>
      <c r="BB78" s="300">
        <v>9.2729917762078511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90.802199050430346</v>
      </c>
      <c r="BT78" s="300">
        <v>0</v>
      </c>
      <c r="BU78" s="300">
        <v>0</v>
      </c>
      <c r="BV78" s="300">
        <v>0</v>
      </c>
      <c r="BW78" s="300">
        <v>75.967628098513345</v>
      </c>
      <c r="BX78" s="300">
        <v>0</v>
      </c>
      <c r="BY78" s="300">
        <v>24.096483998527777</v>
      </c>
      <c r="BZ78" s="300">
        <v>0</v>
      </c>
      <c r="CA78" s="300">
        <v>0</v>
      </c>
      <c r="CB78" s="300">
        <v>0</v>
      </c>
      <c r="CC78" s="305" t="s">
        <v>221</v>
      </c>
      <c r="CD78" s="305" t="s">
        <v>221</v>
      </c>
      <c r="CE78" s="295">
        <f t="shared" si="8"/>
        <v>21998.206502404406</v>
      </c>
      <c r="CF78" s="295"/>
    </row>
    <row r="79" spans="1:84" ht="12.65" customHeight="1" x14ac:dyDescent="0.35">
      <c r="A79" s="302" t="s">
        <v>251</v>
      </c>
      <c r="B79" s="295"/>
      <c r="C79" s="225">
        <v>2639.0662582812993</v>
      </c>
      <c r="D79" s="225">
        <v>0</v>
      </c>
      <c r="E79" s="300">
        <v>6619.7087808126025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-0.44503909390095941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9258.3300000000017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35.799999999999997</v>
      </c>
      <c r="D80" s="187">
        <v>0</v>
      </c>
      <c r="E80" s="187">
        <v>76.740000000000009</v>
      </c>
      <c r="F80" s="187">
        <v>0</v>
      </c>
      <c r="G80" s="187">
        <v>0</v>
      </c>
      <c r="H80" s="187">
        <v>0</v>
      </c>
      <c r="I80" s="187">
        <v>0</v>
      </c>
      <c r="J80" s="187">
        <v>6.14</v>
      </c>
      <c r="K80" s="187">
        <v>0</v>
      </c>
      <c r="L80" s="187">
        <v>0</v>
      </c>
      <c r="M80" s="187">
        <v>0</v>
      </c>
      <c r="N80" s="187">
        <v>0</v>
      </c>
      <c r="O80" s="187">
        <v>22.180000000000003</v>
      </c>
      <c r="P80" s="187">
        <v>34.81</v>
      </c>
      <c r="Q80" s="187">
        <v>13.44</v>
      </c>
      <c r="R80" s="187">
        <v>0.02</v>
      </c>
      <c r="S80" s="187">
        <v>0</v>
      </c>
      <c r="T80" s="187">
        <v>3</v>
      </c>
      <c r="U80" s="187">
        <v>0</v>
      </c>
      <c r="V80" s="187">
        <v>3.8600000000000003</v>
      </c>
      <c r="W80" s="187">
        <v>0</v>
      </c>
      <c r="X80" s="187">
        <v>7.0000000000000007E-2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0.96</v>
      </c>
      <c r="AE80" s="187">
        <v>0</v>
      </c>
      <c r="AF80" s="187">
        <v>0</v>
      </c>
      <c r="AG80" s="187">
        <v>27.110000000000003</v>
      </c>
      <c r="AH80" s="187">
        <v>0</v>
      </c>
      <c r="AI80" s="187">
        <v>0</v>
      </c>
      <c r="AJ80" s="187">
        <v>2.6399999999999997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0.56999999999999995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227.34000000000003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>
        <v>0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>
        <v>1</v>
      </c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5635</v>
      </c>
      <c r="D111" s="174">
        <v>21968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1569</v>
      </c>
      <c r="D114" s="174">
        <v>2281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6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>
        <v>13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80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45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144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175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21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2243</v>
      </c>
      <c r="C138" s="189">
        <v>575</v>
      </c>
      <c r="D138" s="174">
        <v>2817</v>
      </c>
      <c r="E138" s="295">
        <f>SUM(B138:D138)</f>
        <v>5635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10831.49</v>
      </c>
      <c r="C139" s="189">
        <v>2366.5700000000002</v>
      </c>
      <c r="D139" s="174">
        <v>8769.94</v>
      </c>
      <c r="E139" s="295">
        <f>SUM(B139:D139)</f>
        <v>21968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37328.129291619392</v>
      </c>
      <c r="C140" s="174">
        <v>12411.084025462676</v>
      </c>
      <c r="D140" s="174">
        <v>76311.71668291789</v>
      </c>
      <c r="E140" s="295">
        <f>SUM(B140:D140)</f>
        <v>126050.92999999996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156758881.79000002</v>
      </c>
      <c r="C141" s="189">
        <v>31670136.119999997</v>
      </c>
      <c r="D141" s="174">
        <v>126898313.38</v>
      </c>
      <c r="E141" s="295">
        <f>SUM(B141:D141)</f>
        <v>315327331.29000002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119929022.78</v>
      </c>
      <c r="C142" s="189">
        <v>39874732.729999997</v>
      </c>
      <c r="D142" s="174">
        <v>245176754.95999998</v>
      </c>
      <c r="E142" s="295">
        <f>SUM(B142:D142)</f>
        <v>404980510.46999997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4707883.2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0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0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4465450.63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207985.16999999995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9381319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2757974.5500000003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229999.59999999992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2987974.1500000004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0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0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117102.72000000002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6859888.3500000006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6976991.0700000003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-2385272.34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13953527.779999999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11568255.439999999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46315057.900000006</v>
      </c>
      <c r="C195" s="189">
        <v>0</v>
      </c>
      <c r="D195" s="174">
        <v>0</v>
      </c>
      <c r="E195" s="295">
        <f t="shared" ref="E195:E203" si="10">SUM(B195:C195)-D195</f>
        <v>46315057.900000006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2123129.75</v>
      </c>
      <c r="C196" s="189">
        <v>0</v>
      </c>
      <c r="D196" s="174">
        <v>0</v>
      </c>
      <c r="E196" s="295">
        <f t="shared" si="10"/>
        <v>2123129.75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305249752.81999999</v>
      </c>
      <c r="C197" s="189">
        <v>731935.55999999994</v>
      </c>
      <c r="D197" s="174">
        <v>-0.02</v>
      </c>
      <c r="E197" s="295">
        <f t="shared" si="10"/>
        <v>305981688.39999998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618892.42000000004</v>
      </c>
      <c r="C199" s="189">
        <v>1430400</v>
      </c>
      <c r="D199" s="174">
        <v>-0.24</v>
      </c>
      <c r="E199" s="295">
        <f t="shared" si="10"/>
        <v>2049292.66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93752216.739999995</v>
      </c>
      <c r="C200" s="189">
        <v>6481338.6100000003</v>
      </c>
      <c r="D200" s="174">
        <v>-668745.78000000014</v>
      </c>
      <c r="E200" s="295">
        <f t="shared" si="10"/>
        <v>100902301.13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/>
      <c r="C202" s="189">
        <v>0</v>
      </c>
      <c r="D202" s="174">
        <v>0</v>
      </c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10268959.469999999</v>
      </c>
      <c r="C203" s="189">
        <v>-5690470.9199999999</v>
      </c>
      <c r="D203" s="174">
        <v>-702983.90999999992</v>
      </c>
      <c r="E203" s="295">
        <f t="shared" si="10"/>
        <v>5281472.459999999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458328009.10000002</v>
      </c>
      <c r="C204" s="303">
        <f>SUM(C195:C203)</f>
        <v>2953203.25</v>
      </c>
      <c r="D204" s="295">
        <f>SUM(D195:D203)</f>
        <v>-1371729.9500000002</v>
      </c>
      <c r="E204" s="295">
        <f>SUM(E195:E203)</f>
        <v>462652942.29999995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380394.09</v>
      </c>
      <c r="C209" s="189">
        <v>106156.49</v>
      </c>
      <c r="D209" s="174">
        <v>0</v>
      </c>
      <c r="E209" s="295">
        <f t="shared" ref="E209:E216" si="11">SUM(B209:C209)-D209</f>
        <v>486550.58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82922052.359999999</v>
      </c>
      <c r="C210" s="189">
        <v>11600258.379999971</v>
      </c>
      <c r="D210" s="174">
        <v>-14093.330000001901</v>
      </c>
      <c r="E210" s="295">
        <f t="shared" si="11"/>
        <v>94536404.069999963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351554.83999999985</v>
      </c>
      <c r="C212" s="189">
        <v>91425.569999999978</v>
      </c>
      <c r="D212" s="174">
        <v>0</v>
      </c>
      <c r="E212" s="295">
        <f t="shared" si="11"/>
        <v>442980.4099999998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82907987.830000013</v>
      </c>
      <c r="C213" s="189">
        <v>3152817.5600000294</v>
      </c>
      <c r="D213" s="174">
        <v>-757614.08000000019</v>
      </c>
      <c r="E213" s="295">
        <f t="shared" si="11"/>
        <v>86818419.470000044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166561989.12</v>
      </c>
      <c r="C217" s="303">
        <f>SUM(C208:C216)</f>
        <v>14950658</v>
      </c>
      <c r="D217" s="295">
        <f>SUM(D208:D216)</f>
        <v>-771707.41000000213</v>
      </c>
      <c r="E217" s="295">
        <f>SUM(E208:E216)</f>
        <v>182284354.53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7595564.0999999996</v>
      </c>
      <c r="D221" s="312">
        <f>C221</f>
        <v>7595564.0999999996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221796970.37000003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57343961.280000001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4275852.8899999997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11866042.25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202395411.02000004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2179798.0700000003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499858035.88000005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416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3593458.8099999996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4979504.2300000004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8572963.0399999991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516026563.0200001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17363.43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100300282.11000001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77114495.560000002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2567536.2600000002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5936208.5899999999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68885.399999999994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31775780.230000019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46315057.899999999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2123129.75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305981688.39999998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2049292.66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100902301.13000001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5281472.46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462652942.29999995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182284354.53000003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280368587.76999992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192252.62000000011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192252.62000000011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312336620.61999995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4370047.0599999996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6449087.5700000003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8947623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19766757.629999999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33995686.609999999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8346749.580000001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250386614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10275729.140000001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303004779.32999998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303004779.32999998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-10434916.340000013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312336620.61999995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312336620.61999995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315327331.29000002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404980510.47000009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720307841.76000011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7595564.0999999996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499858035.88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8572963.040000001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516026563.02000004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204281278.74000007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12978770.030000001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12978770.030000001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217260048.77000007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71476618.690000042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9381318.9999999963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4839787.2300000004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32235510.299999993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1817664.42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20802854.419999994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14950654.619999999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2987974.1500000004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0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6976991.0700000003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11568255.439999999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68529947.698306814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245567577.03830683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-28307528.268306762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0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-28307528.268306762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-28307528.268306762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Swedish Issaquah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5635</v>
      </c>
      <c r="C414" s="2">
        <f>E138</f>
        <v>5635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21968</v>
      </c>
      <c r="C415" s="2">
        <f>E139</f>
        <v>21968</v>
      </c>
      <c r="D415" s="2">
        <f>SUM(C59:H59)+N59</f>
        <v>21968.179628138518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-0.17962813851295323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1569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2281</v>
      </c>
      <c r="C424" s="2"/>
      <c r="D424" s="2">
        <f>J59</f>
        <v>2281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71476618.690000042</v>
      </c>
      <c r="C427" s="2">
        <f t="shared" ref="C427:C434" si="13">CE61</f>
        <v>71476618.689999983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9381318.9999999963</v>
      </c>
      <c r="C428" s="2">
        <f t="shared" si="13"/>
        <v>9381318</v>
      </c>
      <c r="D428" s="2">
        <f>D173</f>
        <v>9381319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4839787.2300000004</v>
      </c>
      <c r="C429" s="2">
        <f t="shared" si="13"/>
        <v>4839787.2299999995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32235510.299999993</v>
      </c>
      <c r="C430" s="2">
        <f t="shared" si="13"/>
        <v>32235510.299999997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1817664.42</v>
      </c>
      <c r="C431" s="2">
        <f t="shared" si="13"/>
        <v>1817664.4200000002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20802854.419999994</v>
      </c>
      <c r="C432" s="2">
        <f t="shared" si="13"/>
        <v>20802854.419999998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14950654.619999999</v>
      </c>
      <c r="C433" s="2">
        <f t="shared" si="13"/>
        <v>14950655</v>
      </c>
      <c r="D433" s="2">
        <f>C217</f>
        <v>14950658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2987974.1500000004</v>
      </c>
      <c r="C434" s="2">
        <f t="shared" si="13"/>
        <v>2987974.1500000004</v>
      </c>
      <c r="D434" s="2">
        <f>D177</f>
        <v>2987974.1500000004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0</v>
      </c>
      <c r="C435" s="2"/>
      <c r="D435" s="2">
        <f>D181</f>
        <v>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6976991.0700000003</v>
      </c>
      <c r="C436" s="2"/>
      <c r="D436" s="2">
        <f>D186</f>
        <v>6976991.0700000003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11568255.439999999</v>
      </c>
      <c r="C437" s="2"/>
      <c r="D437" s="2">
        <f>D190</f>
        <v>11568255.439999999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18545246.509999998</v>
      </c>
      <c r="C438" s="2">
        <f>CD69</f>
        <v>18545246.509999998</v>
      </c>
      <c r="D438" s="2">
        <f>D181+D186+D190</f>
        <v>18545246.509999998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68529947.698306814</v>
      </c>
      <c r="C439" s="2">
        <f>SUM(C69:CC69)</f>
        <v>68529947.698306814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87075194.208306819</v>
      </c>
      <c r="C440" s="2">
        <f>CE69</f>
        <v>87075194.208306819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245567577.03830683</v>
      </c>
      <c r="C441" s="2">
        <f>SUM(C427:C437)+C440</f>
        <v>245567576.4183068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7595564.0999999996</v>
      </c>
      <c r="C444" s="2">
        <f>C363</f>
        <v>7595564.0999999996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499858035.88000005</v>
      </c>
      <c r="C445" s="2">
        <f>C364</f>
        <v>499858035.88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8572963.0399999991</v>
      </c>
      <c r="C446" s="2">
        <f>C365</f>
        <v>8572963.040000001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516026563.0200001</v>
      </c>
      <c r="C448" s="2">
        <f>D367</f>
        <v>516026563.02000004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416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3593458.8099999996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4979504.2300000004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12978770.030000001</v>
      </c>
      <c r="C458" s="2">
        <f>CE70</f>
        <v>12978770.029999997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315327331.29000002</v>
      </c>
      <c r="C463" s="2">
        <f>CE73</f>
        <v>315327331.29000002</v>
      </c>
      <c r="D463" s="2">
        <f>E141+E147+E153</f>
        <v>315327331.29000002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404980510.47000009</v>
      </c>
      <c r="C464" s="2">
        <f>CE74</f>
        <v>404980510.47000003</v>
      </c>
      <c r="D464" s="2">
        <f>E142+E148+E154</f>
        <v>404980510.46999997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720307841.76000011</v>
      </c>
      <c r="C465" s="2">
        <f>CE75</f>
        <v>720307841.76000011</v>
      </c>
      <c r="D465" s="2">
        <f>D463+D464</f>
        <v>720307841.75999999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46315057.899999999</v>
      </c>
      <c r="C468" s="2">
        <f>E195</f>
        <v>46315057.900000006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2123129.75</v>
      </c>
      <c r="C469" s="2">
        <f>E196</f>
        <v>2123129.75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305981688.39999998</v>
      </c>
      <c r="C470" s="2">
        <f>E197</f>
        <v>305981688.39999998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2049292.66</v>
      </c>
      <c r="C472" s="2">
        <f>E199</f>
        <v>2049292.66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100902301.13000001</v>
      </c>
      <c r="C473" s="2">
        <f>SUM(E200:E201)</f>
        <v>100902301.13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5281472.46</v>
      </c>
      <c r="C475" s="2">
        <f>E203</f>
        <v>5281472.459999999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462652942.29999995</v>
      </c>
      <c r="C476" s="2">
        <f>E204</f>
        <v>462652942.29999995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182284354.53000003</v>
      </c>
      <c r="C478" s="2">
        <f>E217</f>
        <v>182284354.53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312336620.61999995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312336620.61999995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Swedish Issaquah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7378132.29</v>
      </c>
      <c r="C496" s="333">
        <f>C71</f>
        <v>9223620.1599999983</v>
      </c>
      <c r="D496" s="333">
        <f>'[1]Prior Year'!C59</f>
        <v>5836.536108895546</v>
      </c>
      <c r="E496" s="2">
        <f>C59</f>
        <v>6265.9900329888351</v>
      </c>
      <c r="F496" s="334">
        <f t="shared" ref="F496:G511" si="15">IF(B496=0,"",IF(D496=0,"",B496/D496))</f>
        <v>1264.1286119612771</v>
      </c>
      <c r="G496" s="334">
        <f t="shared" si="15"/>
        <v>1472.0132192103717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15805888.15</v>
      </c>
      <c r="C498" s="333">
        <f>E71</f>
        <v>18739317.440000001</v>
      </c>
      <c r="D498" s="333">
        <f>'[1]Prior Year'!E59</f>
        <v>15233.463891104489</v>
      </c>
      <c r="E498" s="2">
        <f>E59</f>
        <v>15702.189595149681</v>
      </c>
      <c r="F498" s="334">
        <f t="shared" si="15"/>
        <v>1037.5767627761782</v>
      </c>
      <c r="G498" s="334">
        <f t="shared" si="15"/>
        <v>1193.4206580837917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2809174.9499999997</v>
      </c>
      <c r="C503" s="333">
        <f>J71</f>
        <v>2630741.2199999997</v>
      </c>
      <c r="D503" s="333">
        <f>'[1]Prior Year'!J59</f>
        <v>2252</v>
      </c>
      <c r="E503" s="2">
        <f>J59</f>
        <v>2281</v>
      </c>
      <c r="F503" s="334">
        <f t="shared" si="15"/>
        <v>1247.4133880994671</v>
      </c>
      <c r="G503" s="334">
        <f t="shared" si="15"/>
        <v>1153.3280227970188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-0.17962813851295323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6888783.1099999985</v>
      </c>
      <c r="C508" s="333">
        <f>O71</f>
        <v>6969560.2400000002</v>
      </c>
      <c r="D508" s="333">
        <f>'[1]Prior Year'!O59</f>
        <v>1601</v>
      </c>
      <c r="E508" s="2">
        <f>O59</f>
        <v>1569</v>
      </c>
      <c r="F508" s="334">
        <f t="shared" si="15"/>
        <v>4302.8001936289811</v>
      </c>
      <c r="G508" s="334">
        <f t="shared" si="15"/>
        <v>4442.0396685787127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18059105.289999999</v>
      </c>
      <c r="C509" s="333">
        <f>P71</f>
        <v>19653112.169999994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3651631.1900000004</v>
      </c>
      <c r="C510" s="333">
        <f>Q71</f>
        <v>3507400.63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1009721.54</v>
      </c>
      <c r="C511" s="333">
        <f>R71</f>
        <v>770809.73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7194582.1600000011</v>
      </c>
      <c r="C512" s="333">
        <f>S71</f>
        <v>6099368.8999999994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572618.33000000007</v>
      </c>
      <c r="C513" s="333">
        <f>T71</f>
        <v>601472.83999999985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5633743.4000000004</v>
      </c>
      <c r="C514" s="333">
        <f>U71</f>
        <v>6901436.9499999983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4877350.8100000005</v>
      </c>
      <c r="C515" s="333">
        <f>V71</f>
        <v>4614868.0199999996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1409537.8399999999</v>
      </c>
      <c r="C516" s="333">
        <f>W71</f>
        <v>1377615.31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2851961.87</v>
      </c>
      <c r="C517" s="333">
        <f>X71</f>
        <v>3083112.1499999994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5267231.4999999991</v>
      </c>
      <c r="C518" s="333">
        <f>Y71</f>
        <v>5462240.3200000012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299722.90999999997</v>
      </c>
      <c r="C520" s="333">
        <f>AA71</f>
        <v>255980.29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13080439.549999999</v>
      </c>
      <c r="C521" s="333">
        <f>AB71</f>
        <v>13873227.079999998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1997587.6900000002</v>
      </c>
      <c r="C522" s="333">
        <f>AC71</f>
        <v>2197946.17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130957.09000000001</v>
      </c>
      <c r="C523" s="333">
        <f>AD71</f>
        <v>186797.85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1979421.56</v>
      </c>
      <c r="C524" s="333">
        <f>AE71</f>
        <v>1987601.03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7976330.1500000013</v>
      </c>
      <c r="C526" s="333">
        <f>AG71</f>
        <v>7716464.4500000002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1218971.7200000002</v>
      </c>
      <c r="C529" s="333">
        <f>AJ71</f>
        <v>1188293.1200000001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22578</v>
      </c>
      <c r="C539" s="333">
        <f>AT71</f>
        <v>23368.58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10407.15</v>
      </c>
      <c r="C541" s="333">
        <f>AV71</f>
        <v>83632.25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2047884.7</v>
      </c>
      <c r="C544" s="333">
        <f>AY71</f>
        <v>2204465.3200000008</v>
      </c>
      <c r="D544" s="333">
        <f>'[1]Prior Year'!AY59</f>
        <v>123647.76000000001</v>
      </c>
      <c r="E544" s="2">
        <f>AY59</f>
        <v>158021.94</v>
      </c>
      <c r="F544" s="334">
        <f t="shared" ref="F544:G550" si="19">IF(B544=0,"",IF(D544=0,"",B544/D544))</f>
        <v>16.562246659381454</v>
      </c>
      <c r="G544" s="334">
        <f t="shared" si="19"/>
        <v>13.950374992232096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224525.53000000038</v>
      </c>
      <c r="C545" s="333">
        <f>AZ71</f>
        <v>259286.41999999993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864923.91999999993</v>
      </c>
      <c r="C546" s="333">
        <f>BA71</f>
        <v>871338.51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721367.11999999965</v>
      </c>
      <c r="C547" s="333">
        <f>BB71</f>
        <v>3478783.2699999996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183865.56999999998</v>
      </c>
      <c r="C549" s="333">
        <f>BD71</f>
        <v>342720.1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14531590.16</v>
      </c>
      <c r="C550" s="333">
        <f>BE71</f>
        <v>14961990.380000003</v>
      </c>
      <c r="D550" s="333">
        <f>'[1]Prior Year'!BE59</f>
        <v>677159.32545400038</v>
      </c>
      <c r="E550" s="2">
        <f>BE59</f>
        <v>677159.32545400038</v>
      </c>
      <c r="F550" s="334">
        <f t="shared" si="19"/>
        <v>21.459632340228527</v>
      </c>
      <c r="G550" s="334">
        <f t="shared" si="19"/>
        <v>22.095229021572965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2803725.0600000005</v>
      </c>
      <c r="C551" s="333">
        <f>BF71</f>
        <v>3293926.82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217718.42000000004</v>
      </c>
      <c r="C553" s="333">
        <f>BH71</f>
        <v>233595.98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1.94</v>
      </c>
      <c r="C555" s="333">
        <f>BJ71</f>
        <v>122.33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0</v>
      </c>
      <c r="C556" s="333">
        <f>BK71</f>
        <v>0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0</v>
      </c>
      <c r="C557" s="333">
        <f>BL71</f>
        <v>0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2689528.6500000004</v>
      </c>
      <c r="C559" s="333">
        <f>BN71</f>
        <v>1342831.2500000009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0</v>
      </c>
      <c r="C560" s="333">
        <f>BO71</f>
        <v>0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0</v>
      </c>
      <c r="C561" s="333">
        <f>BP71</f>
        <v>0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140746.6</v>
      </c>
      <c r="C564" s="333">
        <f>BS71</f>
        <v>118812.26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4539.3500000000004</v>
      </c>
      <c r="C567" s="333">
        <f>BV71</f>
        <v>0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5247249.9500000011</v>
      </c>
      <c r="C568" s="333">
        <f>BW71</f>
        <v>4735964.34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901300.95000000007</v>
      </c>
      <c r="C570" s="333">
        <f>BY71</f>
        <v>975778.81000000017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0</v>
      </c>
      <c r="C572" s="333">
        <f>CA71</f>
        <v>31627.7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59294115.282034189</v>
      </c>
      <c r="C574" s="333">
        <f>CC71</f>
        <v>64044329.488306813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21944514.209999997</v>
      </c>
      <c r="C575" s="333">
        <f>CD71</f>
        <v>18545246.509999998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279781.15631300007</v>
      </c>
      <c r="E612" s="2">
        <f>SUM(C624:D647)+SUM(C668:D713)</f>
        <v>162371844.12148148</v>
      </c>
      <c r="F612" s="2">
        <f>CE64-(AX64+BD64+BE64+BG64+BJ64+BN64+BP64+BQ64+CB64+CC64+CD64)</f>
        <v>31144912.909999996</v>
      </c>
      <c r="G612" s="2">
        <f>CE77-(AX77+AY77+BD77+BE77+BG77+BJ77+BN77+BP77+BQ77+CB77+CC77+CD77)</f>
        <v>158021.94</v>
      </c>
      <c r="H612" s="326">
        <f>CE60-(AX60+AY60+AZ60+BD60+BE60+BG60+BJ60+BN60+BO60+BP60+BQ60+BR60+CB60+CC60+CD60)</f>
        <v>610.91999999999985</v>
      </c>
      <c r="I612" s="2">
        <f>CE78-(AX78+AY78+AZ78+BD78+BE78+BF78+BG78+BJ78+BN78+BO78+BP78+BQ78+BR78+CB78+CC78+CD78)</f>
        <v>21998.206502404406</v>
      </c>
      <c r="J612" s="2">
        <f>CE79-(AX79+AY79+AZ79+BA79+BD79+BE79+BF79+BG79+BJ79+BN79+BO79+BP79+BQ79+BR79+CB79+CC79+CD79)</f>
        <v>9258.3300000000017</v>
      </c>
      <c r="K612" s="2">
        <f>CE75-(AW75+AX75+AY75+AZ75+BA75+BB75+BC75+BD75+BE75+BF75+BG75+BH75+BI75+BJ75+BK75+BL75+BM75+BN75+BO75+BP75+BQ75+BR75+BS75+BT75+BU75+BV75+BW75+BX75+CB75+CC75+CD75)</f>
        <v>720307841.76000011</v>
      </c>
      <c r="L612" s="326">
        <f>CE80-(AW80+AX80+AY80+AZ80+BA80+BB80+BC80+BD80+BE80+BF80+BG80+BH80+BI80+BJ80+BK80+BL80+BM80+BN80+BO80+BP80+BQ80+BR80+BS80+BT80+BU80+BV80+BW80+BX80+BY80+BZ80+CA80+CB80+CC80+CD80)</f>
        <v>227.34000000000003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14961990.380000003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18545246.509999998</v>
      </c>
      <c r="D615" s="338">
        <f>SUM(C614:C615)</f>
        <v>33507236.890000001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122.33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1342831.2500000009</v>
      </c>
      <c r="D619" s="2">
        <f>(D615/D612)*BN76</f>
        <v>1345934.7495132808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64044329.488306813</v>
      </c>
      <c r="D620" s="2">
        <f>(D615/D612)*CC76</f>
        <v>3483744.4490052382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70216962.266825333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342720.1</v>
      </c>
      <c r="D624" s="2">
        <f>(D615/D612)*BD76</f>
        <v>938163.23797553009</v>
      </c>
      <c r="E624" s="2">
        <f>(E623/E612)*SUM(C624:D624)</f>
        <v>553912.14836202143</v>
      </c>
      <c r="F624" s="2">
        <f>SUM(C624:E624)</f>
        <v>1834795.4863375514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2204465.3200000008</v>
      </c>
      <c r="D625" s="2">
        <f>(D615/D612)*AY76</f>
        <v>1646826.0892219178</v>
      </c>
      <c r="E625" s="2">
        <f>(E623/E612)*SUM(C625:D625)</f>
        <v>1665473.3770071603</v>
      </c>
      <c r="F625" s="2">
        <f>(F624/F612)*AY64</f>
        <v>13985.316881934625</v>
      </c>
      <c r="G625" s="2">
        <f>SUM(C625:F625)</f>
        <v>5530750.1031110128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259286.41999999993</v>
      </c>
      <c r="D628" s="2">
        <f>(D615/D612)*AZ76</f>
        <v>0</v>
      </c>
      <c r="E628" s="2">
        <f>(E623/E612)*SUM(C628:D628)</f>
        <v>112127.22789438075</v>
      </c>
      <c r="F628" s="2">
        <f>(F624/F612)*AZ64</f>
        <v>16695.037268683056</v>
      </c>
      <c r="G628" s="2">
        <f>(G625/G612)*AZ77</f>
        <v>0</v>
      </c>
      <c r="H628" s="2">
        <f>SUM(C626:G628)</f>
        <v>388108.68516306375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3293926.82</v>
      </c>
      <c r="D629" s="2">
        <f>(D615/D612)*BF76</f>
        <v>495920.90469376638</v>
      </c>
      <c r="E629" s="2">
        <f>(E623/E612)*SUM(C629:D629)</f>
        <v>1638902.3363110896</v>
      </c>
      <c r="F629" s="2">
        <f>(F624/F612)*BF64</f>
        <v>16335.886462031214</v>
      </c>
      <c r="G629" s="2">
        <f>(G625/G612)*BF77</f>
        <v>0</v>
      </c>
      <c r="H629" s="2">
        <f>(H628/H612)*BF60</f>
        <v>21288.420807657745</v>
      </c>
      <c r="I629" s="2">
        <f>SUM(C629:H629)</f>
        <v>5466374.3682745444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871338.51</v>
      </c>
      <c r="D630" s="2">
        <f>(D615/D612)*BA76</f>
        <v>94466.035585510603</v>
      </c>
      <c r="E630" s="2">
        <f>(E623/E612)*SUM(C630:D630)</f>
        <v>417657.7638902007</v>
      </c>
      <c r="F630" s="2">
        <f>(F624/F612)*BA64</f>
        <v>561.19154525680506</v>
      </c>
      <c r="G630" s="2">
        <f>(G625/G612)*BA77</f>
        <v>0</v>
      </c>
      <c r="H630" s="2">
        <f>(H628/H612)*BA60</f>
        <v>895.75271079670028</v>
      </c>
      <c r="I630" s="2">
        <f>(I629/I612)*BA78</f>
        <v>20173.998036749617</v>
      </c>
      <c r="J630" s="2">
        <f>SUM(C630:I630)</f>
        <v>1405093.2517685145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3478783.2699999996</v>
      </c>
      <c r="D632" s="2">
        <f>(D615/D612)*BB76</f>
        <v>10789.856953353397</v>
      </c>
      <c r="E632" s="2">
        <f>(E623/E612)*SUM(C632:D632)</f>
        <v>1509049.9581891161</v>
      </c>
      <c r="F632" s="2">
        <f>(F624/F612)*BB64</f>
        <v>100.76704958333612</v>
      </c>
      <c r="G632" s="2">
        <f>(G625/G612)*BB77</f>
        <v>0</v>
      </c>
      <c r="H632" s="2">
        <f>(H628/H612)*BB60</f>
        <v>11600.315247622513</v>
      </c>
      <c r="I632" s="2">
        <f>(I629/I612)*BB78</f>
        <v>2304.2626023691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233595.98</v>
      </c>
      <c r="D636" s="2">
        <f>(D615/D612)*BH76</f>
        <v>0</v>
      </c>
      <c r="E636" s="2">
        <f>(E623/E612)*SUM(C636:D636)</f>
        <v>101017.51447172288</v>
      </c>
      <c r="F636" s="2">
        <f>(F624/F612)*BH64</f>
        <v>2.5803264415544889</v>
      </c>
      <c r="G636" s="2">
        <f>(G625/G612)*BH77</f>
        <v>0</v>
      </c>
      <c r="H636" s="2">
        <f>(H628/H612)*BH60</f>
        <v>1124.4555305745812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118812.26</v>
      </c>
      <c r="D639" s="2">
        <f>(D615/D612)*BS76</f>
        <v>105655.51684385585</v>
      </c>
      <c r="E639" s="2">
        <f>(E623/E612)*SUM(C639:D639)</f>
        <v>97070.064714982116</v>
      </c>
      <c r="F639" s="2">
        <f>(F624/F612)*BS64</f>
        <v>445.84800774118975</v>
      </c>
      <c r="G639" s="2">
        <f>(G625/G612)*BS77</f>
        <v>0</v>
      </c>
      <c r="H639" s="2">
        <f>(H628/H612)*BS60</f>
        <v>933.86984742634695</v>
      </c>
      <c r="I639" s="2">
        <f>(I629/I612)*BS78</f>
        <v>22563.603692782115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0</v>
      </c>
      <c r="D642" s="2">
        <f>(D615/D612)*BV76</f>
        <v>0</v>
      </c>
      <c r="E642" s="2">
        <f>(E623/E612)*SUM(C642:D642)</f>
        <v>0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4735964.34</v>
      </c>
      <c r="D643" s="2">
        <f>(D615/D612)*BW76</f>
        <v>88394.324081209721</v>
      </c>
      <c r="E643" s="2">
        <f>(E623/E612)*SUM(C643:D643)</f>
        <v>2086271.8663463523</v>
      </c>
      <c r="F643" s="2">
        <f>(F624/F612)*BW64</f>
        <v>18.35978848197389</v>
      </c>
      <c r="G643" s="2">
        <f>(G625/G612)*BW77</f>
        <v>0</v>
      </c>
      <c r="H643" s="2">
        <f>(H628/H612)*BW60</f>
        <v>1651.7425872846954</v>
      </c>
      <c r="I643" s="2">
        <f>(I629/I612)*BW78</f>
        <v>18877.334159534217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12625028.090440433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975778.81000000017</v>
      </c>
      <c r="D645" s="2">
        <f>(D615/D612)*BY76</f>
        <v>28038.158740739087</v>
      </c>
      <c r="E645" s="2">
        <f>(E623/E612)*SUM(C645:D645)</f>
        <v>434096.06264084089</v>
      </c>
      <c r="F645" s="2">
        <f>(F624/F612)*BY64</f>
        <v>31.879402981342377</v>
      </c>
      <c r="G645" s="2">
        <f>(G625/G612)*BY77</f>
        <v>0</v>
      </c>
      <c r="H645" s="2">
        <f>(H628/H612)*BY60</f>
        <v>3824.4193751745638</v>
      </c>
      <c r="I645" s="2">
        <f>(I629/I612)*BY78</f>
        <v>5987.7791619372647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31627.7</v>
      </c>
      <c r="D647" s="2">
        <f>(D615/D612)*CA76</f>
        <v>0</v>
      </c>
      <c r="E647" s="2">
        <f>(E623/E612)*SUM(C647:D647)</f>
        <v>13677.254387927864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1493062.0637096013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115440819.48830684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9223620.1599999983</v>
      </c>
      <c r="D668" s="2">
        <f>(D615/D612)*C76</f>
        <v>1335866.7934021526</v>
      </c>
      <c r="E668" s="2">
        <f>(E623/E612)*SUM(C668:D668)</f>
        <v>4566401.896681915</v>
      </c>
      <c r="F668" s="2">
        <f>(F624/F612)*C64</f>
        <v>5389.4547881372455</v>
      </c>
      <c r="G668" s="2">
        <f>(G625/G612)*C77</f>
        <v>1577550.3013950097</v>
      </c>
      <c r="H668" s="2">
        <f>(H628/H612)*C60</f>
        <v>40232.63771259223</v>
      </c>
      <c r="I668" s="2">
        <f>(I629/I612)*C78</f>
        <v>285285.32927645842</v>
      </c>
      <c r="J668" s="2">
        <f>(J630/J612)*C79</f>
        <v>400518.68862754258</v>
      </c>
      <c r="K668" s="2">
        <f>(K644/K612)*C75</f>
        <v>571713.16833517351</v>
      </c>
      <c r="L668" s="2">
        <f>(L647/L612)*C80</f>
        <v>235117.54148325729</v>
      </c>
      <c r="M668" s="2">
        <f t="shared" ref="M668:M713" si="20">ROUND(SUM(D668:L668),0)</f>
        <v>9018076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18739317.440000001</v>
      </c>
      <c r="D670" s="2">
        <f>(D615/D612)*E76</f>
        <v>7904878.6656139139</v>
      </c>
      <c r="E670" s="2">
        <f>(E623/E612)*SUM(C670:D670)</f>
        <v>11522160.893720329</v>
      </c>
      <c r="F670" s="2">
        <f>(F624/F612)*E64</f>
        <v>68144.820105182778</v>
      </c>
      <c r="G670" s="2">
        <f>(G625/G612)*E77</f>
        <v>3953199.7437019153</v>
      </c>
      <c r="H670" s="2">
        <f>(H628/H612)*E60</f>
        <v>87574.121406613558</v>
      </c>
      <c r="I670" s="2">
        <f>(I629/I612)*E78</f>
        <v>1688151.7859028196</v>
      </c>
      <c r="J670" s="2">
        <f>(J630/J612)*E79</f>
        <v>1004642.1046336181</v>
      </c>
      <c r="K670" s="2">
        <f>(K644/K612)*E75</f>
        <v>1317485.4275992175</v>
      </c>
      <c r="L670" s="2">
        <f>(L647/L612)*E80</f>
        <v>503992.1824979097</v>
      </c>
      <c r="M670" s="2">
        <f t="shared" si="20"/>
        <v>28050230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2630741.2199999997</v>
      </c>
      <c r="D675" s="2">
        <f>(D615/D612)*J76</f>
        <v>775039.1637110681</v>
      </c>
      <c r="E675" s="2">
        <f>(E623/E612)*SUM(C675:D675)</f>
        <v>1472814.169143847</v>
      </c>
      <c r="F675" s="2">
        <f>(F624/F612)*J64</f>
        <v>3728.4709692742026</v>
      </c>
      <c r="G675" s="2">
        <f>(G625/G612)*J77</f>
        <v>0</v>
      </c>
      <c r="H675" s="2">
        <f>(H628/H612)*J60</f>
        <v>5584.1605162432579</v>
      </c>
      <c r="I675" s="2">
        <f>(I629/I612)*J78</f>
        <v>165515.98116931436</v>
      </c>
      <c r="J675" s="2">
        <f>(J630/J612)*J79</f>
        <v>0</v>
      </c>
      <c r="K675" s="2">
        <f>(K644/K612)*J75</f>
        <v>115176.5811509682</v>
      </c>
      <c r="L675" s="2">
        <f>(L647/L612)*J80</f>
        <v>40324.628623106139</v>
      </c>
      <c r="M675" s="2">
        <f t="shared" si="20"/>
        <v>2578183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5.8014087617010622E-2</v>
      </c>
      <c r="H676" s="2">
        <f>(H628/H612)*K60</f>
        <v>0</v>
      </c>
      <c r="I676" s="2">
        <f>(I629/I612)*K78</f>
        <v>0</v>
      </c>
      <c r="J676" s="2">
        <f>(J630/J612)*K79</f>
        <v>-67.541492646450521</v>
      </c>
      <c r="K676" s="2">
        <f>(K644/K612)*K75</f>
        <v>0</v>
      </c>
      <c r="L676" s="2">
        <f>(L647/L612)*K80</f>
        <v>0</v>
      </c>
      <c r="M676" s="2">
        <f t="shared" si="20"/>
        <v>-67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6969560.2400000002</v>
      </c>
      <c r="D680" s="2">
        <f>(D615/D612)*O76</f>
        <v>1649700.8060467599</v>
      </c>
      <c r="E680" s="2">
        <f>(E623/E612)*SUM(C680:D680)</f>
        <v>3727360.0661046728</v>
      </c>
      <c r="F680" s="2">
        <f>(F624/F612)*O64</f>
        <v>29239.050370431065</v>
      </c>
      <c r="G680" s="2">
        <f>(G625/G612)*O77</f>
        <v>0</v>
      </c>
      <c r="H680" s="2">
        <f>(H628/H612)*O60</f>
        <v>23530.979012701966</v>
      </c>
      <c r="I680" s="2">
        <f>(I629/I612)*O78</f>
        <v>352307.1611519634</v>
      </c>
      <c r="J680" s="2">
        <f>(J630/J612)*O79</f>
        <v>0</v>
      </c>
      <c r="K680" s="2">
        <f>(K644/K612)*O75</f>
        <v>388098.8403206814</v>
      </c>
      <c r="L680" s="2">
        <f>(L647/L612)*O80</f>
        <v>145667.79525415218</v>
      </c>
      <c r="M680" s="2">
        <f t="shared" si="20"/>
        <v>6315905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19653112.169999994</v>
      </c>
      <c r="D681" s="2">
        <f>(D615/D612)*P76</f>
        <v>3943995.6597585916</v>
      </c>
      <c r="E681" s="2">
        <f>(E623/E612)*SUM(C681:D681)</f>
        <v>10204461.488093428</v>
      </c>
      <c r="F681" s="2">
        <f>(F624/F612)*P64</f>
        <v>544995.36461988406</v>
      </c>
      <c r="G681" s="2">
        <f>(G625/G612)*P77</f>
        <v>0</v>
      </c>
      <c r="H681" s="2">
        <f>(H628/H612)*P60</f>
        <v>44755.87125931029</v>
      </c>
      <c r="I681" s="2">
        <f>(I629/I612)*P78</f>
        <v>842272.67719830992</v>
      </c>
      <c r="J681" s="2">
        <f>(J630/J612)*P79</f>
        <v>0</v>
      </c>
      <c r="K681" s="2">
        <f>(K644/K612)*P75</f>
        <v>3432945.1050769784</v>
      </c>
      <c r="L681" s="2">
        <f>(L647/L612)*P80</f>
        <v>228615.68768246332</v>
      </c>
      <c r="M681" s="2">
        <f t="shared" si="20"/>
        <v>19242042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3507400.63</v>
      </c>
      <c r="D682" s="2">
        <f>(D615/D612)*Q76</f>
        <v>1951262.4840139644</v>
      </c>
      <c r="E682" s="2">
        <f>(E623/E612)*SUM(C682:D682)</f>
        <v>2360573.9281821782</v>
      </c>
      <c r="F682" s="2">
        <f>(F624/F612)*Q64</f>
        <v>3636.3715778951123</v>
      </c>
      <c r="G682" s="2">
        <f>(G625/G612)*Q77</f>
        <v>0</v>
      </c>
      <c r="H682" s="2">
        <f>(H628/H612)*Q60</f>
        <v>12864.5336125058</v>
      </c>
      <c r="I682" s="2">
        <f>(I629/I612)*Q78</f>
        <v>416708.13512702077</v>
      </c>
      <c r="J682" s="2">
        <f>(J630/J612)*Q79</f>
        <v>0</v>
      </c>
      <c r="K682" s="2">
        <f>(K644/K612)*Q75</f>
        <v>249078.488445239</v>
      </c>
      <c r="L682" s="2">
        <f>(L647/L612)*Q80</f>
        <v>88267.59099259715</v>
      </c>
      <c r="M682" s="2">
        <f t="shared" si="20"/>
        <v>5082392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770809.73</v>
      </c>
      <c r="D683" s="2">
        <f>(D615/D612)*R76</f>
        <v>0</v>
      </c>
      <c r="E683" s="2">
        <f>(E623/E612)*SUM(C683:D683)</f>
        <v>333333.14663728286</v>
      </c>
      <c r="F683" s="2">
        <f>(F624/F612)*R64</f>
        <v>15393.604855097476</v>
      </c>
      <c r="G683" s="2">
        <f>(G625/G612)*R77</f>
        <v>0</v>
      </c>
      <c r="H683" s="2">
        <f>(H628/H612)*R60</f>
        <v>2483.9667370319839</v>
      </c>
      <c r="I683" s="2">
        <f>(I629/I612)*R78</f>
        <v>0</v>
      </c>
      <c r="J683" s="2">
        <f>(J630/J612)*R79</f>
        <v>0</v>
      </c>
      <c r="K683" s="2">
        <f>(K644/K612)*R75</f>
        <v>898083.8206580315</v>
      </c>
      <c r="L683" s="2">
        <f>(L647/L612)*R80</f>
        <v>131.35058183422197</v>
      </c>
      <c r="M683" s="2">
        <f t="shared" si="20"/>
        <v>1249426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6099368.8999999994</v>
      </c>
      <c r="D684" s="2">
        <f>(D615/D612)*S76</f>
        <v>1115299.9458233258</v>
      </c>
      <c r="E684" s="2">
        <f>(E623/E612)*SUM(C684:D684)</f>
        <v>3119950.5853724275</v>
      </c>
      <c r="F684" s="2">
        <f>(F624/F612)*S64</f>
        <v>253789.51824067222</v>
      </c>
      <c r="G684" s="2">
        <f>(G625/G612)*S77</f>
        <v>0</v>
      </c>
      <c r="H684" s="2">
        <f>(H628/H612)*S60</f>
        <v>9757.9869771895865</v>
      </c>
      <c r="I684" s="2">
        <f>(I629/I612)*S78</f>
        <v>238181.46678823725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4736980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601472.83999999985</v>
      </c>
      <c r="D685" s="2">
        <f>(D615/D612)*T76</f>
        <v>256919.77230997881</v>
      </c>
      <c r="E685" s="2">
        <f>(E623/E612)*SUM(C685:D685)</f>
        <v>371207.96400881244</v>
      </c>
      <c r="F685" s="2">
        <f>(F624/F612)*T64</f>
        <v>8360.092129145658</v>
      </c>
      <c r="G685" s="2">
        <f>(G625/G612)*T77</f>
        <v>0</v>
      </c>
      <c r="H685" s="2">
        <f>(H628/H612)*T60</f>
        <v>2058.3253780009281</v>
      </c>
      <c r="I685" s="2">
        <f>(I629/I612)*T78</f>
        <v>54867.328241925992</v>
      </c>
      <c r="J685" s="2">
        <f>(J630/J612)*T79</f>
        <v>0</v>
      </c>
      <c r="K685" s="2">
        <f>(K644/K612)*T75</f>
        <v>53646.696304982979</v>
      </c>
      <c r="L685" s="2">
        <f>(L647/L612)*T80</f>
        <v>19702.587275133294</v>
      </c>
      <c r="M685" s="2">
        <f t="shared" si="20"/>
        <v>766763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6901436.9499999983</v>
      </c>
      <c r="D686" s="2">
        <f>(D615/D612)*U76</f>
        <v>0</v>
      </c>
      <c r="E686" s="2">
        <f>(E623/E612)*SUM(C686:D686)</f>
        <v>2984494.882884148</v>
      </c>
      <c r="F686" s="2">
        <f>(F624/F612)*U64</f>
        <v>54021.184765437065</v>
      </c>
      <c r="G686" s="2">
        <f>(G625/G612)*U77</f>
        <v>0</v>
      </c>
      <c r="H686" s="2">
        <f>(H628/H612)*U60</f>
        <v>1645.3897311797539</v>
      </c>
      <c r="I686" s="2">
        <f>(I629/I612)*U78</f>
        <v>0</v>
      </c>
      <c r="J686" s="2">
        <f>(J630/J612)*U79</f>
        <v>0</v>
      </c>
      <c r="K686" s="2">
        <f>(K644/K612)*U75</f>
        <v>768719.82435406873</v>
      </c>
      <c r="L686" s="2">
        <f>(L647/L612)*U80</f>
        <v>0</v>
      </c>
      <c r="M686" s="2">
        <f t="shared" si="20"/>
        <v>3808881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4614868.0199999996</v>
      </c>
      <c r="D687" s="2">
        <f>(D615/D612)*V76</f>
        <v>0</v>
      </c>
      <c r="E687" s="2">
        <f>(E623/E612)*SUM(C687:D687)</f>
        <v>1995678.5942782108</v>
      </c>
      <c r="F687" s="2">
        <f>(F624/F612)*V64</f>
        <v>65923.196153288809</v>
      </c>
      <c r="G687" s="2">
        <f>(G625/G612)*V77</f>
        <v>0</v>
      </c>
      <c r="H687" s="2">
        <f>(H628/H612)*V60</f>
        <v>11746.430938036161</v>
      </c>
      <c r="I687" s="2">
        <f>(I629/I612)*V78</f>
        <v>0</v>
      </c>
      <c r="J687" s="2">
        <f>(J630/J612)*V79</f>
        <v>0</v>
      </c>
      <c r="K687" s="2">
        <f>(K644/K612)*V75</f>
        <v>848921.6215220372</v>
      </c>
      <c r="L687" s="2">
        <f>(L647/L612)*V80</f>
        <v>25350.66229400484</v>
      </c>
      <c r="M687" s="2">
        <f t="shared" si="20"/>
        <v>2947621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1377615.31</v>
      </c>
      <c r="D688" s="2">
        <f>(D615/D612)*W76</f>
        <v>0</v>
      </c>
      <c r="E688" s="2">
        <f>(E623/E612)*SUM(C688:D688)</f>
        <v>595743.44778703805</v>
      </c>
      <c r="F688" s="2">
        <f>(F624/F612)*W64</f>
        <v>8769.9062905114788</v>
      </c>
      <c r="G688" s="2">
        <f>(G625/G612)*W77</f>
        <v>0</v>
      </c>
      <c r="H688" s="2">
        <f>(H628/H612)*W60</f>
        <v>3970.5350655882098</v>
      </c>
      <c r="I688" s="2">
        <f>(I629/I612)*W78</f>
        <v>0</v>
      </c>
      <c r="J688" s="2">
        <f>(J630/J612)*W79</f>
        <v>0</v>
      </c>
      <c r="K688" s="2">
        <f>(K644/K612)*W75</f>
        <v>207950.47876360483</v>
      </c>
      <c r="L688" s="2">
        <f>(L647/L612)*W80</f>
        <v>0</v>
      </c>
      <c r="M688" s="2">
        <f t="shared" si="20"/>
        <v>816434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3083112.1499999994</v>
      </c>
      <c r="D689" s="2">
        <f>(D615/D612)*X76</f>
        <v>418264.87330558139</v>
      </c>
      <c r="E689" s="2">
        <f>(E623/E612)*SUM(C689:D689)</f>
        <v>1514154.4992457896</v>
      </c>
      <c r="F689" s="2">
        <f>(F624/F612)*X64</f>
        <v>30160.749455626221</v>
      </c>
      <c r="G689" s="2">
        <f>(G625/G612)*X77</f>
        <v>0</v>
      </c>
      <c r="H689" s="2">
        <f>(H628/H612)*X60</f>
        <v>10037.512645806994</v>
      </c>
      <c r="I689" s="2">
        <f>(I629/I612)*X78</f>
        <v>89323.900178598968</v>
      </c>
      <c r="J689" s="2">
        <f>(J630/J612)*X79</f>
        <v>0</v>
      </c>
      <c r="K689" s="2">
        <f>(K644/K612)*X75</f>
        <v>456205.43488285679</v>
      </c>
      <c r="L689" s="2">
        <f>(L647/L612)*X80</f>
        <v>459.72703641977688</v>
      </c>
      <c r="M689" s="2">
        <f t="shared" si="20"/>
        <v>2518607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5462240.3200000012</v>
      </c>
      <c r="D690" s="2">
        <f>(D615/D612)*Y76</f>
        <v>1499532.2953342421</v>
      </c>
      <c r="E690" s="2">
        <f>(E623/E612)*SUM(C690:D690)</f>
        <v>3010586.7657413064</v>
      </c>
      <c r="F690" s="2">
        <f>(F624/F612)*Y64</f>
        <v>30546.611942988777</v>
      </c>
      <c r="G690" s="2">
        <f>(G625/G612)*Y77</f>
        <v>0</v>
      </c>
      <c r="H690" s="2">
        <f>(H628/H612)*Y60</f>
        <v>21447.242210281278</v>
      </c>
      <c r="I690" s="2">
        <f>(I629/I612)*Y78</f>
        <v>320237.44189764321</v>
      </c>
      <c r="J690" s="2">
        <f>(J630/J612)*Y79</f>
        <v>0</v>
      </c>
      <c r="K690" s="2">
        <f>(K644/K612)*Y75</f>
        <v>446766.47509077238</v>
      </c>
      <c r="L690" s="2">
        <f>(L647/L612)*Y80</f>
        <v>0</v>
      </c>
      <c r="M690" s="2">
        <f t="shared" si="20"/>
        <v>5329117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255980.29</v>
      </c>
      <c r="D692" s="2">
        <f>(D615/D612)*AA76</f>
        <v>0</v>
      </c>
      <c r="E692" s="2">
        <f>(E623/E612)*SUM(C692:D692)</f>
        <v>110697.50707846436</v>
      </c>
      <c r="F692" s="2">
        <f>(F624/F612)*AA64</f>
        <v>3330.6623952491232</v>
      </c>
      <c r="G692" s="2">
        <f>(G625/G612)*AA77</f>
        <v>0</v>
      </c>
      <c r="H692" s="2">
        <f>(H628/H612)*AA60</f>
        <v>743.28416427811283</v>
      </c>
      <c r="I692" s="2">
        <f>(I629/I612)*AA78</f>
        <v>0</v>
      </c>
      <c r="J692" s="2">
        <f>(J630/J612)*AA79</f>
        <v>0</v>
      </c>
      <c r="K692" s="2">
        <f>(K644/K612)*AA75</f>
        <v>35053.594113565676</v>
      </c>
      <c r="L692" s="2">
        <f>(L647/L612)*AA80</f>
        <v>0</v>
      </c>
      <c r="M692" s="2">
        <f t="shared" si="20"/>
        <v>149825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13873227.079999998</v>
      </c>
      <c r="D693" s="2">
        <f>(D615/D612)*AB76</f>
        <v>548942.02954103542</v>
      </c>
      <c r="E693" s="2">
        <f>(E623/E612)*SUM(C693:D693)</f>
        <v>6236801.1501597585</v>
      </c>
      <c r="F693" s="2">
        <f>(F624/F612)*AB64</f>
        <v>599640.96658689913</v>
      </c>
      <c r="G693" s="2">
        <f>(G625/G612)*AB77</f>
        <v>0</v>
      </c>
      <c r="H693" s="2">
        <f>(H628/H612)*AB60</f>
        <v>13671.346337833327</v>
      </c>
      <c r="I693" s="2">
        <f>(I629/I612)*AB78</f>
        <v>117231.08054244211</v>
      </c>
      <c r="J693" s="2">
        <f>(J630/J612)*AB79</f>
        <v>0</v>
      </c>
      <c r="K693" s="2">
        <f>(K644/K612)*AB75</f>
        <v>1021306.2328743098</v>
      </c>
      <c r="L693" s="2">
        <f>(L647/L612)*AB80</f>
        <v>0</v>
      </c>
      <c r="M693" s="2">
        <f t="shared" si="20"/>
        <v>8537593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2197946.17</v>
      </c>
      <c r="D694" s="2">
        <f>(D615/D612)*AC76</f>
        <v>237570.21975840282</v>
      </c>
      <c r="E694" s="2">
        <f>(E623/E612)*SUM(C694:D694)</f>
        <v>1053227.9371782755</v>
      </c>
      <c r="F694" s="2">
        <f>(F624/F612)*AC64</f>
        <v>11628.377783690519</v>
      </c>
      <c r="G694" s="2">
        <f>(G625/G612)*AC77</f>
        <v>0</v>
      </c>
      <c r="H694" s="2">
        <f>(H628/H612)*AC60</f>
        <v>9167.1713594300581</v>
      </c>
      <c r="I694" s="2">
        <f>(I629/I612)*AC78</f>
        <v>50735.072317688268</v>
      </c>
      <c r="J694" s="2">
        <f>(J630/J612)*AC79</f>
        <v>0</v>
      </c>
      <c r="K694" s="2">
        <f>(K644/K612)*AC75</f>
        <v>332563.52680342743</v>
      </c>
      <c r="L694" s="2">
        <f>(L647/L612)*AC80</f>
        <v>0</v>
      </c>
      <c r="M694" s="2">
        <f t="shared" si="20"/>
        <v>1694892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186797.85</v>
      </c>
      <c r="D695" s="2">
        <f>(D615/D612)*AD76</f>
        <v>132469.02035981163</v>
      </c>
      <c r="E695" s="2">
        <f>(E623/E612)*SUM(C695:D695)</f>
        <v>138065.49965848704</v>
      </c>
      <c r="F695" s="2">
        <f>(F624/F612)*AD64</f>
        <v>847.88112991978289</v>
      </c>
      <c r="G695" s="2">
        <f>(G625/G612)*AD77</f>
        <v>0</v>
      </c>
      <c r="H695" s="2">
        <f>(H628/H612)*AD60</f>
        <v>609.87418607434904</v>
      </c>
      <c r="I695" s="2">
        <f>(I629/I612)*AD78</f>
        <v>28289.84766964104</v>
      </c>
      <c r="J695" s="2">
        <f>(J630/J612)*AD79</f>
        <v>0</v>
      </c>
      <c r="K695" s="2">
        <f>(K644/K612)*AD75</f>
        <v>23455.339664091116</v>
      </c>
      <c r="L695" s="2">
        <f>(L647/L612)*AD80</f>
        <v>6304.8279280426541</v>
      </c>
      <c r="M695" s="2">
        <f t="shared" si="20"/>
        <v>330042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1987601.03</v>
      </c>
      <c r="D696" s="2">
        <f>(D615/D612)*AE76</f>
        <v>855711.7144483939</v>
      </c>
      <c r="E696" s="2">
        <f>(E623/E612)*SUM(C696:D696)</f>
        <v>1229577.6079277978</v>
      </c>
      <c r="F696" s="2">
        <f>(F624/F612)*AE64</f>
        <v>591.2929972791037</v>
      </c>
      <c r="G696" s="2">
        <f>(G625/G612)*AE77</f>
        <v>0</v>
      </c>
      <c r="H696" s="2">
        <f>(H628/H612)*AE60</f>
        <v>9453.0498841524077</v>
      </c>
      <c r="I696" s="2">
        <f>(I629/I612)*AE78</f>
        <v>182744.26718880326</v>
      </c>
      <c r="J696" s="2">
        <f>(J630/J612)*AE79</f>
        <v>0</v>
      </c>
      <c r="K696" s="2">
        <f>(K644/K612)*AE75</f>
        <v>127432.52281983857</v>
      </c>
      <c r="L696" s="2">
        <f>(L647/L612)*AE80</f>
        <v>0</v>
      </c>
      <c r="M696" s="2">
        <f t="shared" si="20"/>
        <v>2405510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7716464.4500000002</v>
      </c>
      <c r="D698" s="2">
        <f>(D615/D612)*AG76</f>
        <v>2373020.8470647642</v>
      </c>
      <c r="E698" s="2">
        <f>(E623/E612)*SUM(C698:D698)</f>
        <v>4363151.827392214</v>
      </c>
      <c r="F698" s="2">
        <f>(F624/F612)*AG64</f>
        <v>43030.438046814088</v>
      </c>
      <c r="G698" s="2">
        <f>(G625/G612)*AG77</f>
        <v>0</v>
      </c>
      <c r="H698" s="2">
        <f>(H628/H612)*AG60</f>
        <v>30754.176404020036</v>
      </c>
      <c r="I698" s="2">
        <f>(I629/I612)*AG78</f>
        <v>506778.09874338977</v>
      </c>
      <c r="J698" s="2">
        <f>(J630/J612)*AG79</f>
        <v>0</v>
      </c>
      <c r="K698" s="2">
        <f>(K644/K612)*AG75</f>
        <v>1235375.8776496148</v>
      </c>
      <c r="L698" s="2">
        <f>(L647/L612)*AG80</f>
        <v>178045.71367628788</v>
      </c>
      <c r="M698" s="2">
        <f t="shared" si="20"/>
        <v>8730157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1188293.1200000001</v>
      </c>
      <c r="D701" s="2">
        <f>(D615/D612)*AJ76</f>
        <v>145192.54360253512</v>
      </c>
      <c r="E701" s="2">
        <f>(E623/E612)*SUM(C701:D701)</f>
        <v>576659.7837891049</v>
      </c>
      <c r="F701" s="2">
        <f>(F624/F612)*AJ64</f>
        <v>5450.6044009927055</v>
      </c>
      <c r="G701" s="2">
        <f>(G625/G612)*AJ77</f>
        <v>0</v>
      </c>
      <c r="H701" s="2">
        <f>(H628/H612)*AJ60</f>
        <v>4307.2364391500905</v>
      </c>
      <c r="I701" s="2">
        <f>(I629/I612)*AJ78</f>
        <v>31007.060595199786</v>
      </c>
      <c r="J701" s="2">
        <f>(J630/J612)*AJ79</f>
        <v>0</v>
      </c>
      <c r="K701" s="2">
        <f>(K644/K612)*AJ75</f>
        <v>91409.295389777981</v>
      </c>
      <c r="L701" s="2">
        <f>(L647/L612)*AJ80</f>
        <v>17338.276802117296</v>
      </c>
      <c r="M701" s="2">
        <f t="shared" si="20"/>
        <v>871365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23368.58</v>
      </c>
      <c r="D711" s="2">
        <f>(D615/D612)*AT76</f>
        <v>125636.73329107068</v>
      </c>
      <c r="E711" s="2">
        <f>(E623/E612)*SUM(C711:D711)</f>
        <v>64436.667068261762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26830.75663171427</v>
      </c>
      <c r="J711" s="2">
        <f>(J630/J612)*AT79</f>
        <v>0</v>
      </c>
      <c r="K711" s="2">
        <f>(K644/K612)*AT75</f>
        <v>1484.4894323727497</v>
      </c>
      <c r="L711" s="2">
        <f>(L647/L612)*AT80</f>
        <v>0</v>
      </c>
      <c r="M711" s="2">
        <f t="shared" si="20"/>
        <v>218389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83632.25</v>
      </c>
      <c r="D713" s="2">
        <f>(D615/D612)*AV76</f>
        <v>0</v>
      </c>
      <c r="E713" s="2">
        <f>(E623/E612)*SUM(C713:D713)</f>
        <v>36166.384475784835</v>
      </c>
      <c r="F713" s="2">
        <f>(F624/F612)*AV64</f>
        <v>0</v>
      </c>
      <c r="G713" s="2">
        <f>(G625/G612)*AV77</f>
        <v>0</v>
      </c>
      <c r="H713" s="2">
        <f>(H628/H612)*AV60</f>
        <v>393.87707850635041</v>
      </c>
      <c r="I713" s="2">
        <f>(I629/I612)*AV78</f>
        <v>0</v>
      </c>
      <c r="J713" s="2">
        <f>(J630/J612)*AV79</f>
        <v>0</v>
      </c>
      <c r="K713" s="2">
        <f>(K644/K612)*AV75</f>
        <v>2155.2491888215659</v>
      </c>
      <c r="L713" s="2">
        <f>(L647/L612)*AV80</f>
        <v>3743.4915822753255</v>
      </c>
      <c r="M713" s="2">
        <f t="shared" si="20"/>
        <v>42459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232588806.38830686</v>
      </c>
      <c r="D715" s="2">
        <f>SUM(D616:D647)+SUM(D668:D713)</f>
        <v>33507236.889999986</v>
      </c>
      <c r="E715" s="2">
        <f>SUM(E624:E647)+SUM(E668:E713)</f>
        <v>70216962.266825333</v>
      </c>
      <c r="F715" s="2">
        <f>SUM(F625:F648)+SUM(F668:F713)</f>
        <v>1834795.4863375516</v>
      </c>
      <c r="G715" s="2">
        <f>SUM(G626:G647)+SUM(G668:G713)</f>
        <v>5530750.1031110119</v>
      </c>
      <c r="H715" s="2">
        <f>SUM(H629:H647)+SUM(H668:H713)</f>
        <v>388108.68516306399</v>
      </c>
      <c r="I715" s="2">
        <f>SUM(I630:I647)+SUM(I668:I713)</f>
        <v>5466374.3682745425</v>
      </c>
      <c r="J715" s="2">
        <f>SUM(J631:J647)+SUM(J668:J713)</f>
        <v>1405093.251768514</v>
      </c>
      <c r="K715" s="2">
        <f>SUM(K668:K713)</f>
        <v>12625028.09044043</v>
      </c>
      <c r="L715" s="2">
        <f>SUM(L668:L713)</f>
        <v>1493062.0637096011</v>
      </c>
      <c r="M715" s="2">
        <f>SUM(M668:M713)</f>
        <v>115440822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232588806.3883068</v>
      </c>
      <c r="D716" s="2">
        <f>D615</f>
        <v>33507236.890000001</v>
      </c>
      <c r="E716" s="2">
        <f>E623</f>
        <v>70216962.266825333</v>
      </c>
      <c r="F716" s="2">
        <f>F624</f>
        <v>1834795.4863375514</v>
      </c>
      <c r="G716" s="2">
        <f>G625</f>
        <v>5530750.1031110128</v>
      </c>
      <c r="H716" s="2">
        <f>H628</f>
        <v>388108.68516306375</v>
      </c>
      <c r="I716" s="2">
        <f>I629</f>
        <v>5466374.3682745444</v>
      </c>
      <c r="J716" s="2">
        <f>J630</f>
        <v>1405093.2517685145</v>
      </c>
      <c r="K716" s="2">
        <f>K644</f>
        <v>12625028.090440433</v>
      </c>
      <c r="L716" s="2">
        <f>L647</f>
        <v>1493062.0637096013</v>
      </c>
      <c r="M716" s="2">
        <f>C648</f>
        <v>115440819.48830684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uah*210*A</v>
      </c>
      <c r="B721" s="282">
        <f>ROUND(C166,0)</f>
        <v>0</v>
      </c>
      <c r="C721" s="282">
        <f>ROUND(C167,0)</f>
        <v>0</v>
      </c>
      <c r="D721" s="282">
        <f>ROUND(C168,0)</f>
        <v>0</v>
      </c>
      <c r="E721" s="282">
        <f>ROUND(C169,0)</f>
        <v>0</v>
      </c>
      <c r="F721" s="282">
        <f>ROUND(C170,0)</f>
        <v>4465451</v>
      </c>
      <c r="G721" s="282">
        <f>ROUND(C171,0)</f>
        <v>207985</v>
      </c>
      <c r="H721" s="282">
        <f>ROUND(C172+C173,0)</f>
        <v>0</v>
      </c>
      <c r="I721" s="282">
        <f>ROUND(C176,0)</f>
        <v>230000</v>
      </c>
      <c r="J721" s="282">
        <f>ROUND(C177,0)</f>
        <v>0</v>
      </c>
      <c r="K721" s="282">
        <f>ROUND(C180,0)</f>
        <v>0</v>
      </c>
      <c r="L721" s="282">
        <f>ROUND(C181,0)</f>
        <v>0</v>
      </c>
      <c r="M721" s="282">
        <f>ROUND(C184,0)</f>
        <v>6859888</v>
      </c>
      <c r="N721" s="282">
        <f>ROUND(C185,0)</f>
        <v>0</v>
      </c>
      <c r="O721" s="282">
        <f>ROUND(C186,0)</f>
        <v>0</v>
      </c>
      <c r="P721" s="282">
        <f>ROUND(C189,0)</f>
        <v>13953528</v>
      </c>
      <c r="Q721" s="282">
        <f>ROUND(C190,0)</f>
        <v>0</v>
      </c>
      <c r="R721" s="282">
        <f>ROUND(B196,0)</f>
        <v>2123130</v>
      </c>
      <c r="S721" s="282">
        <f>ROUND(C196,0)</f>
        <v>0</v>
      </c>
      <c r="T721" s="282">
        <f>ROUND(D196,0)</f>
        <v>0</v>
      </c>
      <c r="U721" s="282">
        <f>ROUND(B197,0)</f>
        <v>305249753</v>
      </c>
      <c r="V721" s="282">
        <f>ROUND(C197,0)</f>
        <v>731936</v>
      </c>
      <c r="W721" s="282">
        <f>ROUND(D197,0)</f>
        <v>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618892</v>
      </c>
      <c r="AB721" s="282">
        <f>ROUND(C199,0)</f>
        <v>1430400</v>
      </c>
      <c r="AC721" s="282">
        <f>ROUND(D199,0)</f>
        <v>0</v>
      </c>
      <c r="AD721" s="282">
        <f>ROUND(B200,0)</f>
        <v>93752217</v>
      </c>
      <c r="AE721" s="282">
        <f>ROUND(C200,0)</f>
        <v>6481339</v>
      </c>
      <c r="AF721" s="282">
        <f>ROUND(D200,0)</f>
        <v>-668746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10268959</v>
      </c>
      <c r="AN721" s="282">
        <f>ROUND(C203,0)</f>
        <v>-5690471</v>
      </c>
      <c r="AO721" s="282">
        <f>ROUND(D203,0)</f>
        <v>-702984</v>
      </c>
      <c r="AP721" s="282">
        <f>ROUND(B204,0)</f>
        <v>458328009</v>
      </c>
      <c r="AQ721" s="282">
        <f>ROUND(C204,0)</f>
        <v>2953203</v>
      </c>
      <c r="AR721" s="282">
        <f>ROUND(D204,0)</f>
        <v>-1371730</v>
      </c>
      <c r="AS721" s="282"/>
      <c r="AT721" s="282"/>
      <c r="AU721" s="282"/>
      <c r="AV721" s="282">
        <f>ROUND(B210,0)</f>
        <v>82922052</v>
      </c>
      <c r="AW721" s="282">
        <f>ROUND(C210,0)</f>
        <v>11600258</v>
      </c>
      <c r="AX721" s="282">
        <f>ROUND(D210,0)</f>
        <v>-14093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351555</v>
      </c>
      <c r="BC721" s="282">
        <f>ROUND(C212,0)</f>
        <v>91426</v>
      </c>
      <c r="BD721" s="282">
        <f>ROUND(D212,0)</f>
        <v>0</v>
      </c>
      <c r="BE721" s="282">
        <f>ROUND(B213,0)</f>
        <v>82907988</v>
      </c>
      <c r="BF721" s="282">
        <f>ROUND(C213,0)</f>
        <v>3152818</v>
      </c>
      <c r="BG721" s="282">
        <f>ROUND(D213,0)</f>
        <v>-757614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166561989</v>
      </c>
      <c r="BR721" s="282">
        <f>ROUND(C217,0)</f>
        <v>14950658</v>
      </c>
      <c r="BS721" s="282">
        <f>ROUND(D217,0)</f>
        <v>-771707</v>
      </c>
      <c r="BT721" s="282">
        <f>ROUND(C222,0)</f>
        <v>0</v>
      </c>
      <c r="BU721" s="282">
        <f>ROUND(C223,0)</f>
        <v>221796970</v>
      </c>
      <c r="BV721" s="282">
        <f>ROUND(C224,0)</f>
        <v>57343961</v>
      </c>
      <c r="BW721" s="282">
        <f>ROUND(C225,0)</f>
        <v>4275853</v>
      </c>
      <c r="BX721" s="282">
        <f>ROUND(C226,0)</f>
        <v>11866042</v>
      </c>
      <c r="BY721" s="282">
        <f>ROUND(C227,0)</f>
        <v>202395411</v>
      </c>
      <c r="BZ721" s="282">
        <f>ROUND(C230,0)</f>
        <v>0</v>
      </c>
      <c r="CA721" s="282">
        <f>ROUND(C232,0)</f>
        <v>0</v>
      </c>
      <c r="CB721" s="282">
        <f>ROUND(C233,0)</f>
        <v>3593459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uah*210*A</v>
      </c>
      <c r="B725" s="282">
        <f>ROUND(C112,0)</f>
        <v>0</v>
      </c>
      <c r="C725" s="282">
        <f>ROUND(C113,0)</f>
        <v>0</v>
      </c>
      <c r="D725" s="282">
        <f>ROUND(C114,0)</f>
        <v>1569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2281</v>
      </c>
      <c r="I725" s="282">
        <f>ROUND(D115,0)</f>
        <v>0</v>
      </c>
      <c r="J725" s="282">
        <f>ROUND(C117,0)</f>
        <v>13</v>
      </c>
      <c r="K725" s="282">
        <f>ROUND(C118,0)</f>
        <v>80</v>
      </c>
      <c r="L725" s="282">
        <f>ROUND(C119,0)</f>
        <v>0</v>
      </c>
      <c r="M725" s="282">
        <f>ROUND(C120,0)</f>
        <v>45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21</v>
      </c>
      <c r="W725" s="282">
        <f>ROUND(C130,0)</f>
        <v>0</v>
      </c>
      <c r="X725" s="282">
        <f>ROUND(B139,0)</f>
        <v>10831</v>
      </c>
      <c r="Y725" s="282">
        <f>ROUND(B140,0)</f>
        <v>37328</v>
      </c>
      <c r="Z725" s="282">
        <f>ROUND(B141,0)</f>
        <v>156758882</v>
      </c>
      <c r="AA725" s="282">
        <f>ROUND(B142,0)</f>
        <v>119929023</v>
      </c>
      <c r="AB725" s="282">
        <f>ROUND(B143,0)</f>
        <v>0</v>
      </c>
      <c r="AC725" s="282">
        <f>ROUND(C139,0)</f>
        <v>2367</v>
      </c>
      <c r="AD725" s="282">
        <f>ROUND(C140,0)</f>
        <v>12411</v>
      </c>
      <c r="AE725" s="282">
        <f>ROUND(C141,0)</f>
        <v>31670136</v>
      </c>
      <c r="AF725" s="282">
        <f>ROUND(C142,0)</f>
        <v>39874733</v>
      </c>
      <c r="AG725" s="282">
        <f>ROUND(C143,0)</f>
        <v>0</v>
      </c>
      <c r="AH725" s="282">
        <f>ROUND(D139,0)</f>
        <v>8770</v>
      </c>
      <c r="AI725" s="282">
        <f>ROUND(D140,0)</f>
        <v>76312</v>
      </c>
      <c r="AJ725" s="282">
        <f>ROUND(D141,0)</f>
        <v>126898313</v>
      </c>
      <c r="AK725" s="282">
        <f>ROUND(D142,0)</f>
        <v>245176755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uah*210*A</v>
      </c>
      <c r="B729" s="282">
        <f>ROUND(C249,0)</f>
        <v>0</v>
      </c>
      <c r="C729" s="282">
        <f>ROUND(C250,0)</f>
        <v>17363</v>
      </c>
      <c r="D729" s="282">
        <f>ROUND(C251,0)</f>
        <v>0</v>
      </c>
      <c r="E729" s="282">
        <f>ROUND(C252,0)</f>
        <v>100300282</v>
      </c>
      <c r="F729" s="282">
        <f>ROUND(C253,0)</f>
        <v>77114496</v>
      </c>
      <c r="G729" s="282">
        <f>ROUND(C254,0)</f>
        <v>0</v>
      </c>
      <c r="H729" s="282">
        <f>ROUND(C255,0)</f>
        <v>2567536</v>
      </c>
      <c r="I729" s="282">
        <f>ROUND(C256,0)</f>
        <v>0</v>
      </c>
      <c r="J729" s="282">
        <f>ROUND(C257,0)</f>
        <v>5936209</v>
      </c>
      <c r="K729" s="282">
        <f>ROUND(C258,0)</f>
        <v>68885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46315058</v>
      </c>
      <c r="Q729" s="282">
        <f>ROUND(C268,0)</f>
        <v>2123130</v>
      </c>
      <c r="R729" s="282">
        <f>ROUND(C269,0)</f>
        <v>305981688</v>
      </c>
      <c r="S729" s="282">
        <f>ROUND(C270,0)</f>
        <v>0</v>
      </c>
      <c r="T729" s="282">
        <f>ROUND(C271,0)</f>
        <v>2049293</v>
      </c>
      <c r="U729" s="282">
        <f>ROUND(C272,0)</f>
        <v>100902301</v>
      </c>
      <c r="V729" s="282">
        <f>ROUND(C273,0)</f>
        <v>0</v>
      </c>
      <c r="W729" s="282">
        <f>ROUND(C274,0)</f>
        <v>5281472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4370047</v>
      </c>
      <c r="AJ729" s="282">
        <f>ROUND(C306,0)</f>
        <v>6449088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8947623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33995687</v>
      </c>
      <c r="AY729" s="282">
        <f>ROUND(C325,0)</f>
        <v>8346750</v>
      </c>
      <c r="AZ729" s="282">
        <f>ROUND(C326,0)</f>
        <v>250386614</v>
      </c>
      <c r="BA729" s="282">
        <f>ROUND(C327,0)</f>
        <v>10275729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692.99</v>
      </c>
      <c r="BJ729" s="282">
        <f>ROUND(C358,0)</f>
        <v>0</v>
      </c>
      <c r="BK729" s="282">
        <f>ROUND(C359,0)</f>
        <v>315327331</v>
      </c>
      <c r="BL729" s="282">
        <f>ROUND(C362,0)</f>
        <v>0</v>
      </c>
      <c r="BM729" s="282">
        <f>ROUND(C363,0)</f>
        <v>7595564</v>
      </c>
      <c r="BN729" s="282">
        <f>ROUND(C364,0)</f>
        <v>499858036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71476619</v>
      </c>
      <c r="BT729" s="282">
        <f>ROUND(C379,0)</f>
        <v>9381319</v>
      </c>
      <c r="BU729" s="282">
        <f>ROUND(C380,0)</f>
        <v>4839787</v>
      </c>
      <c r="BV729" s="282">
        <f>ROUND(C381,0)</f>
        <v>32235510</v>
      </c>
      <c r="BW729" s="282">
        <f>ROUND(C382,0)</f>
        <v>1817664</v>
      </c>
      <c r="BX729" s="282">
        <f>ROUND(C383,0)</f>
        <v>20802854</v>
      </c>
      <c r="BY729" s="282">
        <f>ROUND(C384,0)</f>
        <v>14950655</v>
      </c>
      <c r="BZ729" s="282">
        <f>ROUND(C385,0)</f>
        <v>2987974</v>
      </c>
      <c r="CA729" s="282">
        <f>ROUND(C386,0)</f>
        <v>0</v>
      </c>
      <c r="CB729" s="282">
        <f>ROUND(C387,0)</f>
        <v>6976991</v>
      </c>
      <c r="CC729" s="282">
        <f>ROUND(C388,0)</f>
        <v>11568255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uah*210*6010*A</v>
      </c>
      <c r="B733" s="282">
        <f>ROUND(C59,0)</f>
        <v>6266</v>
      </c>
      <c r="C733" s="285">
        <f>ROUND(C60,2)</f>
        <v>63.33</v>
      </c>
      <c r="D733" s="282">
        <f>ROUND(C61,0)</f>
        <v>7679124</v>
      </c>
      <c r="E733" s="282">
        <f>ROUND(C62,0)</f>
        <v>1007886</v>
      </c>
      <c r="F733" s="282">
        <f>ROUND(C63,0)</f>
        <v>10978</v>
      </c>
      <c r="G733" s="282">
        <f>ROUND(C64,0)</f>
        <v>91484</v>
      </c>
      <c r="H733" s="282">
        <f>ROUND(C65,0)</f>
        <v>2975</v>
      </c>
      <c r="I733" s="282">
        <f>ROUND(C66,0)</f>
        <v>136753</v>
      </c>
      <c r="J733" s="282">
        <f>ROUND(C67,0)</f>
        <v>246270</v>
      </c>
      <c r="K733" s="282">
        <f>ROUND(C68,0)</f>
        <v>10395</v>
      </c>
      <c r="L733" s="282">
        <f>ROUND(C70,0)</f>
        <v>0</v>
      </c>
      <c r="M733" s="282">
        <f>ROUND(C71,0)</f>
        <v>9223620</v>
      </c>
      <c r="N733" s="282">
        <f>ROUND(C76,0)</f>
        <v>11154</v>
      </c>
      <c r="O733" s="282">
        <f>ROUND(C74,0)</f>
        <v>2298666</v>
      </c>
      <c r="P733" s="282">
        <f>IF(C77&gt;0,ROUND(C77,0),0)</f>
        <v>45073</v>
      </c>
      <c r="Q733" s="282">
        <f>IF(C78&gt;0,ROUND(C78,0),0)</f>
        <v>1148</v>
      </c>
      <c r="R733" s="282">
        <f>IF(C79&gt;0,ROUND(C79,0),0)</f>
        <v>2639</v>
      </c>
      <c r="S733" s="282">
        <f>IF(C80&gt;0,ROUND(C80,0),0)</f>
        <v>36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uah*210*6030*A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9018076</v>
      </c>
    </row>
    <row r="735" spans="1:84" ht="12.65" customHeight="1" x14ac:dyDescent="0.35">
      <c r="A735" s="209" t="str">
        <f>RIGHT($C$84,3)&amp;"*"&amp;RIGHT($C$83,4)&amp;"*"&amp;E$55&amp;"*"&amp;"A"</f>
        <v>uah*210*6070*A</v>
      </c>
      <c r="B735" s="282">
        <f>ROUND(E59,0)</f>
        <v>15702</v>
      </c>
      <c r="C735" s="285">
        <f>ROUND(E60,2)</f>
        <v>137.85</v>
      </c>
      <c r="D735" s="282">
        <f>ROUND(E61,0)</f>
        <v>13788124</v>
      </c>
      <c r="E735" s="282">
        <f>ROUND(E62,0)</f>
        <v>1809694</v>
      </c>
      <c r="F735" s="282">
        <f>ROUND(E63,0)</f>
        <v>17900</v>
      </c>
      <c r="G735" s="282">
        <f>ROUND(E64,0)</f>
        <v>1156731</v>
      </c>
      <c r="H735" s="282">
        <f>ROUND(E65,0)</f>
        <v>2553</v>
      </c>
      <c r="I735" s="282">
        <f>ROUND(E66,0)</f>
        <v>369823</v>
      </c>
      <c r="J735" s="282">
        <f>ROUND(E67,0)</f>
        <v>1457285</v>
      </c>
      <c r="K735" s="282">
        <f>ROUND(E68,0)</f>
        <v>39504</v>
      </c>
      <c r="L735" s="282">
        <f>ROUND(E70,0)</f>
        <v>0</v>
      </c>
      <c r="M735" s="282">
        <f>ROUND(E71,0)</f>
        <v>18739317</v>
      </c>
      <c r="N735" s="282">
        <f>ROUND(E76,0)</f>
        <v>66005</v>
      </c>
      <c r="O735" s="282">
        <f>ROUND(E74,0)</f>
        <v>6639331</v>
      </c>
      <c r="P735" s="282">
        <f>IF(E77&gt;0,ROUND(E77,0),0)</f>
        <v>112949</v>
      </c>
      <c r="Q735" s="282">
        <f>IF(E78&gt;0,ROUND(E78,0),0)</f>
        <v>6794</v>
      </c>
      <c r="R735" s="282">
        <f>IF(E79&gt;0,ROUND(E79,0),0)</f>
        <v>6620</v>
      </c>
      <c r="S735" s="282">
        <f>IF(E80&gt;0,ROUND(E80,0),0)</f>
        <v>77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uah*210*6100*A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28050230</v>
      </c>
    </row>
    <row r="737" spans="1:26" ht="12.65" customHeight="1" x14ac:dyDescent="0.35">
      <c r="A737" s="209" t="str">
        <f>RIGHT($C$84,3)&amp;"*"&amp;RIGHT($C$83,4)&amp;"*"&amp;G$55&amp;"*"&amp;"A"</f>
        <v>uah*210*6120*A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uah*210*6140*A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uah*210*6150*A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uah*210*6170*A</v>
      </c>
      <c r="B740" s="282">
        <f>ROUND(J59,0)</f>
        <v>2281</v>
      </c>
      <c r="C740" s="285">
        <f>ROUND(J60,2)</f>
        <v>8.7899999999999991</v>
      </c>
      <c r="D740" s="282">
        <f>ROUND(J61,0)</f>
        <v>1259536</v>
      </c>
      <c r="E740" s="282">
        <f>ROUND(J62,0)</f>
        <v>165314</v>
      </c>
      <c r="F740" s="282">
        <f>ROUND(J63,0)</f>
        <v>979310</v>
      </c>
      <c r="G740" s="282">
        <f>ROUND(J64,0)</f>
        <v>63289</v>
      </c>
      <c r="H740" s="282">
        <f>ROUND(J65,0)</f>
        <v>0</v>
      </c>
      <c r="I740" s="282">
        <f>ROUND(J66,0)</f>
        <v>19169</v>
      </c>
      <c r="J740" s="282">
        <f>ROUND(J67,0)</f>
        <v>142880</v>
      </c>
      <c r="K740" s="282">
        <f>ROUND(J68,0)</f>
        <v>0</v>
      </c>
      <c r="L740" s="282">
        <f>ROUND(J70,0)</f>
        <v>0</v>
      </c>
      <c r="M740" s="282">
        <f>ROUND(J71,0)</f>
        <v>2630741</v>
      </c>
      <c r="N740" s="282">
        <f>ROUND(J76,0)</f>
        <v>6471</v>
      </c>
      <c r="O740" s="282">
        <f>ROUND(J74,0)</f>
        <v>0</v>
      </c>
      <c r="P740" s="282">
        <f>IF(J77&gt;0,ROUND(J77,0),0)</f>
        <v>0</v>
      </c>
      <c r="Q740" s="282">
        <f>IF(J78&gt;0,ROUND(J78,0),0)</f>
        <v>666</v>
      </c>
      <c r="R740" s="282">
        <f>IF(J79&gt;0,ROUND(J79,0),0)</f>
        <v>0</v>
      </c>
      <c r="S740" s="282">
        <f>IF(J80&gt;0,ROUND(J80,0),0)</f>
        <v>6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uah*210*6200*A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2578183</v>
      </c>
    </row>
    <row r="742" spans="1:26" ht="12.65" customHeight="1" x14ac:dyDescent="0.35">
      <c r="A742" s="209" t="str">
        <f>RIGHT($C$84,3)&amp;"*"&amp;RIGHT($C$83,4)&amp;"*"&amp;L$55&amp;"*"&amp;"A"</f>
        <v>uah*210*6210*A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-67</v>
      </c>
    </row>
    <row r="743" spans="1:26" ht="12.65" customHeight="1" x14ac:dyDescent="0.35">
      <c r="A743" s="209" t="str">
        <f>RIGHT($C$84,3)&amp;"*"&amp;RIGHT($C$83,4)&amp;"*"&amp;M$55&amp;"*"&amp;"A"</f>
        <v>uah*210*6330*A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uah*210*6400*A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uah*210*7010*A</v>
      </c>
      <c r="B745" s="282">
        <f>ROUND(O59,0)</f>
        <v>1569</v>
      </c>
      <c r="C745" s="285">
        <f>ROUND(O60,2)</f>
        <v>37.04</v>
      </c>
      <c r="D745" s="282">
        <f>ROUND(O61,0)</f>
        <v>4230968</v>
      </c>
      <c r="E745" s="282">
        <f>ROUND(O62,0)</f>
        <v>555315</v>
      </c>
      <c r="F745" s="282">
        <f>ROUND(O63,0)</f>
        <v>1360718</v>
      </c>
      <c r="G745" s="282">
        <f>ROUND(O64,0)</f>
        <v>496321</v>
      </c>
      <c r="H745" s="282">
        <f>ROUND(O65,0)</f>
        <v>737</v>
      </c>
      <c r="I745" s="282">
        <f>ROUND(O66,0)</f>
        <v>4357</v>
      </c>
      <c r="J745" s="282">
        <f>ROUND(O67,0)</f>
        <v>304127</v>
      </c>
      <c r="K745" s="282">
        <f>ROUND(O68,0)</f>
        <v>2516</v>
      </c>
      <c r="L745" s="282">
        <f>ROUND(O70,0)</f>
        <v>0</v>
      </c>
      <c r="M745" s="282">
        <f>ROUND(O71,0)</f>
        <v>6969560</v>
      </c>
      <c r="N745" s="282">
        <f>ROUND(O76,0)</f>
        <v>13775</v>
      </c>
      <c r="O745" s="282">
        <f>ROUND(O74,0)</f>
        <v>577155</v>
      </c>
      <c r="P745" s="282">
        <f>IF(O77&gt;0,ROUND(O77,0),0)</f>
        <v>0</v>
      </c>
      <c r="Q745" s="282">
        <f>IF(O78&gt;0,ROUND(O78,0),0)</f>
        <v>1418</v>
      </c>
      <c r="R745" s="282">
        <f>IF(O79&gt;0,ROUND(O79,0),0)</f>
        <v>0</v>
      </c>
      <c r="S745" s="282">
        <f>IF(O80&gt;0,ROUND(O80,0),0)</f>
        <v>22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uah*210*7020*A</v>
      </c>
      <c r="B746" s="282">
        <f>ROUND(P59,0)</f>
        <v>0</v>
      </c>
      <c r="C746" s="285">
        <f>ROUND(P60,2)</f>
        <v>70.45</v>
      </c>
      <c r="D746" s="282">
        <f>ROUND(P61,0)</f>
        <v>7393732</v>
      </c>
      <c r="E746" s="282">
        <f>ROUND(P62,0)</f>
        <v>970429</v>
      </c>
      <c r="F746" s="282">
        <f>ROUND(P63,0)</f>
        <v>39328</v>
      </c>
      <c r="G746" s="282">
        <f>ROUND(P64,0)</f>
        <v>9251076</v>
      </c>
      <c r="H746" s="282">
        <f>ROUND(P65,0)</f>
        <v>2363</v>
      </c>
      <c r="I746" s="282">
        <f>ROUND(P66,0)</f>
        <v>1213223</v>
      </c>
      <c r="J746" s="282">
        <f>ROUND(P67,0)</f>
        <v>727086</v>
      </c>
      <c r="K746" s="282">
        <f>ROUND(P68,0)</f>
        <v>31653</v>
      </c>
      <c r="L746" s="282">
        <f>ROUND(P70,0)</f>
        <v>1129</v>
      </c>
      <c r="M746" s="282">
        <f>ROUND(P71,0)</f>
        <v>19653112</v>
      </c>
      <c r="N746" s="282">
        <f>ROUND(P76,0)</f>
        <v>32932</v>
      </c>
      <c r="O746" s="282">
        <f>ROUND(P74,0)</f>
        <v>143715977</v>
      </c>
      <c r="P746" s="282">
        <f>IF(P77&gt;0,ROUND(P77,0),0)</f>
        <v>0</v>
      </c>
      <c r="Q746" s="282">
        <f>IF(P78&gt;0,ROUND(P78,0),0)</f>
        <v>3390</v>
      </c>
      <c r="R746" s="282">
        <f>IF(P79&gt;0,ROUND(P79,0),0)</f>
        <v>0</v>
      </c>
      <c r="S746" s="282">
        <f>IF(P80&gt;0,ROUND(P80,0),0)</f>
        <v>35</v>
      </c>
      <c r="T746" s="285">
        <f>IF(P81&gt;0,ROUND(P81,2),0)</f>
        <v>0</v>
      </c>
      <c r="U746" s="282"/>
      <c r="X746" s="282"/>
      <c r="Y746" s="282"/>
      <c r="Z746" s="282">
        <f t="shared" si="21"/>
        <v>6315905</v>
      </c>
    </row>
    <row r="747" spans="1:26" ht="12.65" customHeight="1" x14ac:dyDescent="0.35">
      <c r="A747" s="209" t="str">
        <f>RIGHT($C$84,3)&amp;"*"&amp;RIGHT($C$83,4)&amp;"*"&amp;Q$55&amp;"*"&amp;"A"</f>
        <v>uah*210*7030*A</v>
      </c>
      <c r="B747" s="282">
        <f>ROUND(Q59,0)</f>
        <v>0</v>
      </c>
      <c r="C747" s="285">
        <f>ROUND(Q60,2)</f>
        <v>20.25</v>
      </c>
      <c r="D747" s="282">
        <f>ROUND(Q61,0)</f>
        <v>2718564</v>
      </c>
      <c r="E747" s="282">
        <f>ROUND(Q62,0)</f>
        <v>356812</v>
      </c>
      <c r="F747" s="282">
        <f>ROUND(Q63,0)</f>
        <v>0</v>
      </c>
      <c r="G747" s="282">
        <f>ROUND(Q64,0)</f>
        <v>61726</v>
      </c>
      <c r="H747" s="282">
        <f>ROUND(Q65,0)</f>
        <v>653</v>
      </c>
      <c r="I747" s="282">
        <f>ROUND(Q66,0)</f>
        <v>5936</v>
      </c>
      <c r="J747" s="282">
        <f>ROUND(Q67,0)</f>
        <v>359720</v>
      </c>
      <c r="K747" s="282">
        <f>ROUND(Q68,0)</f>
        <v>361</v>
      </c>
      <c r="L747" s="282">
        <f>ROUND(Q70,0)</f>
        <v>0</v>
      </c>
      <c r="M747" s="282">
        <f>ROUND(Q71,0)</f>
        <v>3507401</v>
      </c>
      <c r="N747" s="282">
        <f>ROUND(Q76,0)</f>
        <v>16293</v>
      </c>
      <c r="O747" s="282">
        <f>ROUND(Q74,0)</f>
        <v>10111444</v>
      </c>
      <c r="P747" s="282">
        <f>IF(Q77&gt;0,ROUND(Q77,0),0)</f>
        <v>0</v>
      </c>
      <c r="Q747" s="282">
        <f>IF(Q78&gt;0,ROUND(Q78,0),0)</f>
        <v>1677</v>
      </c>
      <c r="R747" s="282">
        <f>IF(Q79&gt;0,ROUND(Q79,0),0)</f>
        <v>0</v>
      </c>
      <c r="S747" s="282">
        <f>IF(Q80&gt;0,ROUND(Q80,0),0)</f>
        <v>13</v>
      </c>
      <c r="T747" s="285">
        <f>IF(Q81&gt;0,ROUND(Q81,2),0)</f>
        <v>0</v>
      </c>
      <c r="U747" s="282"/>
      <c r="X747" s="282"/>
      <c r="Y747" s="282"/>
      <c r="Z747" s="282">
        <f t="shared" si="21"/>
        <v>19242042</v>
      </c>
    </row>
    <row r="748" spans="1:26" ht="12.65" customHeight="1" x14ac:dyDescent="0.35">
      <c r="A748" s="209" t="str">
        <f>RIGHT($C$84,3)&amp;"*"&amp;RIGHT($C$83,4)&amp;"*"&amp;R$55&amp;"*"&amp;"A"</f>
        <v>uah*210*7040*A</v>
      </c>
      <c r="B748" s="282">
        <f>ROUND(R59,0)</f>
        <v>0</v>
      </c>
      <c r="C748" s="285">
        <f>ROUND(R60,2)</f>
        <v>3.91</v>
      </c>
      <c r="D748" s="282">
        <f>ROUND(R61,0)</f>
        <v>370788</v>
      </c>
      <c r="E748" s="282">
        <f>ROUND(R62,0)</f>
        <v>48666</v>
      </c>
      <c r="F748" s="282">
        <f>ROUND(R63,0)</f>
        <v>84713</v>
      </c>
      <c r="G748" s="282">
        <f>ROUND(R64,0)</f>
        <v>261300</v>
      </c>
      <c r="H748" s="282">
        <f>ROUND(R65,0)</f>
        <v>0</v>
      </c>
      <c r="I748" s="282">
        <f>ROUND(R66,0)</f>
        <v>1693</v>
      </c>
      <c r="J748" s="282">
        <f>ROUND(R67,0)</f>
        <v>0</v>
      </c>
      <c r="K748" s="282">
        <f>ROUND(R68,0)</f>
        <v>28</v>
      </c>
      <c r="L748" s="282">
        <f>ROUND(R70,0)</f>
        <v>0</v>
      </c>
      <c r="M748" s="282">
        <f>ROUND(R71,0)</f>
        <v>770810</v>
      </c>
      <c r="N748" s="282">
        <f>ROUND(R76,0)</f>
        <v>0</v>
      </c>
      <c r="O748" s="282">
        <f>ROUND(R74,0)</f>
        <v>38021887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5082392</v>
      </c>
    </row>
    <row r="749" spans="1:26" ht="12.65" customHeight="1" x14ac:dyDescent="0.35">
      <c r="A749" s="209" t="str">
        <f>RIGHT($C$84,3)&amp;"*"&amp;RIGHT($C$83,4)&amp;"*"&amp;S$55&amp;"*"&amp;"A"</f>
        <v>uah*210*7050*A</v>
      </c>
      <c r="B749" s="282"/>
      <c r="C749" s="285">
        <f>ROUND(S60,2)</f>
        <v>15.36</v>
      </c>
      <c r="D749" s="282">
        <f>ROUND(S61,0)</f>
        <v>1154366</v>
      </c>
      <c r="E749" s="282">
        <f>ROUND(S62,0)</f>
        <v>151511</v>
      </c>
      <c r="F749" s="282">
        <f>ROUND(S63,0)</f>
        <v>0</v>
      </c>
      <c r="G749" s="282">
        <f>ROUND(S64,0)</f>
        <v>4307975</v>
      </c>
      <c r="H749" s="282">
        <f>ROUND(S65,0)</f>
        <v>0</v>
      </c>
      <c r="I749" s="282">
        <f>ROUND(S66,0)</f>
        <v>257410</v>
      </c>
      <c r="J749" s="282">
        <f>ROUND(S67,0)</f>
        <v>205608</v>
      </c>
      <c r="K749" s="282">
        <f>ROUND(S68,0)</f>
        <v>15212</v>
      </c>
      <c r="L749" s="282">
        <f>ROUND(S70,0)</f>
        <v>0</v>
      </c>
      <c r="M749" s="282">
        <f>ROUND(S71,0)</f>
        <v>6099369</v>
      </c>
      <c r="N749" s="282">
        <f>ROUND(S76,0)</f>
        <v>9313</v>
      </c>
      <c r="O749" s="282">
        <f>ROUND(S74,0)</f>
        <v>25138</v>
      </c>
      <c r="P749" s="282">
        <f>IF(S77&gt;0,ROUND(S77,0),0)</f>
        <v>0</v>
      </c>
      <c r="Q749" s="282">
        <f>IF(S78&gt;0,ROUND(S78,0),0)</f>
        <v>959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1249426</v>
      </c>
    </row>
    <row r="750" spans="1:26" ht="12.65" customHeight="1" x14ac:dyDescent="0.35">
      <c r="A750" s="209" t="str">
        <f>RIGHT($C$84,3)&amp;"*"&amp;RIGHT($C$83,4)&amp;"*"&amp;T$55&amp;"*"&amp;"A"</f>
        <v>uah*210*7060*A</v>
      </c>
      <c r="B750" s="282"/>
      <c r="C750" s="285">
        <f>ROUND(T60,2)</f>
        <v>3.24</v>
      </c>
      <c r="D750" s="282">
        <f>ROUND(T61,0)</f>
        <v>363394</v>
      </c>
      <c r="E750" s="282">
        <f>ROUND(T62,0)</f>
        <v>47696</v>
      </c>
      <c r="F750" s="282">
        <f>ROUND(T63,0)</f>
        <v>0</v>
      </c>
      <c r="G750" s="282">
        <f>ROUND(T64,0)</f>
        <v>141909</v>
      </c>
      <c r="H750" s="282">
        <f>ROUND(T65,0)</f>
        <v>0</v>
      </c>
      <c r="I750" s="282">
        <f>ROUND(T66,0)</f>
        <v>85</v>
      </c>
      <c r="J750" s="282">
        <f>ROUND(T67,0)</f>
        <v>47364</v>
      </c>
      <c r="K750" s="282">
        <f>ROUND(T68,0)</f>
        <v>275</v>
      </c>
      <c r="L750" s="282">
        <f>ROUND(T70,0)</f>
        <v>0</v>
      </c>
      <c r="M750" s="282">
        <f>ROUND(T71,0)</f>
        <v>601473</v>
      </c>
      <c r="N750" s="282">
        <f>ROUND(T76,0)</f>
        <v>2145</v>
      </c>
      <c r="O750" s="282">
        <f>ROUND(T74,0)</f>
        <v>2153457</v>
      </c>
      <c r="P750" s="282">
        <f>IF(T77&gt;0,ROUND(T77,0),0)</f>
        <v>0</v>
      </c>
      <c r="Q750" s="282">
        <f>IF(T78&gt;0,ROUND(T78,0),0)</f>
        <v>221</v>
      </c>
      <c r="R750" s="282">
        <f>IF(T79&gt;0,ROUND(T79,0),0)</f>
        <v>0</v>
      </c>
      <c r="S750" s="282">
        <f>IF(T80&gt;0,ROUND(T80,0),0)</f>
        <v>3</v>
      </c>
      <c r="T750" s="285">
        <f>IF(T81&gt;0,ROUND(T81,2),0)</f>
        <v>0</v>
      </c>
      <c r="U750" s="282"/>
      <c r="X750" s="282"/>
      <c r="Y750" s="282"/>
      <c r="Z750" s="282">
        <f t="shared" si="21"/>
        <v>4736980</v>
      </c>
    </row>
    <row r="751" spans="1:26" ht="12.65" customHeight="1" x14ac:dyDescent="0.35">
      <c r="A751" s="209" t="str">
        <f>RIGHT($C$84,3)&amp;"*"&amp;RIGHT($C$83,4)&amp;"*"&amp;U$55&amp;"*"&amp;"A"</f>
        <v>uah*210*7070*A</v>
      </c>
      <c r="B751" s="282">
        <f>ROUND(U59,0)</f>
        <v>0</v>
      </c>
      <c r="C751" s="285">
        <f>ROUND(U60,2)</f>
        <v>2.59</v>
      </c>
      <c r="D751" s="282">
        <f>ROUND(U61,0)</f>
        <v>257593</v>
      </c>
      <c r="E751" s="282">
        <f>ROUND(U62,0)</f>
        <v>33809</v>
      </c>
      <c r="F751" s="282">
        <f>ROUND(U63,0)</f>
        <v>749048</v>
      </c>
      <c r="G751" s="282">
        <f>ROUND(U64,0)</f>
        <v>916988</v>
      </c>
      <c r="H751" s="282">
        <f>ROUND(U65,0)</f>
        <v>525</v>
      </c>
      <c r="I751" s="282">
        <f>ROUND(U66,0)</f>
        <v>4927122</v>
      </c>
      <c r="J751" s="282">
        <f>ROUND(U67,0)</f>
        <v>0</v>
      </c>
      <c r="K751" s="282">
        <f>ROUND(U68,0)</f>
        <v>3225</v>
      </c>
      <c r="L751" s="282">
        <f>ROUND(U70,0)</f>
        <v>0</v>
      </c>
      <c r="M751" s="282">
        <f>ROUND(U71,0)</f>
        <v>6901437</v>
      </c>
      <c r="N751" s="282">
        <f>ROUND(U76,0)</f>
        <v>0</v>
      </c>
      <c r="O751" s="282">
        <f>ROUND(U74,0)</f>
        <v>22761637</v>
      </c>
      <c r="P751" s="282">
        <f>IF(U77&gt;0,ROUND(U77,0),0)</f>
        <v>0</v>
      </c>
      <c r="Q751" s="282">
        <f>IF(U78&gt;0,ROUND(U78,0),0)</f>
        <v>0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766763</v>
      </c>
    </row>
    <row r="752" spans="1:26" ht="12.65" customHeight="1" x14ac:dyDescent="0.35">
      <c r="A752" s="209" t="str">
        <f>RIGHT($C$84,3)&amp;"*"&amp;RIGHT($C$83,4)&amp;"*"&amp;V$55&amp;"*"&amp;"A"</f>
        <v>uah*210*7110*A</v>
      </c>
      <c r="B752" s="282">
        <f>ROUND(V59,0)</f>
        <v>0</v>
      </c>
      <c r="C752" s="285">
        <f>ROUND(V60,2)</f>
        <v>18.489999999999998</v>
      </c>
      <c r="D752" s="282">
        <f>ROUND(V61,0)</f>
        <v>2378473</v>
      </c>
      <c r="E752" s="282">
        <f>ROUND(V62,0)</f>
        <v>312175</v>
      </c>
      <c r="F752" s="282">
        <f>ROUND(V63,0)</f>
        <v>0</v>
      </c>
      <c r="G752" s="282">
        <f>ROUND(V64,0)</f>
        <v>1119020</v>
      </c>
      <c r="H752" s="282">
        <f>ROUND(V65,0)</f>
        <v>905</v>
      </c>
      <c r="I752" s="282">
        <f>ROUND(V66,0)</f>
        <v>802438</v>
      </c>
      <c r="J752" s="282">
        <f>ROUND(V67,0)</f>
        <v>0</v>
      </c>
      <c r="K752" s="282">
        <f>ROUND(V68,0)</f>
        <v>256</v>
      </c>
      <c r="L752" s="282">
        <f>ROUND(V70,0)</f>
        <v>0</v>
      </c>
      <c r="M752" s="282">
        <f>ROUND(V71,0)</f>
        <v>4614868</v>
      </c>
      <c r="N752" s="282">
        <f>ROUND(V76,0)</f>
        <v>0</v>
      </c>
      <c r="O752" s="282">
        <f>ROUND(V74,0)</f>
        <v>19007620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4</v>
      </c>
      <c r="T752" s="285">
        <f>IF(V81&gt;0,ROUND(V81,2),0)</f>
        <v>0</v>
      </c>
      <c r="U752" s="282"/>
      <c r="X752" s="282"/>
      <c r="Y752" s="282"/>
      <c r="Z752" s="282">
        <f t="shared" si="21"/>
        <v>3808881</v>
      </c>
    </row>
    <row r="753" spans="1:26" ht="12.65" customHeight="1" x14ac:dyDescent="0.35">
      <c r="A753" s="209" t="str">
        <f>RIGHT($C$84,3)&amp;"*"&amp;RIGHT($C$83,4)&amp;"*"&amp;W$55&amp;"*"&amp;"A"</f>
        <v>uah*210*7120*A</v>
      </c>
      <c r="B753" s="282">
        <f>ROUND(W59,0)</f>
        <v>0</v>
      </c>
      <c r="C753" s="285">
        <f>ROUND(W60,2)</f>
        <v>6.25</v>
      </c>
      <c r="D753" s="282">
        <f>ROUND(W61,0)</f>
        <v>847858</v>
      </c>
      <c r="E753" s="282">
        <f>ROUND(W62,0)</f>
        <v>111282</v>
      </c>
      <c r="F753" s="282">
        <f>ROUND(W63,0)</f>
        <v>0</v>
      </c>
      <c r="G753" s="282">
        <f>ROUND(W64,0)</f>
        <v>148866</v>
      </c>
      <c r="H753" s="282">
        <f>ROUND(W65,0)</f>
        <v>0</v>
      </c>
      <c r="I753" s="282">
        <f>ROUND(W66,0)</f>
        <v>269084</v>
      </c>
      <c r="J753" s="282">
        <f>ROUND(W67,0)</f>
        <v>0</v>
      </c>
      <c r="K753" s="282">
        <f>ROUND(W68,0)</f>
        <v>22</v>
      </c>
      <c r="L753" s="282">
        <f>ROUND(W70,0)</f>
        <v>0</v>
      </c>
      <c r="M753" s="282">
        <f>ROUND(W71,0)</f>
        <v>1377615</v>
      </c>
      <c r="N753" s="282">
        <f>ROUND(W76,0)</f>
        <v>0</v>
      </c>
      <c r="O753" s="282">
        <f>ROUND(W74,0)</f>
        <v>10389147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2947621</v>
      </c>
    </row>
    <row r="754" spans="1:26" ht="12.65" customHeight="1" x14ac:dyDescent="0.35">
      <c r="A754" s="209" t="str">
        <f>RIGHT($C$84,3)&amp;"*"&amp;RIGHT($C$83,4)&amp;"*"&amp;X$55&amp;"*"&amp;"A"</f>
        <v>uah*210*7130*A</v>
      </c>
      <c r="B754" s="282">
        <f>ROUND(X59,0)</f>
        <v>0</v>
      </c>
      <c r="C754" s="285">
        <f>ROUND(X60,2)</f>
        <v>15.8</v>
      </c>
      <c r="D754" s="282">
        <f>ROUND(X61,0)</f>
        <v>1933448</v>
      </c>
      <c r="E754" s="282">
        <f>ROUND(X62,0)</f>
        <v>253765</v>
      </c>
      <c r="F754" s="282">
        <f>ROUND(X63,0)</f>
        <v>0</v>
      </c>
      <c r="G754" s="282">
        <f>ROUND(X64,0)</f>
        <v>511967</v>
      </c>
      <c r="H754" s="282">
        <f>ROUND(X65,0)</f>
        <v>0</v>
      </c>
      <c r="I754" s="282">
        <f>ROUND(X66,0)</f>
        <v>304333</v>
      </c>
      <c r="J754" s="282">
        <f>ROUND(X67,0)</f>
        <v>77108</v>
      </c>
      <c r="K754" s="282">
        <f>ROUND(X68,0)</f>
        <v>519</v>
      </c>
      <c r="L754" s="282">
        <f>ROUND(X70,0)</f>
        <v>0</v>
      </c>
      <c r="M754" s="282">
        <f>ROUND(X71,0)</f>
        <v>3083112</v>
      </c>
      <c r="N754" s="282">
        <f>ROUND(X76,0)</f>
        <v>3492</v>
      </c>
      <c r="O754" s="282">
        <f>ROUND(X74,0)</f>
        <v>20474281</v>
      </c>
      <c r="P754" s="282">
        <f>IF(X77&gt;0,ROUND(X77,0),0)</f>
        <v>0</v>
      </c>
      <c r="Q754" s="282">
        <f>IF(X78&gt;0,ROUND(X78,0),0)</f>
        <v>359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816434</v>
      </c>
    </row>
    <row r="755" spans="1:26" ht="12.65" customHeight="1" x14ac:dyDescent="0.35">
      <c r="A755" s="209" t="str">
        <f>RIGHT($C$84,3)&amp;"*"&amp;RIGHT($C$83,4)&amp;"*"&amp;Y$55&amp;"*"&amp;"A"</f>
        <v>uah*210*7140*A</v>
      </c>
      <c r="B755" s="282">
        <f>ROUND(Y59,0)</f>
        <v>0</v>
      </c>
      <c r="C755" s="285">
        <f>ROUND(Y60,2)</f>
        <v>33.76</v>
      </c>
      <c r="D755" s="282">
        <f>ROUND(Y61,0)</f>
        <v>3168423</v>
      </c>
      <c r="E755" s="282">
        <f>ROUND(Y62,0)</f>
        <v>415856</v>
      </c>
      <c r="F755" s="282">
        <f>ROUND(Y63,0)</f>
        <v>0</v>
      </c>
      <c r="G755" s="282">
        <f>ROUND(Y64,0)</f>
        <v>518516</v>
      </c>
      <c r="H755" s="282">
        <f>ROUND(Y65,0)</f>
        <v>0</v>
      </c>
      <c r="I755" s="282">
        <f>ROUND(Y66,0)</f>
        <v>1053969</v>
      </c>
      <c r="J755" s="282">
        <f>ROUND(Y67,0)</f>
        <v>276443</v>
      </c>
      <c r="K755" s="282">
        <f>ROUND(Y68,0)</f>
        <v>7594</v>
      </c>
      <c r="L755" s="282">
        <f>ROUND(Y70,0)</f>
        <v>0</v>
      </c>
      <c r="M755" s="282">
        <f>ROUND(Y71,0)</f>
        <v>5462240</v>
      </c>
      <c r="N755" s="282">
        <f>ROUND(Y76,0)</f>
        <v>12521</v>
      </c>
      <c r="O755" s="282">
        <f>ROUND(Y74,0)</f>
        <v>21542562</v>
      </c>
      <c r="P755" s="282">
        <f>IF(Y77&gt;0,ROUND(Y77,0),0)</f>
        <v>0</v>
      </c>
      <c r="Q755" s="282">
        <f>IF(Y78&gt;0,ROUND(Y78,0),0)</f>
        <v>1289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2518607</v>
      </c>
    </row>
    <row r="756" spans="1:26" ht="12.65" customHeight="1" x14ac:dyDescent="0.35">
      <c r="A756" s="209" t="str">
        <f>RIGHT($C$84,3)&amp;"*"&amp;RIGHT($C$83,4)&amp;"*"&amp;Z$55&amp;"*"&amp;"A"</f>
        <v>uah*210*7150*A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5329117</v>
      </c>
    </row>
    <row r="757" spans="1:26" ht="12.65" customHeight="1" x14ac:dyDescent="0.35">
      <c r="A757" s="209" t="str">
        <f>RIGHT($C$84,3)&amp;"*"&amp;RIGHT($C$83,4)&amp;"*"&amp;AA$55&amp;"*"&amp;"A"</f>
        <v>uah*210*7160*A</v>
      </c>
      <c r="B757" s="282">
        <f>ROUND(AA59,0)</f>
        <v>0</v>
      </c>
      <c r="C757" s="285">
        <f>ROUND(AA60,2)</f>
        <v>1.17</v>
      </c>
      <c r="D757" s="282">
        <f>ROUND(AA61,0)</f>
        <v>155130</v>
      </c>
      <c r="E757" s="282">
        <f>ROUND(AA62,0)</f>
        <v>20361</v>
      </c>
      <c r="F757" s="282">
        <f>ROUND(AA63,0)</f>
        <v>0</v>
      </c>
      <c r="G757" s="282">
        <f>ROUND(AA64,0)</f>
        <v>56537</v>
      </c>
      <c r="H757" s="282">
        <f>ROUND(AA65,0)</f>
        <v>0</v>
      </c>
      <c r="I757" s="282">
        <f>ROUND(AA66,0)</f>
        <v>23953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255980</v>
      </c>
      <c r="N757" s="282">
        <f>ROUND(AA76,0)</f>
        <v>0</v>
      </c>
      <c r="O757" s="282">
        <f>ROUND(AA74,0)</f>
        <v>1666534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uah*210*7170*A</v>
      </c>
      <c r="B758" s="282"/>
      <c r="C758" s="285">
        <f>ROUND(AB60,2)</f>
        <v>21.52</v>
      </c>
      <c r="D758" s="282">
        <f>ROUND(AB61,0)</f>
        <v>2664501</v>
      </c>
      <c r="E758" s="282">
        <f>ROUND(AB62,0)</f>
        <v>349716</v>
      </c>
      <c r="F758" s="282">
        <f>ROUND(AB63,0)</f>
        <v>175279</v>
      </c>
      <c r="G758" s="282">
        <f>ROUND(AB64,0)</f>
        <v>10178663</v>
      </c>
      <c r="H758" s="282">
        <f>ROUND(AB65,0)</f>
        <v>600</v>
      </c>
      <c r="I758" s="282">
        <f>ROUND(AB66,0)</f>
        <v>75256</v>
      </c>
      <c r="J758" s="282">
        <f>ROUND(AB67,0)</f>
        <v>101199</v>
      </c>
      <c r="K758" s="282">
        <f>ROUND(AB68,0)</f>
        <v>62300</v>
      </c>
      <c r="L758" s="282">
        <f>ROUND(AB70,0)</f>
        <v>41957</v>
      </c>
      <c r="M758" s="282">
        <f>ROUND(AB71,0)</f>
        <v>13873227</v>
      </c>
      <c r="N758" s="282">
        <f>ROUND(AB76,0)</f>
        <v>4584</v>
      </c>
      <c r="O758" s="282">
        <f>ROUND(AB74,0)</f>
        <v>38821121</v>
      </c>
      <c r="P758" s="282">
        <f>IF(AB77&gt;0,ROUND(AB77,0),0)</f>
        <v>0</v>
      </c>
      <c r="Q758" s="282">
        <f>IF(AB78&gt;0,ROUND(AB78,0),0)</f>
        <v>472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149825</v>
      </c>
    </row>
    <row r="759" spans="1:26" ht="12.65" customHeight="1" x14ac:dyDescent="0.35">
      <c r="A759" s="209" t="str">
        <f>RIGHT($C$84,3)&amp;"*"&amp;RIGHT($C$83,4)&amp;"*"&amp;AC$55&amp;"*"&amp;"A"</f>
        <v>uah*210*7180*A</v>
      </c>
      <c r="B759" s="282">
        <f>ROUND(AC59,0)</f>
        <v>0</v>
      </c>
      <c r="C759" s="285">
        <f>ROUND(AC60,2)</f>
        <v>14.43</v>
      </c>
      <c r="D759" s="282">
        <f>ROUND(AC61,0)</f>
        <v>1709470</v>
      </c>
      <c r="E759" s="282">
        <f>ROUND(AC62,0)</f>
        <v>224368</v>
      </c>
      <c r="F759" s="282">
        <f>ROUND(AC63,0)</f>
        <v>7000</v>
      </c>
      <c r="G759" s="282">
        <f>ROUND(AC64,0)</f>
        <v>197387</v>
      </c>
      <c r="H759" s="282">
        <f>ROUND(AC65,0)</f>
        <v>1167</v>
      </c>
      <c r="I759" s="282">
        <f>ROUND(AC66,0)</f>
        <v>4102</v>
      </c>
      <c r="J759" s="282">
        <f>ROUND(AC67,0)</f>
        <v>43797</v>
      </c>
      <c r="K759" s="282">
        <f>ROUND(AC68,0)</f>
        <v>4478</v>
      </c>
      <c r="L759" s="282">
        <f>ROUND(AC70,0)</f>
        <v>0</v>
      </c>
      <c r="M759" s="282">
        <f>ROUND(AC71,0)</f>
        <v>2197946</v>
      </c>
      <c r="N759" s="282">
        <f>ROUND(AC76,0)</f>
        <v>1984</v>
      </c>
      <c r="O759" s="282">
        <f>ROUND(AC74,0)</f>
        <v>1914190</v>
      </c>
      <c r="P759" s="282">
        <f>IF(AC77&gt;0,ROUND(AC77,0),0)</f>
        <v>0</v>
      </c>
      <c r="Q759" s="282">
        <f>IF(AC78&gt;0,ROUND(AC78,0),0)</f>
        <v>204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8537593</v>
      </c>
    </row>
    <row r="760" spans="1:26" ht="12.65" customHeight="1" x14ac:dyDescent="0.35">
      <c r="A760" s="209" t="str">
        <f>RIGHT($C$84,3)&amp;"*"&amp;RIGHT($C$83,4)&amp;"*"&amp;AD$55&amp;"*"&amp;"A"</f>
        <v>uah*210*7190*A</v>
      </c>
      <c r="B760" s="282">
        <f>ROUND(AD59,0)</f>
        <v>0</v>
      </c>
      <c r="C760" s="285">
        <f>ROUND(AD60,2)</f>
        <v>0.96</v>
      </c>
      <c r="D760" s="282">
        <f>ROUND(AD61,0)</f>
        <v>130640</v>
      </c>
      <c r="E760" s="282">
        <f>ROUND(AD62,0)</f>
        <v>17147</v>
      </c>
      <c r="F760" s="282">
        <f>ROUND(AD63,0)</f>
        <v>0</v>
      </c>
      <c r="G760" s="282">
        <f>ROUND(AD64,0)</f>
        <v>14392</v>
      </c>
      <c r="H760" s="282">
        <f>ROUND(AD65,0)</f>
        <v>0</v>
      </c>
      <c r="I760" s="282">
        <f>ROUND(AD66,0)</f>
        <v>192</v>
      </c>
      <c r="J760" s="282">
        <f>ROUND(AD67,0)</f>
        <v>24421</v>
      </c>
      <c r="K760" s="282">
        <f>ROUND(AD68,0)</f>
        <v>5</v>
      </c>
      <c r="L760" s="282">
        <f>ROUND(AD70,0)</f>
        <v>0</v>
      </c>
      <c r="M760" s="282">
        <f>ROUND(AD71,0)</f>
        <v>186798</v>
      </c>
      <c r="N760" s="282">
        <f>ROUND(AD76,0)</f>
        <v>1106</v>
      </c>
      <c r="O760" s="282">
        <f>ROUND(AD74,0)</f>
        <v>49105</v>
      </c>
      <c r="P760" s="282">
        <f>IF(AD77&gt;0,ROUND(AD77,0),0)</f>
        <v>0</v>
      </c>
      <c r="Q760" s="282">
        <f>IF(AD78&gt;0,ROUND(AD78,0),0)</f>
        <v>114</v>
      </c>
      <c r="R760" s="282">
        <f>IF(AD79&gt;0,ROUND(AD79,0),0)</f>
        <v>0</v>
      </c>
      <c r="S760" s="282">
        <f>IF(AD80&gt;0,ROUND(AD80,0),0)</f>
        <v>1</v>
      </c>
      <c r="T760" s="285">
        <f>IF(AD81&gt;0,ROUND(AD81,2),0)</f>
        <v>0</v>
      </c>
      <c r="U760" s="282"/>
      <c r="X760" s="282"/>
      <c r="Y760" s="282"/>
      <c r="Z760" s="282">
        <f t="shared" si="21"/>
        <v>1694892</v>
      </c>
    </row>
    <row r="761" spans="1:26" ht="12.65" customHeight="1" x14ac:dyDescent="0.35">
      <c r="A761" s="209" t="str">
        <f>RIGHT($C$84,3)&amp;"*"&amp;RIGHT($C$83,4)&amp;"*"&amp;AE$55&amp;"*"&amp;"A"</f>
        <v>uah*210*7200*A</v>
      </c>
      <c r="B761" s="282">
        <f>ROUND(AE59,0)</f>
        <v>0</v>
      </c>
      <c r="C761" s="285">
        <f>ROUND(AE60,2)</f>
        <v>14.88</v>
      </c>
      <c r="D761" s="282">
        <f>ROUND(AE61,0)</f>
        <v>1585992</v>
      </c>
      <c r="E761" s="282">
        <f>ROUND(AE62,0)</f>
        <v>208162</v>
      </c>
      <c r="F761" s="282">
        <f>ROUND(AE63,0)</f>
        <v>0</v>
      </c>
      <c r="G761" s="282">
        <f>ROUND(AE64,0)</f>
        <v>10037</v>
      </c>
      <c r="H761" s="282">
        <f>ROUND(AE65,0)</f>
        <v>600</v>
      </c>
      <c r="I761" s="282">
        <f>ROUND(AE66,0)</f>
        <v>2962</v>
      </c>
      <c r="J761" s="282">
        <f>ROUND(AE67,0)</f>
        <v>157753</v>
      </c>
      <c r="K761" s="282">
        <f>ROUND(AE68,0)</f>
        <v>1069</v>
      </c>
      <c r="L761" s="282">
        <f>ROUND(AE70,0)</f>
        <v>1133</v>
      </c>
      <c r="M761" s="282">
        <f>ROUND(AE71,0)</f>
        <v>1987601</v>
      </c>
      <c r="N761" s="282">
        <f>ROUND(AE76,0)</f>
        <v>7145</v>
      </c>
      <c r="O761" s="282">
        <f>ROUND(AE74,0)</f>
        <v>2472397</v>
      </c>
      <c r="P761" s="282">
        <f>IF(AE77&gt;0,ROUND(AE77,0),0)</f>
        <v>0</v>
      </c>
      <c r="Q761" s="282">
        <f>IF(AE78&gt;0,ROUND(AE78,0),0)</f>
        <v>735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330042</v>
      </c>
    </row>
    <row r="762" spans="1:26" ht="12.65" customHeight="1" x14ac:dyDescent="0.35">
      <c r="A762" s="209" t="str">
        <f>RIGHT($C$84,3)&amp;"*"&amp;RIGHT($C$83,4)&amp;"*"&amp;AF$55&amp;"*"&amp;"A"</f>
        <v>uah*210*7220*A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2405510</v>
      </c>
    </row>
    <row r="763" spans="1:26" ht="12.65" customHeight="1" x14ac:dyDescent="0.35">
      <c r="A763" s="209" t="str">
        <f>RIGHT($C$84,3)&amp;"*"&amp;RIGHT($C$83,4)&amp;"*"&amp;AG$55&amp;"*"&amp;"A"</f>
        <v>uah*210*7230*A</v>
      </c>
      <c r="B763" s="282">
        <f>ROUND(AG59,0)</f>
        <v>0</v>
      </c>
      <c r="C763" s="285">
        <f>ROUND(AG60,2)</f>
        <v>48.41</v>
      </c>
      <c r="D763" s="282">
        <f>ROUND(AG61,0)</f>
        <v>4945022</v>
      </c>
      <c r="E763" s="282">
        <f>ROUND(AG62,0)</f>
        <v>649035</v>
      </c>
      <c r="F763" s="282">
        <f>ROUND(AG63,0)</f>
        <v>866894</v>
      </c>
      <c r="G763" s="282">
        <f>ROUND(AG64,0)</f>
        <v>730424</v>
      </c>
      <c r="H763" s="282">
        <f>ROUND(AG65,0)</f>
        <v>1619</v>
      </c>
      <c r="I763" s="282">
        <f>ROUND(AG66,0)</f>
        <v>9925</v>
      </c>
      <c r="J763" s="282">
        <f>ROUND(AG67,0)</f>
        <v>437472</v>
      </c>
      <c r="K763" s="282">
        <f>ROUND(AG68,0)</f>
        <v>2249</v>
      </c>
      <c r="L763" s="282">
        <f>ROUND(AG70,0)</f>
        <v>0</v>
      </c>
      <c r="M763" s="282">
        <f>ROUND(AG71,0)</f>
        <v>7716464</v>
      </c>
      <c r="N763" s="282">
        <f>ROUND(AG76,0)</f>
        <v>19814</v>
      </c>
      <c r="O763" s="282">
        <f>ROUND(AG74,0)</f>
        <v>57036548</v>
      </c>
      <c r="P763" s="282">
        <f>IF(AG77&gt;0,ROUND(AG77,0),0)</f>
        <v>0</v>
      </c>
      <c r="Q763" s="282">
        <f>IF(AG78&gt;0,ROUND(AG78,0),0)</f>
        <v>2039</v>
      </c>
      <c r="R763" s="282">
        <f>IF(AG79&gt;0,ROUND(AG79,0),0)</f>
        <v>0</v>
      </c>
      <c r="S763" s="282">
        <f>IF(AG80&gt;0,ROUND(AG80,0),0)</f>
        <v>27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uah*210*7240*A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8730157</v>
      </c>
    </row>
    <row r="765" spans="1:26" ht="12.65" customHeight="1" x14ac:dyDescent="0.35">
      <c r="A765" s="209" t="str">
        <f>RIGHT($C$84,3)&amp;"*"&amp;RIGHT($C$83,4)&amp;"*"&amp;AI$55&amp;"*"&amp;"A"</f>
        <v>uah*210*7250*A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uah*210*7260*A</v>
      </c>
      <c r="B766" s="282">
        <f>ROUND(AJ59,0)</f>
        <v>0</v>
      </c>
      <c r="C766" s="285">
        <f>ROUND(AJ60,2)</f>
        <v>6.78</v>
      </c>
      <c r="D766" s="282">
        <f>ROUND(AJ61,0)</f>
        <v>773765</v>
      </c>
      <c r="E766" s="282">
        <f>ROUND(AJ62,0)</f>
        <v>101557</v>
      </c>
      <c r="F766" s="282">
        <f>ROUND(AJ63,0)</f>
        <v>1200</v>
      </c>
      <c r="G766" s="282">
        <f>ROUND(AJ64,0)</f>
        <v>92522</v>
      </c>
      <c r="H766" s="282">
        <f>ROUND(AJ65,0)</f>
        <v>0</v>
      </c>
      <c r="I766" s="282">
        <f>ROUND(AJ66,0)</f>
        <v>191252</v>
      </c>
      <c r="J766" s="282">
        <f>ROUND(AJ67,0)</f>
        <v>26767</v>
      </c>
      <c r="K766" s="282">
        <f>ROUND(AJ68,0)</f>
        <v>373</v>
      </c>
      <c r="L766" s="282">
        <f>ROUND(AJ70,0)</f>
        <v>0</v>
      </c>
      <c r="M766" s="282">
        <f>ROUND(AJ71,0)</f>
        <v>1188293</v>
      </c>
      <c r="N766" s="282">
        <f>ROUND(AJ76,0)</f>
        <v>1212</v>
      </c>
      <c r="O766" s="282">
        <f>ROUND(AJ74,0)</f>
        <v>5214512</v>
      </c>
      <c r="P766" s="282">
        <f>IF(AJ77&gt;0,ROUND(AJ77,0),0)</f>
        <v>0</v>
      </c>
      <c r="Q766" s="282">
        <f>IF(AJ78&gt;0,ROUND(AJ78,0),0)</f>
        <v>125</v>
      </c>
      <c r="R766" s="282">
        <f>IF(AJ79&gt;0,ROUND(AJ79,0),0)</f>
        <v>0</v>
      </c>
      <c r="S766" s="282">
        <f>IF(AJ80&gt;0,ROUND(AJ80,0),0)</f>
        <v>3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uah*210*7310*A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871365</v>
      </c>
    </row>
    <row r="768" spans="1:26" ht="12.65" customHeight="1" x14ac:dyDescent="0.35">
      <c r="A768" s="209" t="str">
        <f>RIGHT($C$84,3)&amp;"*"&amp;RIGHT($C$83,4)&amp;"*"&amp;AL$55&amp;"*"&amp;"A"</f>
        <v>uah*210*7320*A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uah*210*7330*A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uah*210*7340*A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uah*210*7350*A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uah*210*7380*A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uah*210*7390*A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uah*210*7400*A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uah*210*7410*A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uah*210*7420*A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148</v>
      </c>
      <c r="J776" s="282">
        <f>ROUND(AT67,0)</f>
        <v>23161</v>
      </c>
      <c r="K776" s="282">
        <f>ROUND(AT68,0)</f>
        <v>0</v>
      </c>
      <c r="L776" s="282">
        <f>ROUND(AT70,0)</f>
        <v>0</v>
      </c>
      <c r="M776" s="282">
        <f>ROUND(AT71,0)</f>
        <v>23369</v>
      </c>
      <c r="N776" s="282">
        <f>ROUND(AT76,0)</f>
        <v>1049</v>
      </c>
      <c r="O776" s="282">
        <f>ROUND(AT74,0)</f>
        <v>84696</v>
      </c>
      <c r="P776" s="282">
        <f>IF(AT77&gt;0,ROUND(AT77,0),0)</f>
        <v>0</v>
      </c>
      <c r="Q776" s="282">
        <f>IF(AT78&gt;0,ROUND(AT78,0),0)</f>
        <v>108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uah*210*7430*A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218389</v>
      </c>
    </row>
    <row r="778" spans="1:26" ht="12.65" customHeight="1" x14ac:dyDescent="0.35">
      <c r="A778" s="209" t="str">
        <f>RIGHT($C$84,3)&amp;"*"&amp;RIGHT($C$83,4)&amp;"*"&amp;AV$55&amp;"*"&amp;"A"</f>
        <v>uah*210*7490*A</v>
      </c>
      <c r="B778" s="282"/>
      <c r="C778" s="285">
        <f>ROUND(AV60,2)</f>
        <v>0.62</v>
      </c>
      <c r="D778" s="282">
        <f>ROUND(AV61,0)</f>
        <v>73929</v>
      </c>
      <c r="E778" s="282">
        <f>ROUND(AV62,0)</f>
        <v>9703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83632</v>
      </c>
      <c r="N778" s="282">
        <f>ROUND(AV76,0)</f>
        <v>0</v>
      </c>
      <c r="O778" s="282">
        <f>ROUND(AV74,0)</f>
        <v>3106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1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uah*210*8200*A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uah*210*8310*A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uah*210*8320*A</v>
      </c>
      <c r="B781" s="282">
        <f>ROUND(AY59,0)</f>
        <v>158022</v>
      </c>
      <c r="C781" s="285">
        <f>ROUND(AY60,2)</f>
        <v>25.03</v>
      </c>
      <c r="D781" s="282">
        <f>ROUND(AY61,0)</f>
        <v>1448024</v>
      </c>
      <c r="E781" s="282">
        <f>ROUND(AY62,0)</f>
        <v>190053</v>
      </c>
      <c r="F781" s="282">
        <f>ROUND(AY63,0)</f>
        <v>0</v>
      </c>
      <c r="G781" s="282">
        <f>ROUND(AY64,0)</f>
        <v>237395</v>
      </c>
      <c r="H781" s="282">
        <f>ROUND(AY65,0)</f>
        <v>668</v>
      </c>
      <c r="I781" s="282">
        <f>ROUND(AY66,0)</f>
        <v>86391</v>
      </c>
      <c r="J781" s="282">
        <f>ROUND(AY67,0)</f>
        <v>303597</v>
      </c>
      <c r="K781" s="282">
        <f>ROUND(AY68,0)</f>
        <v>1852</v>
      </c>
      <c r="L781" s="282">
        <f>ROUND(AY70,0)</f>
        <v>72659</v>
      </c>
      <c r="M781" s="282">
        <f>ROUND(AY71,0)</f>
        <v>2204465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uah*210*8330*A</v>
      </c>
      <c r="B782" s="282">
        <f>ROUND(AZ59,0)</f>
        <v>0</v>
      </c>
      <c r="C782" s="285">
        <f>ROUND(AZ60,2)</f>
        <v>5.71</v>
      </c>
      <c r="D782" s="282">
        <f>ROUND(AZ61,0)</f>
        <v>319476</v>
      </c>
      <c r="E782" s="282">
        <f>ROUND(AZ62,0)</f>
        <v>41931</v>
      </c>
      <c r="F782" s="282">
        <f>ROUND(AZ63,0)</f>
        <v>0</v>
      </c>
      <c r="G782" s="282">
        <f>ROUND(AZ64,0)</f>
        <v>283392</v>
      </c>
      <c r="H782" s="282">
        <f>ROUND(AZ65,0)</f>
        <v>1110</v>
      </c>
      <c r="I782" s="282">
        <f>ROUND(AZ66,0)</f>
        <v>10092</v>
      </c>
      <c r="J782" s="282">
        <f>ROUND(AZ67,0)</f>
        <v>0</v>
      </c>
      <c r="K782" s="282">
        <f>ROUND(AZ68,0)</f>
        <v>0</v>
      </c>
      <c r="L782" s="282">
        <f>ROUND(AZ70,0)</f>
        <v>396714</v>
      </c>
      <c r="M782" s="282">
        <f>ROUND(AZ71,0)</f>
        <v>259286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uah*210*8350*A</v>
      </c>
      <c r="B783" s="282">
        <f>ROUND(BA59,0)</f>
        <v>0</v>
      </c>
      <c r="C783" s="285">
        <f>ROUND(BA60,2)</f>
        <v>1.41</v>
      </c>
      <c r="D783" s="282">
        <f>ROUND(BA61,0)</f>
        <v>54237</v>
      </c>
      <c r="E783" s="282">
        <f>ROUND(BA62,0)</f>
        <v>7119</v>
      </c>
      <c r="F783" s="282">
        <f>ROUND(BA63,0)</f>
        <v>0</v>
      </c>
      <c r="G783" s="282">
        <f>ROUND(BA64,0)</f>
        <v>9526</v>
      </c>
      <c r="H783" s="282">
        <f>ROUND(BA65,0)</f>
        <v>0</v>
      </c>
      <c r="I783" s="282">
        <f>ROUND(BA66,0)</f>
        <v>783041</v>
      </c>
      <c r="J783" s="282">
        <f>ROUND(BA67,0)</f>
        <v>17415</v>
      </c>
      <c r="K783" s="282">
        <f>ROUND(BA68,0)</f>
        <v>0</v>
      </c>
      <c r="L783" s="282">
        <f>ROUND(BA70,0)</f>
        <v>0</v>
      </c>
      <c r="M783" s="282">
        <f>ROUND(BA71,0)</f>
        <v>871339</v>
      </c>
      <c r="N783" s="282"/>
      <c r="O783" s="282"/>
      <c r="P783" s="282">
        <f>IF(BA77&gt;0,ROUND(BA77,0),0)</f>
        <v>0</v>
      </c>
      <c r="Q783" s="282">
        <f>IF(BA78&gt;0,ROUND(BA78,0),0)</f>
        <v>81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uah*210*8360*A</v>
      </c>
      <c r="B784" s="282"/>
      <c r="C784" s="285">
        <f>ROUND(BB60,2)</f>
        <v>18.260000000000002</v>
      </c>
      <c r="D784" s="282">
        <f>ROUND(BB61,0)</f>
        <v>2068679</v>
      </c>
      <c r="E784" s="282">
        <f>ROUND(BB62,0)</f>
        <v>271514</v>
      </c>
      <c r="F784" s="282">
        <f>ROUND(BB63,0)</f>
        <v>5601</v>
      </c>
      <c r="G784" s="282">
        <f>ROUND(BB64,0)</f>
        <v>1710</v>
      </c>
      <c r="H784" s="282">
        <f>ROUND(BB65,0)</f>
        <v>4056</v>
      </c>
      <c r="I784" s="282">
        <f>ROUND(BB66,0)</f>
        <v>23968</v>
      </c>
      <c r="J784" s="282">
        <f>ROUND(BB67,0)</f>
        <v>1989</v>
      </c>
      <c r="K784" s="282">
        <f>ROUND(BB68,0)</f>
        <v>0</v>
      </c>
      <c r="L784" s="282">
        <f>ROUND(BB70,0)</f>
        <v>-948383</v>
      </c>
      <c r="M784" s="282">
        <f>ROUND(BB71,0)</f>
        <v>3478783</v>
      </c>
      <c r="N784" s="282"/>
      <c r="O784" s="282"/>
      <c r="P784" s="282">
        <f>IF(BB77&gt;0,ROUND(BB77,0),0)</f>
        <v>0</v>
      </c>
      <c r="Q784" s="282">
        <f>IF(BB78&gt;0,ROUND(BB78,0),0)</f>
        <v>9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uah*210*8370*A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uah*210*8420*A</v>
      </c>
      <c r="B786" s="282"/>
      <c r="C786" s="285">
        <f>ROUND(BD60,2)</f>
        <v>0.03</v>
      </c>
      <c r="D786" s="282">
        <f>ROUND(BD61,0)</f>
        <v>1294</v>
      </c>
      <c r="E786" s="282">
        <f>ROUND(BD62,0)</f>
        <v>170</v>
      </c>
      <c r="F786" s="282">
        <f>ROUND(BD63,0)</f>
        <v>0</v>
      </c>
      <c r="G786" s="282">
        <f>ROUND(BD64,0)</f>
        <v>125196</v>
      </c>
      <c r="H786" s="282">
        <f>ROUND(BD65,0)</f>
        <v>0</v>
      </c>
      <c r="I786" s="282">
        <f>ROUND(BD66,0)</f>
        <v>41884</v>
      </c>
      <c r="J786" s="282">
        <f>ROUND(BD67,0)</f>
        <v>172953</v>
      </c>
      <c r="K786" s="282">
        <f>ROUND(BD68,0)</f>
        <v>1208</v>
      </c>
      <c r="L786" s="282">
        <f>ROUND(BD70,0)</f>
        <v>0</v>
      </c>
      <c r="M786" s="282">
        <f>ROUND(BD71,0)</f>
        <v>342720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uah*210*8430*A</v>
      </c>
      <c r="B787" s="282">
        <f>ROUND(BE59,0)</f>
        <v>677159</v>
      </c>
      <c r="C787" s="285">
        <f>ROUND(BE60,2)</f>
        <v>24.66</v>
      </c>
      <c r="D787" s="282">
        <f>ROUND(BE61,0)</f>
        <v>1730848</v>
      </c>
      <c r="E787" s="282">
        <f>ROUND(BE62,0)</f>
        <v>227174</v>
      </c>
      <c r="F787" s="282">
        <f>ROUND(BE63,0)</f>
        <v>170003</v>
      </c>
      <c r="G787" s="282">
        <f>ROUND(BE64,0)</f>
        <v>344358</v>
      </c>
      <c r="H787" s="282">
        <f>ROUND(BE65,0)</f>
        <v>1478108</v>
      </c>
      <c r="I787" s="282">
        <f>ROUND(BE66,0)</f>
        <v>2348899</v>
      </c>
      <c r="J787" s="282">
        <f>ROUND(BE67,0)</f>
        <v>8773509</v>
      </c>
      <c r="K787" s="282">
        <f>ROUND(BE68,0)</f>
        <v>4388</v>
      </c>
      <c r="L787" s="282">
        <f>ROUND(BE70,0)</f>
        <v>127018</v>
      </c>
      <c r="M787" s="282">
        <f>ROUND(BE71,0)</f>
        <v>14961990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uah*210*8460*A</v>
      </c>
      <c r="B788" s="282"/>
      <c r="C788" s="285">
        <f>ROUND(BF60,2)</f>
        <v>33.51</v>
      </c>
      <c r="D788" s="282">
        <f>ROUND(BF61,0)</f>
        <v>1847313</v>
      </c>
      <c r="E788" s="282">
        <f>ROUND(BF62,0)</f>
        <v>242460</v>
      </c>
      <c r="F788" s="282">
        <f>ROUND(BF63,0)</f>
        <v>48318</v>
      </c>
      <c r="G788" s="282">
        <f>ROUND(BF64,0)</f>
        <v>277295</v>
      </c>
      <c r="H788" s="282">
        <f>ROUND(BF65,0)</f>
        <v>304359</v>
      </c>
      <c r="I788" s="282">
        <f>ROUND(BF66,0)</f>
        <v>466833</v>
      </c>
      <c r="J788" s="282">
        <f>ROUND(BF67,0)</f>
        <v>91424</v>
      </c>
      <c r="K788" s="282">
        <f>ROUND(BF68,0)</f>
        <v>995</v>
      </c>
      <c r="L788" s="282">
        <f>ROUND(BF70,0)</f>
        <v>0</v>
      </c>
      <c r="M788" s="282">
        <f>ROUND(BF71,0)</f>
        <v>3293927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uah*210*8470*A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uah*210*8480*A</v>
      </c>
      <c r="B790" s="282"/>
      <c r="C790" s="285">
        <f>ROUND(BH60,2)</f>
        <v>1.77</v>
      </c>
      <c r="D790" s="282">
        <f>ROUND(BH61,0)</f>
        <v>202190</v>
      </c>
      <c r="E790" s="282">
        <f>ROUND(BH62,0)</f>
        <v>26537</v>
      </c>
      <c r="F790" s="282">
        <f>ROUND(BH63,0)</f>
        <v>0</v>
      </c>
      <c r="G790" s="282">
        <f>ROUND(BH64,0)</f>
        <v>44</v>
      </c>
      <c r="H790" s="282">
        <f>ROUND(BH65,0)</f>
        <v>1184</v>
      </c>
      <c r="I790" s="282">
        <f>ROUND(BH66,0)</f>
        <v>3210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233596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uah*210*8490*A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uah*210*8510*A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122</v>
      </c>
      <c r="L792" s="282">
        <f>ROUND(BJ70,0)</f>
        <v>0</v>
      </c>
      <c r="M792" s="282">
        <f>ROUND(BJ71,0)</f>
        <v>122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uah*210*8530*A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0</v>
      </c>
      <c r="K793" s="282">
        <f>ROUND(BK68,0)</f>
        <v>0</v>
      </c>
      <c r="L793" s="282">
        <f>ROUND(BK70,0)</f>
        <v>0</v>
      </c>
      <c r="M793" s="282">
        <f>ROUND(BK71,0)</f>
        <v>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uah*210*8560*A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0</v>
      </c>
      <c r="K794" s="282">
        <f>ROUND(BL68,0)</f>
        <v>0</v>
      </c>
      <c r="L794" s="282">
        <f>ROUND(BL70,0)</f>
        <v>0</v>
      </c>
      <c r="M794" s="282">
        <f>ROUND(BL71,0)</f>
        <v>0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uah*210*8590*A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uah*210*8610*A</v>
      </c>
      <c r="B796" s="282"/>
      <c r="C796" s="285">
        <f>ROUND(BN60,2)</f>
        <v>11.3</v>
      </c>
      <c r="D796" s="282">
        <f>ROUND(BN61,0)</f>
        <v>2059724</v>
      </c>
      <c r="E796" s="282">
        <f>ROUND(BN62,0)</f>
        <v>270339</v>
      </c>
      <c r="F796" s="282">
        <f>ROUND(BN63,0)</f>
        <v>269154</v>
      </c>
      <c r="G796" s="282">
        <f>ROUND(BN64,0)</f>
        <v>357756</v>
      </c>
      <c r="H796" s="282">
        <f>ROUND(BN65,0)</f>
        <v>8266</v>
      </c>
      <c r="I796" s="282">
        <f>ROUND(BN66,0)</f>
        <v>1401321</v>
      </c>
      <c r="J796" s="282">
        <f>ROUND(BN67,0)</f>
        <v>248127</v>
      </c>
      <c r="K796" s="282">
        <f>ROUND(BN68,0)</f>
        <v>2781079</v>
      </c>
      <c r="L796" s="282">
        <f>ROUND(BN70,0)</f>
        <v>6211593</v>
      </c>
      <c r="M796" s="282">
        <f>ROUND(BN71,0)</f>
        <v>1342831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uah*210*8620*A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uah*210*8630*A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uah*210*8640*A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uah*210*8650*A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uah*210*8660*A</v>
      </c>
      <c r="B801" s="282"/>
      <c r="C801" s="285">
        <f>ROUND(BS60,2)</f>
        <v>1.47</v>
      </c>
      <c r="D801" s="282">
        <f>ROUND(BS61,0)</f>
        <v>76792</v>
      </c>
      <c r="E801" s="282">
        <f>ROUND(BS62,0)</f>
        <v>10079</v>
      </c>
      <c r="F801" s="282">
        <f>ROUND(BS63,0)</f>
        <v>0</v>
      </c>
      <c r="G801" s="282">
        <f>ROUND(BS64,0)</f>
        <v>7568</v>
      </c>
      <c r="H801" s="282">
        <f>ROUND(BS65,0)</f>
        <v>300</v>
      </c>
      <c r="I801" s="282">
        <f>ROUND(BS66,0)</f>
        <v>360</v>
      </c>
      <c r="J801" s="282">
        <f>ROUND(BS67,0)</f>
        <v>19478</v>
      </c>
      <c r="K801" s="282">
        <f>ROUND(BS68,0)</f>
        <v>3046</v>
      </c>
      <c r="L801" s="282">
        <f>ROUND(BS70,0)</f>
        <v>0</v>
      </c>
      <c r="M801" s="282">
        <f>ROUND(BS71,0)</f>
        <v>118812</v>
      </c>
      <c r="N801" s="282"/>
      <c r="O801" s="282"/>
      <c r="P801" s="282">
        <f>IF(BS77&gt;0,ROUND(BS77,0),0)</f>
        <v>0</v>
      </c>
      <c r="Q801" s="282">
        <f>IF(BS78&gt;0,ROUND(BS78,0),0)</f>
        <v>91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uah*210*8670*A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uah*210*8680*A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uah*210*8690*A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0</v>
      </c>
      <c r="J804" s="282">
        <f>ROUND(BV67,0)</f>
        <v>0</v>
      </c>
      <c r="K804" s="282">
        <f>ROUND(BV68,0)</f>
        <v>0</v>
      </c>
      <c r="L804" s="282">
        <f>ROUND(BV70,0)</f>
        <v>0</v>
      </c>
      <c r="M804" s="282">
        <f>ROUND(BV71,0)</f>
        <v>0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uah*210*8700*A</v>
      </c>
      <c r="B805" s="282"/>
      <c r="C805" s="285">
        <f>ROUND(BW60,2)</f>
        <v>2.6</v>
      </c>
      <c r="D805" s="282">
        <f>ROUND(BW61,0)</f>
        <v>196036</v>
      </c>
      <c r="E805" s="282">
        <f>ROUND(BW62,0)</f>
        <v>25730</v>
      </c>
      <c r="F805" s="282">
        <f>ROUND(BW63,0)</f>
        <v>23000</v>
      </c>
      <c r="G805" s="282">
        <f>ROUND(BW64,0)</f>
        <v>312</v>
      </c>
      <c r="H805" s="282">
        <f>ROUND(BW65,0)</f>
        <v>4005</v>
      </c>
      <c r="I805" s="282">
        <f>ROUND(BW66,0)</f>
        <v>4476668</v>
      </c>
      <c r="J805" s="282">
        <f>ROUND(BW67,0)</f>
        <v>16296</v>
      </c>
      <c r="K805" s="282">
        <f>ROUND(BW68,0)</f>
        <v>4</v>
      </c>
      <c r="L805" s="282">
        <f>ROUND(BW70,0)</f>
        <v>6771</v>
      </c>
      <c r="M805" s="282">
        <f>ROUND(BW71,0)</f>
        <v>4735964</v>
      </c>
      <c r="N805" s="282"/>
      <c r="O805" s="282"/>
      <c r="P805" s="282">
        <f>IF(BW77&gt;0,ROUND(BW77,0),0)</f>
        <v>0</v>
      </c>
      <c r="Q805" s="282">
        <f>IF(BW78&gt;0,ROUND(BW78,0),0)</f>
        <v>76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uah*210*8710*A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uah*210*8720*A</v>
      </c>
      <c r="B807" s="282"/>
      <c r="C807" s="285">
        <f>ROUND(BY60,2)</f>
        <v>6.02</v>
      </c>
      <c r="D807" s="282">
        <f>ROUND(BY61,0)</f>
        <v>882012</v>
      </c>
      <c r="E807" s="282">
        <f>ROUND(BY62,0)</f>
        <v>115764</v>
      </c>
      <c r="F807" s="282">
        <f>ROUND(BY63,0)</f>
        <v>0</v>
      </c>
      <c r="G807" s="282">
        <f>ROUND(BY64,0)</f>
        <v>541</v>
      </c>
      <c r="H807" s="282">
        <f>ROUND(BY65,0)</f>
        <v>350</v>
      </c>
      <c r="I807" s="282">
        <f>ROUND(BY66,0)</f>
        <v>21</v>
      </c>
      <c r="J807" s="282">
        <f>ROUND(BY67,0)</f>
        <v>5169</v>
      </c>
      <c r="K807" s="282">
        <f>ROUND(BY68,0)</f>
        <v>2204</v>
      </c>
      <c r="L807" s="282">
        <f>ROUND(BY70,0)</f>
        <v>49500</v>
      </c>
      <c r="M807" s="282">
        <f>ROUND(BY71,0)</f>
        <v>975779</v>
      </c>
      <c r="N807" s="282"/>
      <c r="O807" s="282"/>
      <c r="P807" s="282">
        <f>IF(BY77&gt;0,ROUND(BY77,0),0)</f>
        <v>0</v>
      </c>
      <c r="Q807" s="282">
        <f>IF(BY78&gt;0,ROUND(BY78,0),0)</f>
        <v>24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uah*210*8730*A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uah*210*8740*A</v>
      </c>
      <c r="B809" s="282"/>
      <c r="C809" s="285">
        <f>ROUND(CA60,2)</f>
        <v>0</v>
      </c>
      <c r="D809" s="282">
        <f>ROUND(CA61,0)</f>
        <v>252</v>
      </c>
      <c r="E809" s="282">
        <f>ROUND(CA62,0)</f>
        <v>33</v>
      </c>
      <c r="F809" s="282">
        <f>ROUND(CA63,0)</f>
        <v>31342</v>
      </c>
      <c r="G809" s="282">
        <f>ROUND(CA64,0)</f>
        <v>0</v>
      </c>
      <c r="H809" s="282">
        <f>ROUND(CA65,0)</f>
        <v>0</v>
      </c>
      <c r="I809" s="282">
        <f>ROUND(CA66,0)</f>
        <v>0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31628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uah*210*8770*A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uah*210*8790*A</v>
      </c>
      <c r="B811" s="282"/>
      <c r="C811" s="285">
        <f>ROUND(CC60,2)</f>
        <v>15.34</v>
      </c>
      <c r="D811" s="282">
        <f>ROUND(CC61,0)</f>
        <v>1006902</v>
      </c>
      <c r="E811" s="282">
        <f>ROUND(CC62,0)</f>
        <v>132156</v>
      </c>
      <c r="F811" s="282">
        <f>ROUND(CC63,0)</f>
        <v>0</v>
      </c>
      <c r="G811" s="282">
        <f>ROUND(CC64,0)</f>
        <v>263288</v>
      </c>
      <c r="H811" s="282">
        <f>ROUND(CC65,0)</f>
        <v>564</v>
      </c>
      <c r="I811" s="282">
        <f>ROUND(CC66,0)</f>
        <v>1486984</v>
      </c>
      <c r="J811" s="282">
        <f>ROUND(CC67,0)</f>
        <v>642237</v>
      </c>
      <c r="K811" s="282">
        <f>ROUND(CC68,0)</f>
        <v>11039</v>
      </c>
      <c r="L811" s="282">
        <f>ROUND(CC70,0)</f>
        <v>7018680</v>
      </c>
      <c r="M811" s="282">
        <f>ROUND(CC71,0)</f>
        <v>64044329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uah*210*9000*A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18545247</v>
      </c>
      <c r="W812" s="180">
        <f>ROUND(CD71,0)</f>
        <v>18545247</v>
      </c>
      <c r="X812" s="282">
        <f>ROUND(CE73,0)</f>
        <v>315327331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692.9899999999999</v>
      </c>
      <c r="D814" s="180">
        <f t="shared" si="22"/>
        <v>71476619</v>
      </c>
      <c r="E814" s="180">
        <f t="shared" si="22"/>
        <v>9381318</v>
      </c>
      <c r="F814" s="180">
        <f t="shared" si="22"/>
        <v>4839786</v>
      </c>
      <c r="G814" s="180">
        <f t="shared" si="22"/>
        <v>32235511</v>
      </c>
      <c r="H814" s="180">
        <f t="shared" si="22"/>
        <v>1817667</v>
      </c>
      <c r="I814" s="180">
        <f t="shared" si="22"/>
        <v>20802857</v>
      </c>
      <c r="J814" s="180">
        <f t="shared" si="22"/>
        <v>14950655</v>
      </c>
      <c r="K814" s="180">
        <f t="shared" si="22"/>
        <v>2987971</v>
      </c>
      <c r="L814" s="180">
        <f>SUM(L733:L812)+SUM(U733:U812)</f>
        <v>12978771</v>
      </c>
      <c r="M814" s="180">
        <f>SUM(M733:M812)+SUM(W733:W812)</f>
        <v>232588803</v>
      </c>
      <c r="N814" s="180">
        <f t="shared" ref="N814:Z814" si="23">SUM(N733:N812)</f>
        <v>210995</v>
      </c>
      <c r="O814" s="180">
        <f t="shared" si="23"/>
        <v>404980511</v>
      </c>
      <c r="P814" s="180">
        <f t="shared" si="23"/>
        <v>158022</v>
      </c>
      <c r="Q814" s="180">
        <f t="shared" si="23"/>
        <v>21999</v>
      </c>
      <c r="R814" s="180">
        <f t="shared" si="23"/>
        <v>9259</v>
      </c>
      <c r="S814" s="180">
        <f t="shared" si="23"/>
        <v>228</v>
      </c>
      <c r="T814" s="263">
        <f t="shared" si="23"/>
        <v>0</v>
      </c>
      <c r="U814" s="180">
        <f t="shared" si="23"/>
        <v>0</v>
      </c>
      <c r="V814" s="180">
        <f t="shared" si="23"/>
        <v>18545247</v>
      </c>
      <c r="W814" s="180">
        <f t="shared" si="23"/>
        <v>18545247</v>
      </c>
      <c r="X814" s="180">
        <f t="shared" si="23"/>
        <v>315327331</v>
      </c>
      <c r="Y814" s="180">
        <f t="shared" si="23"/>
        <v>0</v>
      </c>
      <c r="Z814" s="180">
        <f t="shared" si="23"/>
        <v>115398363</v>
      </c>
    </row>
    <row r="815" spans="1:26" ht="12.65" customHeight="1" x14ac:dyDescent="0.35">
      <c r="B815" s="180" t="s">
        <v>1005</v>
      </c>
      <c r="C815" s="263">
        <f>CE60</f>
        <v>692.9899999999999</v>
      </c>
      <c r="D815" s="180">
        <f>CE61</f>
        <v>71476618.689999983</v>
      </c>
      <c r="E815" s="180">
        <f>CE62</f>
        <v>9381318</v>
      </c>
      <c r="F815" s="180">
        <f>CE63</f>
        <v>4839787.2299999995</v>
      </c>
      <c r="G815" s="180">
        <f>CE64</f>
        <v>32235510.299999997</v>
      </c>
      <c r="H815" s="240">
        <f>CE65</f>
        <v>1817664.4200000002</v>
      </c>
      <c r="I815" s="240">
        <f>CE66</f>
        <v>20802854.419999998</v>
      </c>
      <c r="J815" s="240">
        <f>CE67</f>
        <v>14950655</v>
      </c>
      <c r="K815" s="240">
        <f>CE68</f>
        <v>2987974.1500000004</v>
      </c>
      <c r="L815" s="240">
        <f>CE70</f>
        <v>12978770.029999997</v>
      </c>
      <c r="M815" s="240">
        <f>CE71</f>
        <v>232588806.3883068</v>
      </c>
      <c r="N815" s="180">
        <f>CE76</f>
        <v>677159.32545400038</v>
      </c>
      <c r="O815" s="180">
        <f>CE74</f>
        <v>404980510.47000003</v>
      </c>
      <c r="P815" s="180">
        <f>CE77</f>
        <v>158021.94</v>
      </c>
      <c r="Q815" s="180">
        <f>CE78</f>
        <v>21998.206502404406</v>
      </c>
      <c r="R815" s="180">
        <f>CE79</f>
        <v>9258.3300000000017</v>
      </c>
      <c r="S815" s="180">
        <f>CE80</f>
        <v>227.34000000000003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115440822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71476618.690000042</v>
      </c>
      <c r="G816" s="240">
        <f>C379</f>
        <v>9381318.9999999963</v>
      </c>
      <c r="H816" s="240">
        <f>C380</f>
        <v>4839787.2300000004</v>
      </c>
      <c r="I816" s="240">
        <f>C381</f>
        <v>32235510.299999993</v>
      </c>
      <c r="J816" s="240">
        <f>C382</f>
        <v>1817664.42</v>
      </c>
      <c r="K816" s="240">
        <f>C383</f>
        <v>20802854.419999994</v>
      </c>
      <c r="L816" s="240">
        <f>C384+C385+C386+C388</f>
        <v>29506884.210000001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Swedish Issaquah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H-210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751 NE Blakely Drive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Issaquah, WA 98029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H-210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Swedish Issaquah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Rayburn Lewis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425-313-4000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6102</v>
      </c>
      <c r="G23" s="21">
        <f>data!D111</f>
        <v>25053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1773</v>
      </c>
      <c r="G26" s="13">
        <f>data!D114</f>
        <v>2641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13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80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144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175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Swedish Issaquah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2170</v>
      </c>
      <c r="C7" s="48">
        <f>data!B139</f>
        <v>11363</v>
      </c>
      <c r="D7" s="48">
        <f>data!B140</f>
        <v>49387.512123070148</v>
      </c>
      <c r="E7" s="48">
        <f>data!B141</f>
        <v>162218771.44</v>
      </c>
      <c r="F7" s="48">
        <f>data!B142</f>
        <v>165289977.26999998</v>
      </c>
      <c r="G7" s="48">
        <f>data!B141+data!B142</f>
        <v>327508748.70999998</v>
      </c>
    </row>
    <row r="8" spans="1:13" ht="20.149999999999999" customHeight="1" x14ac:dyDescent="0.35">
      <c r="A8" s="23" t="s">
        <v>297</v>
      </c>
      <c r="B8" s="48">
        <f>data!C138</f>
        <v>863</v>
      </c>
      <c r="C8" s="48">
        <f>data!C139</f>
        <v>3806</v>
      </c>
      <c r="D8" s="48">
        <f>data!C140</f>
        <v>14587.173509965685</v>
      </c>
      <c r="E8" s="48">
        <f>data!C141</f>
        <v>45429751.370000005</v>
      </c>
      <c r="F8" s="48">
        <f>data!C142</f>
        <v>48820308.499999993</v>
      </c>
      <c r="G8" s="48">
        <f>data!C141+data!C142</f>
        <v>94250059.870000005</v>
      </c>
    </row>
    <row r="9" spans="1:13" ht="20.149999999999999" customHeight="1" x14ac:dyDescent="0.35">
      <c r="A9" s="23" t="s">
        <v>1058</v>
      </c>
      <c r="B9" s="48">
        <f>data!D138</f>
        <v>3076</v>
      </c>
      <c r="C9" s="48">
        <f>data!D139</f>
        <v>9884.0100000000093</v>
      </c>
      <c r="D9" s="48">
        <f>data!D140</f>
        <v>87038.314366964114</v>
      </c>
      <c r="E9" s="48">
        <f>data!D141</f>
        <v>156088401.09000003</v>
      </c>
      <c r="F9" s="48">
        <f>data!D142</f>
        <v>291299569.16000003</v>
      </c>
      <c r="G9" s="48">
        <f>data!D141+data!D142</f>
        <v>447387970.25000006</v>
      </c>
    </row>
    <row r="10" spans="1:13" ht="20.149999999999999" customHeight="1" x14ac:dyDescent="0.35">
      <c r="A10" s="111" t="s">
        <v>203</v>
      </c>
      <c r="B10" s="48">
        <f>data!E138</f>
        <v>6109</v>
      </c>
      <c r="C10" s="48">
        <f>data!E139</f>
        <v>25053.010000000009</v>
      </c>
      <c r="D10" s="48">
        <f>data!E140</f>
        <v>151012.99999999994</v>
      </c>
      <c r="E10" s="48">
        <f>data!E141</f>
        <v>363736923.90000004</v>
      </c>
      <c r="F10" s="48">
        <f>data!E142</f>
        <v>505409854.93000001</v>
      </c>
      <c r="G10" s="48">
        <f>data!E141+data!E142</f>
        <v>869146778.83000004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Swedish Issaquah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5458156.5100000007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5208835.7200000007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85346.290000000008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10752338.52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2969781.72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579686.83000000007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3549468.5500000003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89793.51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7712913.6500000004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7802707.1600000001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-1551845.83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13708514.590000002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12156668.760000002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Swedish Issaquah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46315057.899999999</v>
      </c>
      <c r="D7" s="21">
        <f>data!C195</f>
        <v>0</v>
      </c>
      <c r="E7" s="21">
        <f>data!D195</f>
        <v>0</v>
      </c>
      <c r="F7" s="21">
        <f>data!E195</f>
        <v>46315057.899999999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305981688.39999998</v>
      </c>
      <c r="D9" s="21">
        <f>data!C197</f>
        <v>3549262.4800000004</v>
      </c>
      <c r="E9" s="21">
        <f>data!D197</f>
        <v>482113.74</v>
      </c>
      <c r="F9" s="21">
        <f>data!E197</f>
        <v>309048837.13999999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2049292.66</v>
      </c>
      <c r="D10" s="21">
        <f>data!C198</f>
        <v>109048.01</v>
      </c>
      <c r="E10" s="21">
        <f>data!D198</f>
        <v>21780</v>
      </c>
      <c r="F10" s="21">
        <f>data!E198</f>
        <v>2136560.67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100902301.13000001</v>
      </c>
      <c r="D12" s="21">
        <f>data!C200</f>
        <v>3018380.24</v>
      </c>
      <c r="E12" s="21">
        <f>data!D200</f>
        <v>0</v>
      </c>
      <c r="F12" s="21">
        <f>data!E200</f>
        <v>103920681.37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2123129.75</v>
      </c>
      <c r="D14" s="21">
        <f>data!C202</f>
        <v>0</v>
      </c>
      <c r="E14" s="21">
        <f>data!D202</f>
        <v>0</v>
      </c>
      <c r="F14" s="21">
        <f>data!E202</f>
        <v>2123129.75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5281472.46</v>
      </c>
      <c r="D15" s="21">
        <f>data!C203</f>
        <v>-6676690.7299999986</v>
      </c>
      <c r="E15" s="21">
        <f>data!D203</f>
        <v>-2738119.25</v>
      </c>
      <c r="F15" s="21">
        <f>data!E203</f>
        <v>1342900.9800000014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462652942.29999995</v>
      </c>
      <c r="D16" s="21">
        <f>data!C204</f>
        <v>0</v>
      </c>
      <c r="E16" s="21">
        <f>data!D204</f>
        <v>-2234225.5099999998</v>
      </c>
      <c r="F16" s="21">
        <f>data!E204</f>
        <v>464887167.81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486550.58</v>
      </c>
      <c r="D24" s="21">
        <f>data!C209</f>
        <v>106622.09999999999</v>
      </c>
      <c r="E24" s="21">
        <f>data!D209</f>
        <v>0</v>
      </c>
      <c r="F24" s="21">
        <f>data!E209</f>
        <v>593172.68000000005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94536404.070000008</v>
      </c>
      <c r="D25" s="21">
        <f>data!C210</f>
        <v>11909105.789999999</v>
      </c>
      <c r="E25" s="21">
        <f>data!D210</f>
        <v>0</v>
      </c>
      <c r="F25" s="21">
        <f>data!E210</f>
        <v>106445509.86000001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442980.41</v>
      </c>
      <c r="D27" s="21">
        <f>data!C212</f>
        <v>260522.27000000005</v>
      </c>
      <c r="E27" s="21">
        <f>data!D212</f>
        <v>-1089</v>
      </c>
      <c r="F27" s="21">
        <f>data!E212</f>
        <v>704591.68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86818419.469999999</v>
      </c>
      <c r="D28" s="21">
        <f>data!C213</f>
        <v>3468373.8400000022</v>
      </c>
      <c r="E28" s="21">
        <f>data!D213</f>
        <v>-19191.499999998101</v>
      </c>
      <c r="F28" s="21">
        <f>data!E213</f>
        <v>90305984.810000002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182284354.53</v>
      </c>
      <c r="D32" s="21">
        <f>data!C217</f>
        <v>15744624</v>
      </c>
      <c r="E32" s="21">
        <f>data!D217</f>
        <v>-20280.499999998101</v>
      </c>
      <c r="F32" s="21">
        <f>data!E217</f>
        <v>198049259.03000003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Swedish Issaquah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-2760794.76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262302565.95999998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75731084.010000005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5560627.7400000002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15457463.220000003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235494483.62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7239923.5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601786148.04999995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442.84000000000003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4661942.34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4516935.95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9178878.2899999991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608204231.57999992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Swedish Issaquah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17363.43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117109577.75999999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83821212.359999999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2012900.4100000001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5447887.3000000007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208626.6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40975143.140000001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46315057.899999999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2123129.75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309005277.13999999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2180120.67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103920681.37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1342900.98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464887167.81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198049259.03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266837908.78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544237.24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544237.24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308357289.16000003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Swedish Issaquah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6351783.3099999987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7289617.4600000009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23504252.91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37145653.68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33506149.559999999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6794903.75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211526786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-11016.87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251816822.44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251816822.44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19394813.040000234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19394813.040000234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308357289.16000026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Swedish Issaquah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363736923.89999992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505409854.93000019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869146778.83000016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-2760794.76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601786148.05000007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9178878.2899999991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608204231.58000004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260942547.25000012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8188768.4800000004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8188768.4800000004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269131315.73000014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78532419.569999963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10752338.519999996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6751978.1100000013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36507026.400000021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2195225.1600000006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22549454.259999983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15744623.740000004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3549468.5500000003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7802707.1600000001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12156668.760000002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81363038.823243737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277904949.05324376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-8773633.323243618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-8773633.323243618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-8773633.323243618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Swedish Issaquah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9774.9166955536402</v>
      </c>
      <c r="D9" s="14">
        <f>data!D59</f>
        <v>0</v>
      </c>
      <c r="E9" s="14">
        <f>data!E59</f>
        <v>15278.080000000009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80.81</v>
      </c>
      <c r="D10" s="26">
        <f>data!D60</f>
        <v>0</v>
      </c>
      <c r="E10" s="26">
        <f>data!E60</f>
        <v>138.18000000000004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10470416.909999995</v>
      </c>
      <c r="D11" s="14">
        <f>data!D61</f>
        <v>0</v>
      </c>
      <c r="E11" s="14">
        <f>data!E61</f>
        <v>13230947.33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1433567</v>
      </c>
      <c r="D12" s="14">
        <f>data!D62</f>
        <v>0</v>
      </c>
      <c r="E12" s="14">
        <f>data!E62</f>
        <v>1811527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3706.5499999999993</v>
      </c>
      <c r="D13" s="14">
        <f>data!D63</f>
        <v>0</v>
      </c>
      <c r="E13" s="14">
        <f>data!E63</f>
        <v>1197150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246388.05000000002</v>
      </c>
      <c r="D14" s="14">
        <f>data!D64</f>
        <v>0</v>
      </c>
      <c r="E14" s="14">
        <f>data!E64</f>
        <v>1488936.4099999997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4054.5</v>
      </c>
      <c r="D15" s="14">
        <f>data!D65</f>
        <v>0</v>
      </c>
      <c r="E15" s="14">
        <f>data!E65</f>
        <v>2439.7399999999998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144200.37</v>
      </c>
      <c r="D16" s="14">
        <f>data!D66</f>
        <v>0</v>
      </c>
      <c r="E16" s="14">
        <f>data!E66</f>
        <v>482845.68000000005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259349</v>
      </c>
      <c r="D17" s="14">
        <f>data!D67</f>
        <v>0</v>
      </c>
      <c r="E17" s="14">
        <f>data!E67</f>
        <v>1534675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11060.69</v>
      </c>
      <c r="D18" s="14">
        <f>data!D68</f>
        <v>0</v>
      </c>
      <c r="E18" s="14">
        <f>data!E68</f>
        <v>41209.449999999997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148498.35000000003</v>
      </c>
      <c r="D19" s="14">
        <f>data!D69</f>
        <v>0</v>
      </c>
      <c r="E19" s="14">
        <f>data!E69</f>
        <v>343567.13999999996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12721241.419999994</v>
      </c>
      <c r="D21" s="14">
        <f>data!D71</f>
        <v>0</v>
      </c>
      <c r="E21" s="14">
        <f>data!E71</f>
        <v>20133297.749999996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10092105</v>
      </c>
      <c r="D23" s="48">
        <f>+data!M669</f>
        <v>0</v>
      </c>
      <c r="E23" s="48">
        <f>+data!M670</f>
        <v>31801864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50038324.730000004</v>
      </c>
      <c r="D24" s="14">
        <f>data!D73</f>
        <v>0</v>
      </c>
      <c r="E24" s="14">
        <f>data!E73</f>
        <v>66047974.719999999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4170221</v>
      </c>
      <c r="D25" s="14">
        <f>data!D74</f>
        <v>0</v>
      </c>
      <c r="E25" s="14">
        <f>data!E74</f>
        <v>8459171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54208545.730000004</v>
      </c>
      <c r="D26" s="14">
        <f>data!D75</f>
        <v>0</v>
      </c>
      <c r="E26" s="14">
        <f>data!E75</f>
        <v>74507145.719999999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11154.317420000005</v>
      </c>
      <c r="D28" s="14">
        <f>data!D76</f>
        <v>0</v>
      </c>
      <c r="E28" s="14">
        <f>data!E76</f>
        <v>66004.729093000002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109087.84954517052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52188.504705099622</v>
      </c>
      <c r="D30" s="14">
        <f>data!D78</f>
        <v>0</v>
      </c>
      <c r="E30" s="14">
        <f>data!E78</f>
        <v>308821.05870973633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4871.4516095896161</v>
      </c>
      <c r="D31" s="14">
        <f>data!D79</f>
        <v>0</v>
      </c>
      <c r="E31" s="14">
        <f>data!E79</f>
        <v>6695.5855401735016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42.040000000000006</v>
      </c>
      <c r="D32" s="84">
        <f>data!D80</f>
        <v>0</v>
      </c>
      <c r="E32" s="84">
        <f>data!E80</f>
        <v>77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Swedish Issaquah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2641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1773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11.07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44.680000000000007</v>
      </c>
      <c r="I42" s="26">
        <f>data!P60</f>
        <v>77.2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1516835.31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5341143.4099999992</v>
      </c>
      <c r="I43" s="14">
        <f>data!P61</f>
        <v>8242431.8999999994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207679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731288</v>
      </c>
      <c r="I44" s="14">
        <f>data!P62</f>
        <v>1128520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1047133.3700000001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1661893.83</v>
      </c>
      <c r="I45" s="14">
        <f>data!P63</f>
        <v>105416.54000000001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83881.060000000027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693381.79999999993</v>
      </c>
      <c r="I46" s="14">
        <f>data!P64</f>
        <v>9955832.2300000004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2033.8399999999997</v>
      </c>
      <c r="I47" s="14">
        <f>data!P65</f>
        <v>3446.36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20278.560000000001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18595.989999999998</v>
      </c>
      <c r="I48" s="14">
        <f>data!P66</f>
        <v>1342413.75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150468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320278</v>
      </c>
      <c r="I49" s="14">
        <f>data!P67</f>
        <v>765698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321.73</v>
      </c>
      <c r="I50" s="14">
        <f>data!P68</f>
        <v>1923.0099999999998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12637.33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73080.570000000007</v>
      </c>
      <c r="I51" s="14">
        <f>data!P69</f>
        <v>22053.360000000001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3038912.6300000004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8842017.1699999999</v>
      </c>
      <c r="I53" s="14">
        <f>data!P71</f>
        <v>21567735.149999999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3035155</v>
      </c>
      <c r="D55" s="48">
        <f>+data!M676</f>
        <v>864707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7787303</v>
      </c>
      <c r="I55" s="48">
        <f>+data!M681</f>
        <v>21171255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10236830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26875079.510000002</v>
      </c>
      <c r="I56" s="14">
        <f>data!P73</f>
        <v>53637918.730000012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356406</v>
      </c>
      <c r="I57" s="14">
        <f>data!P74</f>
        <v>188815203.4799999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10236830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27231485.510000002</v>
      </c>
      <c r="I58" s="14">
        <f>data!P75</f>
        <v>242453122.20999992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6471.4782100000011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13774.791416000005</v>
      </c>
      <c r="I60" s="14">
        <f>data!P76</f>
        <v>32931.860953000003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14988.009003272391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30278.569122119767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64449.104284651236</v>
      </c>
      <c r="I62" s="14">
        <f>data!P78</f>
        <v>154080.65913667771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919.93285023688213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6.98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27.63</v>
      </c>
      <c r="I64" s="26">
        <f>data!P80</f>
        <v>39.099999999999994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Swedish Issaquah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23.659999999999997</v>
      </c>
      <c r="D74" s="26">
        <f>data!R60</f>
        <v>4.05</v>
      </c>
      <c r="E74" s="26">
        <f>data!S60</f>
        <v>16.310000000000002</v>
      </c>
      <c r="F74" s="26">
        <f>data!T60</f>
        <v>3.4499999999999997</v>
      </c>
      <c r="G74" s="26">
        <f>data!U60</f>
        <v>2.4099999999999993</v>
      </c>
      <c r="H74" s="26">
        <f>data!V60</f>
        <v>20.960000000000004</v>
      </c>
      <c r="I74" s="26">
        <f>data!W60</f>
        <v>6.41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3167042.9200000004</v>
      </c>
      <c r="D75" s="14">
        <f>data!R61</f>
        <v>403513.77999999997</v>
      </c>
      <c r="E75" s="14">
        <f>data!S61</f>
        <v>1113208.9099999999</v>
      </c>
      <c r="F75" s="14">
        <f>data!T61</f>
        <v>383892.61</v>
      </c>
      <c r="G75" s="14">
        <f>data!U61</f>
        <v>234620.71</v>
      </c>
      <c r="H75" s="14">
        <f>data!V61</f>
        <v>2732321.8099999996</v>
      </c>
      <c r="I75" s="14">
        <f>data!W61</f>
        <v>921294.83000000007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433619</v>
      </c>
      <c r="D76" s="14">
        <f>data!R62</f>
        <v>55247</v>
      </c>
      <c r="E76" s="14">
        <f>data!S62</f>
        <v>152416</v>
      </c>
      <c r="F76" s="14">
        <f>data!T62</f>
        <v>52561</v>
      </c>
      <c r="G76" s="14">
        <f>data!U62</f>
        <v>32123</v>
      </c>
      <c r="H76" s="14">
        <f>data!V62</f>
        <v>374098</v>
      </c>
      <c r="I76" s="14">
        <f>data!W62</f>
        <v>126140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66050</v>
      </c>
      <c r="E77" s="14">
        <f>data!S63</f>
        <v>0</v>
      </c>
      <c r="F77" s="14">
        <f>data!T63</f>
        <v>11990</v>
      </c>
      <c r="G77" s="14">
        <f>data!U63</f>
        <v>646247.88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65808.98</v>
      </c>
      <c r="D78" s="14">
        <f>data!R64</f>
        <v>320624.32</v>
      </c>
      <c r="E78" s="14">
        <f>data!S64</f>
        <v>4692096.5600000015</v>
      </c>
      <c r="F78" s="14">
        <f>data!T64</f>
        <v>172983.24999999997</v>
      </c>
      <c r="G78" s="14">
        <f>data!U64</f>
        <v>1102446.96</v>
      </c>
      <c r="H78" s="14">
        <f>data!V64</f>
        <v>1183308.0399999998</v>
      </c>
      <c r="I78" s="14">
        <f>data!W64</f>
        <v>194579.68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550.92000000000007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725</v>
      </c>
      <c r="H79" s="14">
        <f>data!V65</f>
        <v>5760.1500000000005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1641.54</v>
      </c>
      <c r="D80" s="14">
        <f>data!R66</f>
        <v>22709.02</v>
      </c>
      <c r="E80" s="14">
        <f>data!S66</f>
        <v>240411.33999999997</v>
      </c>
      <c r="F80" s="14">
        <f>data!T66</f>
        <v>1300.21</v>
      </c>
      <c r="G80" s="14">
        <f>data!U66</f>
        <v>7659390.7000000002</v>
      </c>
      <c r="H80" s="14">
        <f>data!V66</f>
        <v>955935.99</v>
      </c>
      <c r="I80" s="14">
        <f>data!W66</f>
        <v>252804.99000000002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378824</v>
      </c>
      <c r="D81" s="14">
        <f>data!R67</f>
        <v>0</v>
      </c>
      <c r="E81" s="14">
        <f>data!S67</f>
        <v>216527</v>
      </c>
      <c r="F81" s="14">
        <f>data!T67</f>
        <v>49879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4104.0999999999995</v>
      </c>
      <c r="F82" s="14">
        <f>data!T68</f>
        <v>37.31</v>
      </c>
      <c r="G82" s="14">
        <f>data!U68</f>
        <v>141.79000000000002</v>
      </c>
      <c r="H82" s="14">
        <f>data!V68</f>
        <v>7332.5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23371</v>
      </c>
      <c r="D83" s="14">
        <f>data!R69</f>
        <v>661.96</v>
      </c>
      <c r="E83" s="14">
        <f>data!S69</f>
        <v>181.99</v>
      </c>
      <c r="F83" s="14">
        <f>data!T69</f>
        <v>191.4</v>
      </c>
      <c r="G83" s="14">
        <f>data!U69</f>
        <v>6046.87</v>
      </c>
      <c r="H83" s="14">
        <f>data!V69</f>
        <v>5214.0600000000004</v>
      </c>
      <c r="I83" s="14">
        <f>data!W69</f>
        <v>1722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4070858.3600000003</v>
      </c>
      <c r="D85" s="14">
        <f>data!R71</f>
        <v>868806.08000000007</v>
      </c>
      <c r="E85" s="14">
        <f>data!S71</f>
        <v>6418945.9000000013</v>
      </c>
      <c r="F85" s="14">
        <f>data!T71</f>
        <v>672834.78</v>
      </c>
      <c r="G85" s="14">
        <f>data!U71</f>
        <v>9681742.9099999983</v>
      </c>
      <c r="H85" s="14">
        <f>data!V71</f>
        <v>5263970.55</v>
      </c>
      <c r="I85" s="14">
        <f>data!W71</f>
        <v>1496541.5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5813247</v>
      </c>
      <c r="D87" s="48">
        <f>+data!M683</f>
        <v>1210000</v>
      </c>
      <c r="E87" s="48">
        <f>+data!M684</f>
        <v>5345362</v>
      </c>
      <c r="F87" s="48">
        <f>+data!M685</f>
        <v>860209</v>
      </c>
      <c r="G87" s="48">
        <f>+data!M686</f>
        <v>5340633</v>
      </c>
      <c r="H87" s="48">
        <f>+data!M687</f>
        <v>3266792</v>
      </c>
      <c r="I87" s="48">
        <f>+data!M688</f>
        <v>899351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4235764</v>
      </c>
      <c r="D88" s="14">
        <f>data!R73</f>
        <v>15212531</v>
      </c>
      <c r="E88" s="14">
        <f>data!S73</f>
        <v>-4150.3899999999994</v>
      </c>
      <c r="F88" s="14">
        <f>data!T73</f>
        <v>1038837</v>
      </c>
      <c r="G88" s="14">
        <f>data!U73</f>
        <v>24594992.439999998</v>
      </c>
      <c r="H88" s="14">
        <f>data!V73</f>
        <v>30457026.330000006</v>
      </c>
      <c r="I88" s="14">
        <f>data!W73</f>
        <v>1930564.8300000003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13023792</v>
      </c>
      <c r="D89" s="14">
        <f>data!R74</f>
        <v>49711464</v>
      </c>
      <c r="E89" s="14">
        <f>data!S74</f>
        <v>4150.3899999999994</v>
      </c>
      <c r="F89" s="14">
        <f>data!T74</f>
        <v>2457840</v>
      </c>
      <c r="G89" s="14">
        <f>data!U74</f>
        <v>30534010.600000001</v>
      </c>
      <c r="H89" s="14">
        <f>data!V74</f>
        <v>23981542.300000004</v>
      </c>
      <c r="I89" s="14">
        <f>data!W74</f>
        <v>12160539.639999999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17259556</v>
      </c>
      <c r="D90" s="14">
        <f>data!R75</f>
        <v>64923995</v>
      </c>
      <c r="E90" s="14">
        <f>data!S75</f>
        <v>0</v>
      </c>
      <c r="F90" s="14">
        <f>data!T75</f>
        <v>3496677</v>
      </c>
      <c r="G90" s="14">
        <f>data!U75</f>
        <v>55129003.039999999</v>
      </c>
      <c r="H90" s="14">
        <f>data!V75</f>
        <v>54438568.63000001</v>
      </c>
      <c r="I90" s="14">
        <f>data!W75</f>
        <v>14091104.469999999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16292.792982000008</v>
      </c>
      <c r="D92" s="14">
        <f>data!R76</f>
        <v>0</v>
      </c>
      <c r="E92" s="14">
        <f>data!S76</f>
        <v>9312.6123619999998</v>
      </c>
      <c r="F92" s="14">
        <f>data!T76</f>
        <v>2145.2473450000002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76230.258758435186</v>
      </c>
      <c r="D94" s="14">
        <f>data!R78</f>
        <v>0</v>
      </c>
      <c r="E94" s="14">
        <f>data!S78</f>
        <v>43571.587195427484</v>
      </c>
      <c r="F94" s="14">
        <f>data!T78</f>
        <v>10037.122572591712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16.73</v>
      </c>
      <c r="D96" s="84">
        <f>data!R80</f>
        <v>0.06</v>
      </c>
      <c r="E96" s="84">
        <f>data!S80</f>
        <v>0</v>
      </c>
      <c r="F96" s="84">
        <f>data!T80</f>
        <v>3.14</v>
      </c>
      <c r="G96" s="84">
        <f>data!U80</f>
        <v>0</v>
      </c>
      <c r="H96" s="84">
        <f>data!V80</f>
        <v>3.3899999999999997</v>
      </c>
      <c r="I96" s="84">
        <f>data!W80</f>
        <v>0.03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Swedish Issaquah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17.670000000000002</v>
      </c>
      <c r="D106" s="26">
        <f>data!Y60</f>
        <v>35.54</v>
      </c>
      <c r="E106" s="26">
        <f>data!Z60</f>
        <v>0</v>
      </c>
      <c r="F106" s="26">
        <f>data!AA60</f>
        <v>1.22</v>
      </c>
      <c r="G106" s="26">
        <f>data!AB60</f>
        <v>22.71</v>
      </c>
      <c r="H106" s="26">
        <f>data!AC60</f>
        <v>16.329999999999998</v>
      </c>
      <c r="I106" s="26">
        <f>data!AD60</f>
        <v>1.1800000000000002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2215728.15</v>
      </c>
      <c r="D107" s="14">
        <f>data!Y61</f>
        <v>3417203.04</v>
      </c>
      <c r="E107" s="14">
        <f>data!Z61</f>
        <v>0</v>
      </c>
      <c r="F107" s="14">
        <f>data!AA61</f>
        <v>171012.02000000002</v>
      </c>
      <c r="G107" s="14">
        <f>data!AB61</f>
        <v>2890233.36</v>
      </c>
      <c r="H107" s="14">
        <f>data!AC61</f>
        <v>2085426.8499999996</v>
      </c>
      <c r="I107" s="14">
        <f>data!AD61</f>
        <v>164837.97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303368</v>
      </c>
      <c r="D108" s="14">
        <f>data!Y62</f>
        <v>467869</v>
      </c>
      <c r="E108" s="14">
        <f>data!Z62</f>
        <v>0</v>
      </c>
      <c r="F108" s="14">
        <f>data!AA62</f>
        <v>23414</v>
      </c>
      <c r="G108" s="14">
        <f>data!AB62</f>
        <v>395719</v>
      </c>
      <c r="H108" s="14">
        <f>data!AC62</f>
        <v>285528</v>
      </c>
      <c r="I108" s="14">
        <f>data!AD62</f>
        <v>22569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105671.01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565282.83000000007</v>
      </c>
      <c r="D110" s="14">
        <f>data!Y64</f>
        <v>595454.45999999985</v>
      </c>
      <c r="E110" s="14">
        <f>data!Z64</f>
        <v>0</v>
      </c>
      <c r="F110" s="14">
        <f>data!AA64</f>
        <v>39133.700000000004</v>
      </c>
      <c r="G110" s="14">
        <f>data!AB64</f>
        <v>11599917.119999999</v>
      </c>
      <c r="H110" s="14">
        <f>data!AC64</f>
        <v>303860</v>
      </c>
      <c r="I110" s="14">
        <f>data!AD64</f>
        <v>83676.460000000006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771.26</v>
      </c>
      <c r="H111" s="14">
        <f>data!AC65</f>
        <v>1416.91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337358.68</v>
      </c>
      <c r="D112" s="14">
        <f>data!Y66</f>
        <v>902696.77</v>
      </c>
      <c r="E112" s="14">
        <f>data!Z66</f>
        <v>0</v>
      </c>
      <c r="F112" s="14">
        <f>data!AA66</f>
        <v>50383</v>
      </c>
      <c r="G112" s="14">
        <f>data!AB66</f>
        <v>93517.200000000012</v>
      </c>
      <c r="H112" s="14">
        <f>data!AC66</f>
        <v>9837.7000000000007</v>
      </c>
      <c r="I112" s="14">
        <f>data!AD66</f>
        <v>870.98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81203</v>
      </c>
      <c r="D113" s="14">
        <f>data!Y67</f>
        <v>291123</v>
      </c>
      <c r="E113" s="14">
        <f>data!Z67</f>
        <v>0</v>
      </c>
      <c r="F113" s="14">
        <f>data!AA67</f>
        <v>0</v>
      </c>
      <c r="G113" s="14">
        <f>data!AB67</f>
        <v>106573</v>
      </c>
      <c r="H113" s="14">
        <f>data!AC67</f>
        <v>46123</v>
      </c>
      <c r="I113" s="14">
        <f>data!AD67</f>
        <v>25718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-5.7000000000000028</v>
      </c>
      <c r="D114" s="14">
        <f>data!Y68</f>
        <v>-104.80000000000001</v>
      </c>
      <c r="E114" s="14">
        <f>data!Z68</f>
        <v>0</v>
      </c>
      <c r="F114" s="14">
        <f>data!AA68</f>
        <v>0</v>
      </c>
      <c r="G114" s="14">
        <f>data!AB68</f>
        <v>173701.75</v>
      </c>
      <c r="H114" s="14">
        <f>data!AC68</f>
        <v>5187.3600000000006</v>
      </c>
      <c r="I114" s="14">
        <f>data!AD68</f>
        <v>0.42000000000000004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1056.19</v>
      </c>
      <c r="D115" s="14">
        <f>data!Y69</f>
        <v>36412.199999999997</v>
      </c>
      <c r="E115" s="14">
        <f>data!Z69</f>
        <v>0</v>
      </c>
      <c r="F115" s="14">
        <f>data!AA69</f>
        <v>0</v>
      </c>
      <c r="G115" s="14">
        <f>data!AB69</f>
        <v>300957.7</v>
      </c>
      <c r="H115" s="14">
        <f>data!AC69</f>
        <v>17902.03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3503991.15</v>
      </c>
      <c r="D117" s="14">
        <f>data!Y71</f>
        <v>5710653.6699999999</v>
      </c>
      <c r="E117" s="14">
        <f>data!Z71</f>
        <v>0</v>
      </c>
      <c r="F117" s="14">
        <f>data!AA71</f>
        <v>283942.72000000003</v>
      </c>
      <c r="G117" s="14">
        <f>data!AB71</f>
        <v>15667061.399999997</v>
      </c>
      <c r="H117" s="14">
        <f>data!AC71</f>
        <v>2755281.8499999996</v>
      </c>
      <c r="I117" s="14">
        <f>data!AD71</f>
        <v>297672.82999999996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2844099</v>
      </c>
      <c r="D119" s="48">
        <f>+data!M690</f>
        <v>5866911</v>
      </c>
      <c r="E119" s="48">
        <f>+data!M691</f>
        <v>0</v>
      </c>
      <c r="F119" s="48">
        <f>+data!M692</f>
        <v>166594</v>
      </c>
      <c r="G119" s="48">
        <f>+data!M693</f>
        <v>9912863</v>
      </c>
      <c r="H119" s="48">
        <f>+data!M694</f>
        <v>2063994</v>
      </c>
      <c r="I119" s="48">
        <f>+data!M695</f>
        <v>415971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6558110.6799999997</v>
      </c>
      <c r="D120" s="14">
        <f>data!Y73</f>
        <v>4608107.42</v>
      </c>
      <c r="E120" s="14">
        <f>data!Z73</f>
        <v>0</v>
      </c>
      <c r="F120" s="14">
        <f>data!AA73</f>
        <v>378116.69000000006</v>
      </c>
      <c r="G120" s="14">
        <f>data!AB73</f>
        <v>25637624.210000001</v>
      </c>
      <c r="H120" s="14">
        <f>data!AC73</f>
        <v>20836389</v>
      </c>
      <c r="I120" s="14">
        <f>data!AD73</f>
        <v>1733554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24172102.920000002</v>
      </c>
      <c r="D121" s="14">
        <f>data!Y74</f>
        <v>25586297.460000001</v>
      </c>
      <c r="E121" s="14">
        <f>data!Z74</f>
        <v>0</v>
      </c>
      <c r="F121" s="14">
        <f>data!AA74</f>
        <v>1949314.91</v>
      </c>
      <c r="G121" s="14">
        <f>data!AB74</f>
        <v>42148178.030000001</v>
      </c>
      <c r="H121" s="14">
        <f>data!AC74</f>
        <v>3177383</v>
      </c>
      <c r="I121" s="14">
        <f>data!AD74</f>
        <v>73961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30730213.600000001</v>
      </c>
      <c r="D122" s="14">
        <f>data!Y75</f>
        <v>30194404.880000003</v>
      </c>
      <c r="E122" s="14">
        <f>data!Z75</f>
        <v>0</v>
      </c>
      <c r="F122" s="14">
        <f>data!AA75</f>
        <v>2327431.6</v>
      </c>
      <c r="G122" s="14">
        <f>data!AB75</f>
        <v>67785802.24000001</v>
      </c>
      <c r="H122" s="14">
        <f>data!AC75</f>
        <v>24013772</v>
      </c>
      <c r="I122" s="14">
        <f>data!AD75</f>
        <v>1807515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3492.4583689999999</v>
      </c>
      <c r="D124" s="14">
        <f>data!Y76</f>
        <v>12520.903496000006</v>
      </c>
      <c r="E124" s="14">
        <f>data!Z76</f>
        <v>0</v>
      </c>
      <c r="F124" s="14">
        <f>data!AA76</f>
        <v>0</v>
      </c>
      <c r="G124" s="14">
        <f>data!AB76</f>
        <v>4583.5959640000001</v>
      </c>
      <c r="H124" s="14">
        <f>data!AC76</f>
        <v>1983.6810480000004</v>
      </c>
      <c r="I124" s="14">
        <f>data!AD76</f>
        <v>1106.099432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16340.415388942822</v>
      </c>
      <c r="D126" s="14">
        <f>data!Y78</f>
        <v>58582.448966482283</v>
      </c>
      <c r="E126" s="14">
        <f>data!Z78</f>
        <v>0</v>
      </c>
      <c r="F126" s="14">
        <f>data!AA78</f>
        <v>0</v>
      </c>
      <c r="G126" s="14">
        <f>data!AB78</f>
        <v>21445.599091933458</v>
      </c>
      <c r="H126" s="14">
        <f>data!AC78</f>
        <v>9281.1907541147357</v>
      </c>
      <c r="I126" s="14">
        <f>data!AD78</f>
        <v>5175.1867225632523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0.08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1.1100000000000001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Swedish Issaquah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17.419999999999998</v>
      </c>
      <c r="D138" s="26">
        <f>data!AF60</f>
        <v>0</v>
      </c>
      <c r="E138" s="26">
        <f>data!AG60</f>
        <v>49.62</v>
      </c>
      <c r="F138" s="26">
        <f>data!AH60</f>
        <v>0</v>
      </c>
      <c r="G138" s="26">
        <f>data!AI60</f>
        <v>0</v>
      </c>
      <c r="H138" s="26">
        <f>data!AJ60</f>
        <v>6.91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1883857.17</v>
      </c>
      <c r="D139" s="14">
        <f>data!AF61</f>
        <v>0</v>
      </c>
      <c r="E139" s="14">
        <f>data!AG61</f>
        <v>5528061.8600000003</v>
      </c>
      <c r="F139" s="14">
        <f>data!AH61</f>
        <v>0</v>
      </c>
      <c r="G139" s="14">
        <f>data!AI61</f>
        <v>0</v>
      </c>
      <c r="H139" s="14">
        <f>data!AJ61</f>
        <v>853939.51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257930</v>
      </c>
      <c r="D140" s="14">
        <f>data!AF62</f>
        <v>0</v>
      </c>
      <c r="E140" s="14">
        <f>data!AG62</f>
        <v>756880</v>
      </c>
      <c r="F140" s="14">
        <f>data!AH62</f>
        <v>0</v>
      </c>
      <c r="G140" s="14">
        <f>data!AI62</f>
        <v>0</v>
      </c>
      <c r="H140" s="14">
        <f>data!AJ62</f>
        <v>116918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1566010.18</v>
      </c>
      <c r="F141" s="14">
        <f>data!AH63</f>
        <v>0</v>
      </c>
      <c r="G141" s="14">
        <f>data!AI63</f>
        <v>0</v>
      </c>
      <c r="H141" s="14">
        <f>data!AJ63</f>
        <v>165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13837.910000000002</v>
      </c>
      <c r="D142" s="14">
        <f>data!AF64</f>
        <v>0</v>
      </c>
      <c r="E142" s="14">
        <f>data!AG64</f>
        <v>863507.33000000007</v>
      </c>
      <c r="F142" s="14">
        <f>data!AH64</f>
        <v>0</v>
      </c>
      <c r="G142" s="14">
        <f>data!AI64</f>
        <v>0</v>
      </c>
      <c r="H142" s="14">
        <f>data!AJ64</f>
        <v>132671.88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600</v>
      </c>
      <c r="D143" s="14">
        <f>data!AF65</f>
        <v>0</v>
      </c>
      <c r="E143" s="14">
        <f>data!AG65</f>
        <v>1854.8200000000002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5824.6799999999994</v>
      </c>
      <c r="D144" s="14">
        <f>data!AF66</f>
        <v>0</v>
      </c>
      <c r="E144" s="14">
        <f>data!AG66</f>
        <v>284609.83999999997</v>
      </c>
      <c r="F144" s="14">
        <f>data!AH66</f>
        <v>0</v>
      </c>
      <c r="G144" s="14">
        <f>data!AI66</f>
        <v>0</v>
      </c>
      <c r="H144" s="14">
        <f>data!AJ66</f>
        <v>577817.04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166130</v>
      </c>
      <c r="D145" s="14">
        <f>data!AF67</f>
        <v>0</v>
      </c>
      <c r="E145" s="14">
        <f>data!AG67</f>
        <v>460705</v>
      </c>
      <c r="F145" s="14">
        <f>data!AH67</f>
        <v>0</v>
      </c>
      <c r="G145" s="14">
        <f>data!AI67</f>
        <v>0</v>
      </c>
      <c r="H145" s="14">
        <f>data!AJ67</f>
        <v>28188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11.150000000000006</v>
      </c>
      <c r="D146" s="14">
        <f>data!AF68</f>
        <v>0</v>
      </c>
      <c r="E146" s="14">
        <f>data!AG68</f>
        <v>17.439999999999998</v>
      </c>
      <c r="F146" s="14">
        <f>data!AH68</f>
        <v>0</v>
      </c>
      <c r="G146" s="14">
        <f>data!AI68</f>
        <v>0</v>
      </c>
      <c r="H146" s="14">
        <f>data!AJ68</f>
        <v>35.57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8123.82</v>
      </c>
      <c r="D147" s="14">
        <f>data!AF69</f>
        <v>0</v>
      </c>
      <c r="E147" s="14">
        <f>data!AG69</f>
        <v>41474.080000000002</v>
      </c>
      <c r="F147" s="14">
        <f>data!AH69</f>
        <v>0</v>
      </c>
      <c r="G147" s="14">
        <f>data!AI69</f>
        <v>0</v>
      </c>
      <c r="H147" s="14">
        <f>data!AJ69</f>
        <v>634.79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2336314.73</v>
      </c>
      <c r="D149" s="14">
        <f>data!AF71</f>
        <v>0</v>
      </c>
      <c r="E149" s="14">
        <f>data!AG71</f>
        <v>9503120.5500000007</v>
      </c>
      <c r="F149" s="14">
        <f>data!AH71</f>
        <v>0</v>
      </c>
      <c r="G149" s="14">
        <f>data!AI71</f>
        <v>0</v>
      </c>
      <c r="H149" s="14">
        <f>data!AJ71</f>
        <v>1710369.7900000003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2783345</v>
      </c>
      <c r="D151" s="48">
        <f>+data!M697</f>
        <v>0</v>
      </c>
      <c r="E151" s="48">
        <f>+data!M698</f>
        <v>10048994</v>
      </c>
      <c r="F151" s="48">
        <f>+data!M699</f>
        <v>0</v>
      </c>
      <c r="G151" s="48">
        <f>+data!M700</f>
        <v>0</v>
      </c>
      <c r="H151" s="48">
        <f>+data!M701</f>
        <v>1180849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5077896</v>
      </c>
      <c r="D152" s="14">
        <f>data!AF73</f>
        <v>0</v>
      </c>
      <c r="E152" s="14">
        <f>data!AG73</f>
        <v>14408858</v>
      </c>
      <c r="F152" s="14">
        <f>data!AH73</f>
        <v>0</v>
      </c>
      <c r="G152" s="14">
        <f>data!AI73</f>
        <v>0</v>
      </c>
      <c r="H152" s="14">
        <f>data!AJ73</f>
        <v>4342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3411174.29</v>
      </c>
      <c r="D153" s="14">
        <f>data!AF74</f>
        <v>0</v>
      </c>
      <c r="E153" s="14">
        <f>data!AG74</f>
        <v>65054151</v>
      </c>
      <c r="F153" s="14">
        <f>data!AH74</f>
        <v>0</v>
      </c>
      <c r="G153" s="14">
        <f>data!AI74</f>
        <v>0</v>
      </c>
      <c r="H153" s="14">
        <f>data!AJ74</f>
        <v>6159575.4100000001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8489070.2899999991</v>
      </c>
      <c r="D154" s="14">
        <f>data!AF75</f>
        <v>0</v>
      </c>
      <c r="E154" s="14">
        <f>data!AG75</f>
        <v>79463009</v>
      </c>
      <c r="F154" s="14">
        <f>data!AH75</f>
        <v>0</v>
      </c>
      <c r="G154" s="14">
        <f>data!AI75</f>
        <v>0</v>
      </c>
      <c r="H154" s="14">
        <f>data!AJ75</f>
        <v>6163917.4100000001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7145.0837240000001</v>
      </c>
      <c r="D156" s="14">
        <f>data!AF76</f>
        <v>0</v>
      </c>
      <c r="E156" s="14">
        <f>data!AG76</f>
        <v>19814.421544999994</v>
      </c>
      <c r="F156" s="14">
        <f>data!AH76</f>
        <v>0</v>
      </c>
      <c r="G156" s="14">
        <f>data!AI76</f>
        <v>0</v>
      </c>
      <c r="H156" s="14">
        <f>data!AJ76</f>
        <v>1212.3392289999999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33430.215539652854</v>
      </c>
      <c r="D158" s="14">
        <f>data!AF78</f>
        <v>0</v>
      </c>
      <c r="E158" s="14">
        <f>data!AG78</f>
        <v>92707.15482562079</v>
      </c>
      <c r="F158" s="14">
        <f>data!AH78</f>
        <v>0</v>
      </c>
      <c r="G158" s="14">
        <f>data!AI78</f>
        <v>0</v>
      </c>
      <c r="H158" s="14">
        <f>data!AJ78</f>
        <v>5672.2584784433466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27.73</v>
      </c>
      <c r="F160" s="26">
        <f>data!AH80</f>
        <v>0</v>
      </c>
      <c r="G160" s="26">
        <f>data!AI80</f>
        <v>0</v>
      </c>
      <c r="H160" s="26">
        <f>data!AJ80</f>
        <v>2.23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Swedish Issaquah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Swedish Issaquah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154743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0.62</v>
      </c>
      <c r="G202" s="26">
        <f>data!AW60</f>
        <v>0</v>
      </c>
      <c r="H202" s="26">
        <f>data!AX60</f>
        <v>0</v>
      </c>
      <c r="I202" s="26">
        <f>data!AY60</f>
        <v>26.369999999999997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76912.310000000012</v>
      </c>
      <c r="G203" s="14">
        <f>data!AW61</f>
        <v>0</v>
      </c>
      <c r="H203" s="14">
        <f>data!AX61</f>
        <v>0</v>
      </c>
      <c r="I203" s="14">
        <f>data!AY61</f>
        <v>1640759.3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10531</v>
      </c>
      <c r="G204" s="14">
        <f>data!AW62</f>
        <v>0</v>
      </c>
      <c r="H204" s="14">
        <f>data!AX62</f>
        <v>0</v>
      </c>
      <c r="I204" s="14">
        <f>data!AY62</f>
        <v>224646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243854.26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1012.47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85144.03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24391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319719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982.63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23381.620000000003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-85644.939999999988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24391</v>
      </c>
      <c r="E213" s="14">
        <f>data!AU71</f>
        <v>0</v>
      </c>
      <c r="F213" s="14">
        <f>data!AV71</f>
        <v>87443.310000000012</v>
      </c>
      <c r="G213" s="14">
        <f>data!AW71</f>
        <v>0</v>
      </c>
      <c r="H213" s="14">
        <f>data!AX71</f>
        <v>0</v>
      </c>
      <c r="I213" s="14">
        <f>data!AY71</f>
        <v>2453854.37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239000</v>
      </c>
      <c r="E215" s="48">
        <f>+data!M712</f>
        <v>0</v>
      </c>
      <c r="F215" s="48">
        <f>+data!M713</f>
        <v>48428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192233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3376.5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195609.5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1049.050706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13750.787897000002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4908.2687576923063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0.59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Swedish Issaquah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677159.32545400038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3.96</v>
      </c>
      <c r="D234" s="26">
        <f>data!BA60</f>
        <v>1.4</v>
      </c>
      <c r="E234" s="26">
        <f>data!BB60</f>
        <v>11.629999999999999</v>
      </c>
      <c r="F234" s="26">
        <f>data!BC60</f>
        <v>0</v>
      </c>
      <c r="G234" s="26">
        <f>data!BD60</f>
        <v>0</v>
      </c>
      <c r="H234" s="26">
        <f>data!BE60</f>
        <v>28.380000000000003</v>
      </c>
      <c r="I234" s="26">
        <f>data!BF60</f>
        <v>35.329999999999991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238868.11</v>
      </c>
      <c r="D235" s="14">
        <f>data!BA61</f>
        <v>55730.770000000004</v>
      </c>
      <c r="E235" s="14">
        <f>data!BB61</f>
        <v>1167918.97</v>
      </c>
      <c r="F235" s="14">
        <f>data!BC61</f>
        <v>0</v>
      </c>
      <c r="G235" s="14">
        <f>data!BD61</f>
        <v>0</v>
      </c>
      <c r="H235" s="14">
        <f>data!BE61</f>
        <v>2182610.5</v>
      </c>
      <c r="I235" s="14">
        <f>data!BF61</f>
        <v>2125958.2999999998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32705</v>
      </c>
      <c r="D236" s="14">
        <f>data!BA62</f>
        <v>7630</v>
      </c>
      <c r="E236" s="14">
        <f>data!BB62</f>
        <v>159907</v>
      </c>
      <c r="F236" s="14">
        <f>data!BC62</f>
        <v>0</v>
      </c>
      <c r="G236" s="14">
        <f>data!BD62</f>
        <v>0</v>
      </c>
      <c r="H236" s="14">
        <f>data!BE62</f>
        <v>298834</v>
      </c>
      <c r="I236" s="14">
        <f>data!BF62</f>
        <v>291078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7004.79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290576.38999999996</v>
      </c>
      <c r="D238" s="14">
        <f>data!BA64</f>
        <v>39041.46</v>
      </c>
      <c r="E238" s="14">
        <f>data!BB64</f>
        <v>2653.94</v>
      </c>
      <c r="F238" s="14">
        <f>data!BC64</f>
        <v>0</v>
      </c>
      <c r="G238" s="14">
        <f>data!BD64</f>
        <v>58150.009999999995</v>
      </c>
      <c r="H238" s="14">
        <f>data!BE64</f>
        <v>355041.53999999992</v>
      </c>
      <c r="I238" s="14">
        <f>data!BF64</f>
        <v>280167.61000000004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1083.8399999999999</v>
      </c>
      <c r="D239" s="14">
        <f>data!BA65</f>
        <v>0</v>
      </c>
      <c r="E239" s="14">
        <f>data!BB65</f>
        <v>2197.58</v>
      </c>
      <c r="F239" s="14">
        <f>data!BC65</f>
        <v>0</v>
      </c>
      <c r="G239" s="14">
        <f>data!BD65</f>
        <v>0</v>
      </c>
      <c r="H239" s="14">
        <f>data!BE65</f>
        <v>1683246.8900000001</v>
      </c>
      <c r="I239" s="14">
        <f>data!BF65</f>
        <v>469228.36000000004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8097.6700000000019</v>
      </c>
      <c r="D240" s="14">
        <f>data!BA66</f>
        <v>794000.66999999993</v>
      </c>
      <c r="E240" s="14">
        <f>data!BB66</f>
        <v>3828.96</v>
      </c>
      <c r="F240" s="14">
        <f>data!BC66</f>
        <v>0</v>
      </c>
      <c r="G240" s="14">
        <f>data!BD66</f>
        <v>12813.99</v>
      </c>
      <c r="H240" s="14">
        <f>data!BE66</f>
        <v>2079618.2999999996</v>
      </c>
      <c r="I240" s="14">
        <f>data!BF66</f>
        <v>263237.24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18340</v>
      </c>
      <c r="E241" s="14">
        <f>data!BB67</f>
        <v>2095</v>
      </c>
      <c r="F241" s="14">
        <f>data!BC67</f>
        <v>0</v>
      </c>
      <c r="G241" s="14">
        <f>data!BD67</f>
        <v>182138</v>
      </c>
      <c r="H241" s="14">
        <f>data!BE67</f>
        <v>9239435</v>
      </c>
      <c r="I241" s="14">
        <f>data!BF67</f>
        <v>96279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281.42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2739.9300000000003</v>
      </c>
      <c r="H242" s="14">
        <f>data!BE68</f>
        <v>303.34000000000003</v>
      </c>
      <c r="I242" s="14">
        <f>data!BF68</f>
        <v>-5.6299999999999955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1948.6299999999999</v>
      </c>
      <c r="D243" s="14">
        <f>data!BA69</f>
        <v>0</v>
      </c>
      <c r="E243" s="14">
        <f>data!BB69</f>
        <v>32369.710000000003</v>
      </c>
      <c r="F243" s="14">
        <f>data!BC69</f>
        <v>0</v>
      </c>
      <c r="G243" s="14">
        <f>data!BD69</f>
        <v>39</v>
      </c>
      <c r="H243" s="14">
        <f>data!BE69</f>
        <v>36675.43</v>
      </c>
      <c r="I243" s="14">
        <f>data!BF69</f>
        <v>23948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-144231.98000000004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-186009.25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429329.08</v>
      </c>
      <c r="D245" s="14">
        <f>data!BA71</f>
        <v>914742.89999999991</v>
      </c>
      <c r="E245" s="14">
        <f>data!BB71</f>
        <v>1370971.16</v>
      </c>
      <c r="F245" s="14">
        <f>data!BC71</f>
        <v>0</v>
      </c>
      <c r="G245" s="14">
        <f>data!BD71</f>
        <v>255880.93</v>
      </c>
      <c r="H245" s="14">
        <f>data!BE71</f>
        <v>15696760.539999999</v>
      </c>
      <c r="I245" s="14">
        <f>data!BF71</f>
        <v>3549890.88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788.77935400000001</v>
      </c>
      <c r="E252" s="85">
        <f>data!BB76</f>
        <v>90.09393</v>
      </c>
      <c r="F252" s="85">
        <f>data!BC76</f>
        <v>0</v>
      </c>
      <c r="G252" s="85">
        <f>data!BD76</f>
        <v>7833.5434339999993</v>
      </c>
      <c r="H252" s="85">
        <f>data!BE76</f>
        <v>397378.16914100031</v>
      </c>
      <c r="I252" s="85">
        <f>data!BF76</f>
        <v>4140.8763310000004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3690.518520990272</v>
      </c>
      <c r="E254" s="85">
        <f>data!BB78</f>
        <v>421.52893024859912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Swedish Issaquah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545.35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-9.82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535.53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Swedish Issaquah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5.35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1.6099999999999999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842011.04999999993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92565.77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115285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12674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369747.8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598676.35000000009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134017.99000000002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8856.7799999999988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700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410506.76000000007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2433.63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261304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20512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2968249.3299999996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-181.3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156460.79999999999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1556.06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-6009803.6099999994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-278705.73999999929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264278.15000000002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11238.383569999998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882.21009600000002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4127.6596328009437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Swedish Issaquah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1.58</v>
      </c>
      <c r="F330" s="26">
        <f>data!BX60</f>
        <v>0</v>
      </c>
      <c r="G330" s="26">
        <f>data!BY60</f>
        <v>5.6499999999999995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83114.12</v>
      </c>
      <c r="F331" s="86">
        <f>data!BX61</f>
        <v>0</v>
      </c>
      <c r="G331" s="86">
        <f>data!BY61</f>
        <v>875488.84000000008</v>
      </c>
      <c r="H331" s="86">
        <f>data!BZ61</f>
        <v>0</v>
      </c>
      <c r="I331" s="86">
        <f>data!CA61</f>
        <v>36228.049999999996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11380</v>
      </c>
      <c r="F332" s="86">
        <f>data!BX62</f>
        <v>0</v>
      </c>
      <c r="G332" s="86">
        <f>data!BY62</f>
        <v>119868</v>
      </c>
      <c r="H332" s="86">
        <f>data!BZ62</f>
        <v>0</v>
      </c>
      <c r="I332" s="86">
        <f>data!CA62</f>
        <v>4960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-36208.839999999989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1179.9000000000001</v>
      </c>
      <c r="F334" s="86">
        <f>data!BX64</f>
        <v>0</v>
      </c>
      <c r="G334" s="86">
        <f>data!BY64</f>
        <v>359.75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600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5037170.8600000003</v>
      </c>
      <c r="F336" s="86">
        <f>data!BX66</f>
        <v>0</v>
      </c>
      <c r="G336" s="86">
        <f>data!BY66</f>
        <v>4625.1099999999997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17161</v>
      </c>
      <c r="F337" s="86">
        <f>data!BX67</f>
        <v>0</v>
      </c>
      <c r="G337" s="86">
        <f>data!BY67</f>
        <v>5443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39.69</v>
      </c>
      <c r="F338" s="86">
        <f>data!BX68</f>
        <v>0</v>
      </c>
      <c r="G338" s="86">
        <f>data!BY68</f>
        <v>752.09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653.84</v>
      </c>
      <c r="F339" s="86">
        <f>data!BX69</f>
        <v>0</v>
      </c>
      <c r="G339" s="86">
        <f>data!BY69</f>
        <v>8849.77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-39411.81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5111287.6000000006</v>
      </c>
      <c r="F341" s="14">
        <f>data!BX71</f>
        <v>0</v>
      </c>
      <c r="G341" s="14">
        <f>data!BY71</f>
        <v>1015986.56</v>
      </c>
      <c r="H341" s="14">
        <f>data!BZ71</f>
        <v>0</v>
      </c>
      <c r="I341" s="14">
        <f>data!CA71</f>
        <v>4979.2100000000064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738.08133699999996</v>
      </c>
      <c r="F348" s="85">
        <f>data!BX76</f>
        <v>0</v>
      </c>
      <c r="G348" s="85">
        <f>data!BY76</f>
        <v>234.11505099999999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3453.3140736791674</v>
      </c>
      <c r="F350" s="85">
        <f>data!BX78</f>
        <v>0</v>
      </c>
      <c r="G350" s="85">
        <f>data!BY78</f>
        <v>1095.3708757418644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Swedish Issaquah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26.8</v>
      </c>
      <c r="E362" s="217"/>
      <c r="F362" s="211"/>
      <c r="G362" s="211"/>
      <c r="H362" s="211"/>
      <c r="I362" s="87">
        <f>data!CE60</f>
        <v>746.47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2146283.12</v>
      </c>
      <c r="E363" s="218"/>
      <c r="F363" s="219"/>
      <c r="G363" s="219"/>
      <c r="H363" s="219"/>
      <c r="I363" s="86">
        <f>data!CE61</f>
        <v>78532419.569999993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293860</v>
      </c>
      <c r="E364" s="218"/>
      <c r="F364" s="219"/>
      <c r="G364" s="219"/>
      <c r="H364" s="219"/>
      <c r="I364" s="86">
        <f>data!CE62</f>
        <v>10752338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6751978.1099999994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105698.17</v>
      </c>
      <c r="E366" s="218"/>
      <c r="F366" s="219"/>
      <c r="G366" s="219"/>
      <c r="H366" s="219"/>
      <c r="I366" s="86">
        <f>data!CE64</f>
        <v>36507026.400000006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4645.74</v>
      </c>
      <c r="E367" s="218"/>
      <c r="F367" s="219"/>
      <c r="G367" s="219"/>
      <c r="H367" s="219"/>
      <c r="I367" s="86">
        <f>data!CE65</f>
        <v>2195225.16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441987.65999999992</v>
      </c>
      <c r="E368" s="218"/>
      <c r="F368" s="219"/>
      <c r="G368" s="219"/>
      <c r="H368" s="219"/>
      <c r="I368" s="86">
        <f>data!CE66</f>
        <v>22549454.259999994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676344</v>
      </c>
      <c r="E369" s="218"/>
      <c r="F369" s="219"/>
      <c r="G369" s="219"/>
      <c r="H369" s="219"/>
      <c r="I369" s="86">
        <f>data!CE67</f>
        <v>15744622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331343.10000000003</v>
      </c>
      <c r="E370" s="218"/>
      <c r="F370" s="219"/>
      <c r="G370" s="219"/>
      <c r="H370" s="219"/>
      <c r="I370" s="86">
        <f>data!CE68</f>
        <v>3549468.55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80033369.123243734</v>
      </c>
      <c r="E371" s="86">
        <f>data!CD69</f>
        <v>19959375.920000002</v>
      </c>
      <c r="F371" s="219"/>
      <c r="G371" s="219"/>
      <c r="H371" s="219"/>
      <c r="I371" s="86">
        <f>data!CE69</f>
        <v>101322414.74324374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-1723666.8900000001</v>
      </c>
      <c r="E372" s="228">
        <f>data!CD70</f>
        <v>0</v>
      </c>
      <c r="F372" s="220"/>
      <c r="G372" s="220"/>
      <c r="H372" s="220"/>
      <c r="I372" s="14">
        <f>-data!CE70</f>
        <v>-8188768.4799999986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82309864.02324374</v>
      </c>
      <c r="E373" s="86">
        <f>data!CD71</f>
        <v>19959375.920000002</v>
      </c>
      <c r="F373" s="219"/>
      <c r="G373" s="219"/>
      <c r="H373" s="219"/>
      <c r="I373" s="14">
        <f>data!CE71</f>
        <v>269716178.31324375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363736923.90000004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505409854.92999995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869146778.82999992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29088.822018999992</v>
      </c>
      <c r="E380" s="214"/>
      <c r="F380" s="211"/>
      <c r="G380" s="211"/>
      <c r="H380" s="211"/>
      <c r="I380" s="14">
        <f>data!CE76</f>
        <v>677159.32545400038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124075.85854844292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999987.99504364573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12486.97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247.83999999999997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