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1263E11D-5343-49C6-ACBD-457EC820E765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9" i="1" l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D550" i="10"/>
  <c r="B550" i="10"/>
  <c r="B549" i="10"/>
  <c r="B548" i="10"/>
  <c r="B547" i="10"/>
  <c r="E546" i="10"/>
  <c r="D546" i="10"/>
  <c r="B546" i="10"/>
  <c r="E545" i="10"/>
  <c r="D545" i="10"/>
  <c r="B545" i="10"/>
  <c r="F545" i="10" s="1"/>
  <c r="D544" i="10"/>
  <c r="B544" i="10"/>
  <c r="B543" i="10"/>
  <c r="B542" i="10"/>
  <c r="B541" i="10"/>
  <c r="E540" i="10"/>
  <c r="D540" i="10"/>
  <c r="B540" i="10"/>
  <c r="F540" i="10" s="1"/>
  <c r="H539" i="10"/>
  <c r="E539" i="10"/>
  <c r="D539" i="10"/>
  <c r="B539" i="10"/>
  <c r="F539" i="10" s="1"/>
  <c r="E538" i="10"/>
  <c r="D538" i="10"/>
  <c r="B538" i="10"/>
  <c r="F538" i="10" s="1"/>
  <c r="F537" i="10"/>
  <c r="E537" i="10"/>
  <c r="D537" i="10"/>
  <c r="B537" i="10"/>
  <c r="H537" i="10" s="1"/>
  <c r="E536" i="10"/>
  <c r="D536" i="10"/>
  <c r="B536" i="10"/>
  <c r="F536" i="10" s="1"/>
  <c r="D535" i="10"/>
  <c r="B535" i="10"/>
  <c r="E534" i="10"/>
  <c r="D534" i="10"/>
  <c r="B534" i="10"/>
  <c r="F534" i="10" s="1"/>
  <c r="E533" i="10"/>
  <c r="D533" i="10"/>
  <c r="B533" i="10"/>
  <c r="H532" i="10"/>
  <c r="E532" i="10"/>
  <c r="D532" i="10"/>
  <c r="B532" i="10"/>
  <c r="F532" i="10" s="1"/>
  <c r="D531" i="10"/>
  <c r="B531" i="10"/>
  <c r="D530" i="10"/>
  <c r="B530" i="10"/>
  <c r="F530" i="10" s="1"/>
  <c r="F529" i="10"/>
  <c r="E529" i="10"/>
  <c r="D529" i="10"/>
  <c r="B529" i="10"/>
  <c r="H529" i="10" s="1"/>
  <c r="E528" i="10"/>
  <c r="D528" i="10"/>
  <c r="B528" i="10"/>
  <c r="F528" i="10" s="1"/>
  <c r="E527" i="10"/>
  <c r="D527" i="10"/>
  <c r="B527" i="10"/>
  <c r="F527" i="10" s="1"/>
  <c r="D526" i="10"/>
  <c r="B526" i="10"/>
  <c r="E525" i="10"/>
  <c r="D525" i="10"/>
  <c r="B525" i="10"/>
  <c r="H525" i="10" s="1"/>
  <c r="D524" i="10"/>
  <c r="B524" i="10"/>
  <c r="H523" i="10"/>
  <c r="E523" i="10"/>
  <c r="D523" i="10"/>
  <c r="B523" i="10"/>
  <c r="F523" i="10" s="1"/>
  <c r="D522" i="10"/>
  <c r="B522" i="10"/>
  <c r="B521" i="10"/>
  <c r="F521" i="10" s="1"/>
  <c r="D520" i="10"/>
  <c r="B520" i="10"/>
  <c r="D519" i="10"/>
  <c r="B519" i="10"/>
  <c r="H519" i="10" s="1"/>
  <c r="D518" i="10"/>
  <c r="B518" i="10"/>
  <c r="D517" i="10"/>
  <c r="B517" i="10"/>
  <c r="F517" i="10" s="1"/>
  <c r="D516" i="10"/>
  <c r="B516" i="10"/>
  <c r="D515" i="10"/>
  <c r="B515" i="10"/>
  <c r="D514" i="10"/>
  <c r="B514" i="10"/>
  <c r="B513" i="10"/>
  <c r="H513" i="10" s="1"/>
  <c r="B512" i="10"/>
  <c r="F512" i="10" s="1"/>
  <c r="D511" i="10"/>
  <c r="B511" i="10"/>
  <c r="D510" i="10"/>
  <c r="B510" i="10"/>
  <c r="F510" i="10" s="1"/>
  <c r="D509" i="10"/>
  <c r="B509" i="10"/>
  <c r="F509" i="10" s="1"/>
  <c r="D508" i="10"/>
  <c r="B508" i="10"/>
  <c r="E507" i="10"/>
  <c r="D507" i="10"/>
  <c r="B507" i="10"/>
  <c r="F507" i="10" s="1"/>
  <c r="E506" i="10"/>
  <c r="D506" i="10"/>
  <c r="B506" i="10"/>
  <c r="F506" i="10" s="1"/>
  <c r="E505" i="10"/>
  <c r="D505" i="10"/>
  <c r="B505" i="10"/>
  <c r="H505" i="10" s="1"/>
  <c r="E504" i="10"/>
  <c r="D504" i="10"/>
  <c r="B504" i="10"/>
  <c r="H504" i="10" s="1"/>
  <c r="D503" i="10"/>
  <c r="B503" i="10"/>
  <c r="F503" i="10" s="1"/>
  <c r="D502" i="10"/>
  <c r="B502" i="10"/>
  <c r="F502" i="10" s="1"/>
  <c r="E501" i="10"/>
  <c r="D501" i="10"/>
  <c r="B501" i="10"/>
  <c r="H501" i="10" s="1"/>
  <c r="E500" i="10"/>
  <c r="D500" i="10"/>
  <c r="B500" i="10"/>
  <c r="E499" i="10"/>
  <c r="D499" i="10"/>
  <c r="B499" i="10"/>
  <c r="F499" i="10" s="1"/>
  <c r="D498" i="10"/>
  <c r="B498" i="10"/>
  <c r="E497" i="10"/>
  <c r="D497" i="10"/>
  <c r="B497" i="10"/>
  <c r="H497" i="10" s="1"/>
  <c r="D496" i="10"/>
  <c r="B496" i="10"/>
  <c r="G493" i="10"/>
  <c r="F493" i="10"/>
  <c r="E493" i="10"/>
  <c r="D493" i="10"/>
  <c r="C493" i="10"/>
  <c r="B493" i="10"/>
  <c r="A493" i="10"/>
  <c r="B475" i="10"/>
  <c r="B474" i="10"/>
  <c r="B472" i="10"/>
  <c r="B459" i="10"/>
  <c r="B458" i="10"/>
  <c r="C447" i="10"/>
  <c r="C446" i="10"/>
  <c r="C445" i="10"/>
  <c r="C444" i="10"/>
  <c r="C438" i="10"/>
  <c r="D418" i="10"/>
  <c r="B418" i="10"/>
  <c r="B417" i="10"/>
  <c r="A412" i="10"/>
  <c r="C389" i="10"/>
  <c r="B439" i="10" s="1"/>
  <c r="C384" i="10"/>
  <c r="B433" i="10" s="1"/>
  <c r="C383" i="10"/>
  <c r="B432" i="10" s="1"/>
  <c r="C382" i="10"/>
  <c r="B431" i="10" s="1"/>
  <c r="C381" i="10"/>
  <c r="B430" i="10" s="1"/>
  <c r="C380" i="10"/>
  <c r="B429" i="10" s="1"/>
  <c r="D372" i="10"/>
  <c r="D367" i="10"/>
  <c r="C448" i="10" s="1"/>
  <c r="C360" i="10"/>
  <c r="B464" i="10" s="1"/>
  <c r="C359" i="10"/>
  <c r="B463" i="10" s="1"/>
  <c r="C337" i="10"/>
  <c r="C332" i="10"/>
  <c r="C327" i="10"/>
  <c r="C318" i="10"/>
  <c r="D319" i="10" s="1"/>
  <c r="C313" i="10"/>
  <c r="C325" i="10" s="1"/>
  <c r="D328" i="10" s="1"/>
  <c r="C312" i="10"/>
  <c r="C309" i="10"/>
  <c r="C308" i="10"/>
  <c r="C306" i="10"/>
  <c r="C305" i="10"/>
  <c r="C289" i="10"/>
  <c r="D290" i="10" s="1"/>
  <c r="C282" i="10"/>
  <c r="D283" i="10" s="1"/>
  <c r="C263" i="10"/>
  <c r="D265" i="10" s="1"/>
  <c r="C258" i="10"/>
  <c r="C257" i="10"/>
  <c r="C255" i="10"/>
  <c r="C253" i="10"/>
  <c r="C252" i="10"/>
  <c r="C250" i="10"/>
  <c r="C238" i="10"/>
  <c r="D240" i="10" s="1"/>
  <c r="B447" i="10" s="1"/>
  <c r="C234" i="10"/>
  <c r="B455" i="10" s="1"/>
  <c r="C233" i="10"/>
  <c r="C231" i="10"/>
  <c r="B453" i="10" s="1"/>
  <c r="C228" i="10"/>
  <c r="C227" i="10"/>
  <c r="C226" i="10"/>
  <c r="C225" i="10"/>
  <c r="C224" i="10"/>
  <c r="C223" i="10"/>
  <c r="C221" i="10"/>
  <c r="D221" i="10" s="1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7" i="10" s="1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272" i="10" s="1"/>
  <c r="B473" i="10" s="1"/>
  <c r="E198" i="10"/>
  <c r="E197" i="10"/>
  <c r="C470" i="10" s="1"/>
  <c r="E196" i="10"/>
  <c r="C469" i="10" s="1"/>
  <c r="E195" i="10"/>
  <c r="C267" i="10" s="1"/>
  <c r="B468" i="10" s="1"/>
  <c r="C189" i="10"/>
  <c r="D190" i="10" s="1"/>
  <c r="C388" i="10" s="1"/>
  <c r="B437" i="10" s="1"/>
  <c r="C184" i="10"/>
  <c r="C183" i="10"/>
  <c r="C180" i="10"/>
  <c r="C179" i="10"/>
  <c r="C176" i="10"/>
  <c r="C175" i="10"/>
  <c r="C171" i="10"/>
  <c r="C170" i="10"/>
  <c r="C169" i="10"/>
  <c r="C168" i="10"/>
  <c r="C167" i="10"/>
  <c r="C166" i="10"/>
  <c r="C165" i="10"/>
  <c r="C157" i="10"/>
  <c r="B157" i="10"/>
  <c r="C154" i="10"/>
  <c r="B154" i="10"/>
  <c r="C153" i="10"/>
  <c r="B153" i="10"/>
  <c r="D152" i="10"/>
  <c r="C152" i="10"/>
  <c r="B152" i="10"/>
  <c r="D151" i="10"/>
  <c r="C151" i="10"/>
  <c r="B151" i="10"/>
  <c r="D150" i="10"/>
  <c r="C150" i="10"/>
  <c r="B150" i="10"/>
  <c r="E148" i="10"/>
  <c r="E147" i="10"/>
  <c r="E146" i="10"/>
  <c r="E145" i="10"/>
  <c r="C418" i="10" s="1"/>
  <c r="E144" i="10"/>
  <c r="C417" i="10" s="1"/>
  <c r="C142" i="10"/>
  <c r="B142" i="10"/>
  <c r="C141" i="10"/>
  <c r="B141" i="10"/>
  <c r="D140" i="10"/>
  <c r="C140" i="10"/>
  <c r="B140" i="10"/>
  <c r="D139" i="10"/>
  <c r="C139" i="10"/>
  <c r="B139" i="10"/>
  <c r="D138" i="10"/>
  <c r="C138" i="10"/>
  <c r="B138" i="10"/>
  <c r="E127" i="10"/>
  <c r="C113" i="10"/>
  <c r="B420" i="10" s="1"/>
  <c r="C111" i="10"/>
  <c r="B414" i="10" s="1"/>
  <c r="AG80" i="10"/>
  <c r="Q80" i="10"/>
  <c r="P80" i="10"/>
  <c r="O80" i="10"/>
  <c r="I80" i="10"/>
  <c r="E80" i="10"/>
  <c r="C80" i="10"/>
  <c r="CE80" i="10" s="1"/>
  <c r="L612" i="10" s="1"/>
  <c r="CF79" i="10"/>
  <c r="AV79" i="10"/>
  <c r="AG79" i="10"/>
  <c r="AE79" i="10"/>
  <c r="AC79" i="10"/>
  <c r="Y79" i="10"/>
  <c r="S79" i="10"/>
  <c r="Q79" i="10"/>
  <c r="P79" i="10"/>
  <c r="O79" i="10"/>
  <c r="I79" i="10"/>
  <c r="E79" i="10"/>
  <c r="C79" i="10"/>
  <c r="CA78" i="10"/>
  <c r="BY78" i="10"/>
  <c r="BW78" i="10"/>
  <c r="BV78" i="10"/>
  <c r="BS78" i="10"/>
  <c r="BL78" i="10"/>
  <c r="BK78" i="10"/>
  <c r="BH78" i="10"/>
  <c r="BB78" i="10"/>
  <c r="BA78" i="10"/>
  <c r="AV78" i="10"/>
  <c r="AP78" i="10"/>
  <c r="AL78" i="10"/>
  <c r="AI78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J78" i="10"/>
  <c r="I78" i="10"/>
  <c r="E78" i="10"/>
  <c r="C78" i="10"/>
  <c r="AP77" i="10"/>
  <c r="AG77" i="10"/>
  <c r="Q77" i="10"/>
  <c r="I77" i="10"/>
  <c r="E77" i="10"/>
  <c r="C77" i="10"/>
  <c r="CC76" i="10"/>
  <c r="CB76" i="10"/>
  <c r="CA76" i="10"/>
  <c r="BZ76" i="10"/>
  <c r="BY76" i="10"/>
  <c r="BX76" i="10"/>
  <c r="BW76" i="10"/>
  <c r="BV76" i="10"/>
  <c r="BU76" i="10"/>
  <c r="BT76" i="10"/>
  <c r="BS76" i="10"/>
  <c r="BR76" i="10"/>
  <c r="BQ76" i="10"/>
  <c r="BP76" i="10"/>
  <c r="BO76" i="10"/>
  <c r="BN76" i="10"/>
  <c r="BM76" i="10"/>
  <c r="BL76" i="10"/>
  <c r="BK76" i="10"/>
  <c r="BJ76" i="10"/>
  <c r="BI76" i="10"/>
  <c r="BH76" i="10"/>
  <c r="BG76" i="10"/>
  <c r="BF76" i="10"/>
  <c r="BE76" i="10"/>
  <c r="BD76" i="10"/>
  <c r="BC76" i="10"/>
  <c r="BB76" i="10"/>
  <c r="BA76" i="10"/>
  <c r="AZ76" i="10"/>
  <c r="AY76" i="10"/>
  <c r="AX76" i="10"/>
  <c r="AW76" i="10"/>
  <c r="AV76" i="10"/>
  <c r="AU76" i="10"/>
  <c r="AT76" i="10"/>
  <c r="AS76" i="10"/>
  <c r="AR76" i="10"/>
  <c r="AQ76" i="10"/>
  <c r="AP76" i="10"/>
  <c r="AO76" i="10"/>
  <c r="AN76" i="10"/>
  <c r="AM76" i="10"/>
  <c r="AL76" i="10"/>
  <c r="AK76" i="10"/>
  <c r="AJ76" i="10"/>
  <c r="AI76" i="10"/>
  <c r="AH76" i="10"/>
  <c r="AG76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AU75" i="10"/>
  <c r="AT75" i="10"/>
  <c r="AS75" i="10"/>
  <c r="AR75" i="10"/>
  <c r="AQ75" i="10"/>
  <c r="AN75" i="10"/>
  <c r="AM75" i="10"/>
  <c r="AJ75" i="10"/>
  <c r="AH75" i="10"/>
  <c r="AF75" i="10"/>
  <c r="AD75" i="10"/>
  <c r="T75" i="10"/>
  <c r="N75" i="10"/>
  <c r="M75" i="10"/>
  <c r="L75" i="10"/>
  <c r="K75" i="10"/>
  <c r="H75" i="10"/>
  <c r="F75" i="10"/>
  <c r="D75" i="10"/>
  <c r="AV74" i="10"/>
  <c r="AP74" i="10"/>
  <c r="AO74" i="10"/>
  <c r="AL74" i="10"/>
  <c r="AK74" i="10"/>
  <c r="AI74" i="10"/>
  <c r="AG74" i="10"/>
  <c r="AE74" i="10"/>
  <c r="AC74" i="10"/>
  <c r="AB74" i="10"/>
  <c r="AA74" i="10"/>
  <c r="Z74" i="10"/>
  <c r="Y74" i="10"/>
  <c r="X74" i="10"/>
  <c r="W74" i="10"/>
  <c r="V74" i="10"/>
  <c r="U74" i="10"/>
  <c r="S74" i="10"/>
  <c r="R74" i="10"/>
  <c r="Q74" i="10"/>
  <c r="P74" i="10"/>
  <c r="O74" i="10"/>
  <c r="J74" i="10"/>
  <c r="I74" i="10"/>
  <c r="G74" i="10"/>
  <c r="G75" i="10" s="1"/>
  <c r="E74" i="10"/>
  <c r="C74" i="10"/>
  <c r="AV73" i="10"/>
  <c r="AP73" i="10"/>
  <c r="AO73" i="10"/>
  <c r="AL73" i="10"/>
  <c r="AK73" i="10"/>
  <c r="AI73" i="10"/>
  <c r="AG73" i="10"/>
  <c r="AG75" i="10" s="1"/>
  <c r="AE73" i="10"/>
  <c r="AC73" i="10"/>
  <c r="AB73" i="10"/>
  <c r="AA73" i="10"/>
  <c r="Z73" i="10"/>
  <c r="Y73" i="10"/>
  <c r="X73" i="10"/>
  <c r="W73" i="10"/>
  <c r="W75" i="10" s="1"/>
  <c r="V73" i="10"/>
  <c r="U73" i="10"/>
  <c r="S73" i="10"/>
  <c r="R73" i="10"/>
  <c r="Q73" i="10"/>
  <c r="P73" i="10"/>
  <c r="O73" i="10"/>
  <c r="J73" i="10"/>
  <c r="J75" i="10" s="1"/>
  <c r="I73" i="10"/>
  <c r="E73" i="10"/>
  <c r="C73" i="10"/>
  <c r="CE72" i="10"/>
  <c r="C459" i="10" s="1"/>
  <c r="CD71" i="10"/>
  <c r="C575" i="10" s="1"/>
  <c r="CE70" i="10"/>
  <c r="C458" i="10" s="1"/>
  <c r="CA69" i="10"/>
  <c r="BY69" i="10"/>
  <c r="BW69" i="10"/>
  <c r="BR69" i="10"/>
  <c r="BP69" i="10"/>
  <c r="BN69" i="10"/>
  <c r="BJ69" i="10"/>
  <c r="BH69" i="10"/>
  <c r="BG69" i="10"/>
  <c r="BF69" i="10"/>
  <c r="BE69" i="10"/>
  <c r="BD69" i="10"/>
  <c r="AY69" i="10"/>
  <c r="AV69" i="10"/>
  <c r="AP69" i="10"/>
  <c r="AG69" i="10"/>
  <c r="AE69" i="10"/>
  <c r="AC69" i="10"/>
  <c r="AB69" i="10"/>
  <c r="AA69" i="10"/>
  <c r="Y69" i="10"/>
  <c r="W69" i="10"/>
  <c r="U69" i="10"/>
  <c r="R69" i="10"/>
  <c r="P69" i="10"/>
  <c r="O69" i="10"/>
  <c r="I69" i="10"/>
  <c r="E69" i="10"/>
  <c r="C69" i="10"/>
  <c r="CA68" i="10"/>
  <c r="BV68" i="10"/>
  <c r="BN68" i="10"/>
  <c r="BH68" i="10"/>
  <c r="BG68" i="10"/>
  <c r="BE68" i="10"/>
  <c r="BD68" i="10"/>
  <c r="AV68" i="10"/>
  <c r="AP68" i="10"/>
  <c r="AI68" i="10"/>
  <c r="AE68" i="10"/>
  <c r="AC68" i="10"/>
  <c r="AB68" i="10"/>
  <c r="AA68" i="10"/>
  <c r="Y68" i="10"/>
  <c r="X68" i="10"/>
  <c r="U68" i="10"/>
  <c r="S68" i="10"/>
  <c r="R68" i="10"/>
  <c r="P68" i="10"/>
  <c r="J68" i="10"/>
  <c r="I68" i="10"/>
  <c r="G68" i="10"/>
  <c r="E68" i="10"/>
  <c r="C68" i="10"/>
  <c r="CA66" i="10"/>
  <c r="BY66" i="10"/>
  <c r="BW66" i="10"/>
  <c r="BV66" i="10"/>
  <c r="BR66" i="10"/>
  <c r="BP66" i="10"/>
  <c r="BN66" i="10"/>
  <c r="BL66" i="10"/>
  <c r="BK66" i="10"/>
  <c r="BJ66" i="10"/>
  <c r="BH66" i="10"/>
  <c r="BF66" i="10"/>
  <c r="BE66" i="10"/>
  <c r="BD66" i="10"/>
  <c r="BA66" i="10"/>
  <c r="AY66" i="10"/>
  <c r="AV66" i="10"/>
  <c r="AP66" i="10"/>
  <c r="AL66" i="10"/>
  <c r="AI66" i="10"/>
  <c r="AG66" i="10"/>
  <c r="AE66" i="10"/>
  <c r="AC66" i="10"/>
  <c r="AB66" i="10"/>
  <c r="AA66" i="10"/>
  <c r="Y66" i="10"/>
  <c r="X66" i="10"/>
  <c r="W66" i="10"/>
  <c r="V66" i="10"/>
  <c r="U66" i="10"/>
  <c r="S66" i="10"/>
  <c r="R66" i="10"/>
  <c r="Q66" i="10"/>
  <c r="P66" i="10"/>
  <c r="O66" i="10"/>
  <c r="J66" i="10"/>
  <c r="I66" i="10"/>
  <c r="G66" i="10"/>
  <c r="E66" i="10"/>
  <c r="C66" i="10"/>
  <c r="BN65" i="10"/>
  <c r="BH65" i="10"/>
  <c r="BE65" i="10"/>
  <c r="AP65" i="10"/>
  <c r="Y65" i="10"/>
  <c r="G65" i="10"/>
  <c r="CA64" i="10"/>
  <c r="BY64" i="10"/>
  <c r="BW64" i="10"/>
  <c r="BV64" i="10"/>
  <c r="BR64" i="10"/>
  <c r="BP64" i="10"/>
  <c r="BN64" i="10"/>
  <c r="BL64" i="10"/>
  <c r="BK64" i="10"/>
  <c r="BJ64" i="10"/>
  <c r="BH64" i="10"/>
  <c r="BF64" i="10"/>
  <c r="BE64" i="10"/>
  <c r="BD64" i="10"/>
  <c r="AY64" i="10"/>
  <c r="AV64" i="10"/>
  <c r="AP64" i="10"/>
  <c r="AL64" i="10"/>
  <c r="AI64" i="10"/>
  <c r="AG64" i="10"/>
  <c r="AE64" i="10"/>
  <c r="AC64" i="10"/>
  <c r="AB64" i="10"/>
  <c r="AA64" i="10"/>
  <c r="Y64" i="10"/>
  <c r="X64" i="10"/>
  <c r="W64" i="10"/>
  <c r="U64" i="10"/>
  <c r="S64" i="10"/>
  <c r="R64" i="10"/>
  <c r="Q64" i="10"/>
  <c r="P64" i="10"/>
  <c r="O64" i="10"/>
  <c r="I64" i="10"/>
  <c r="G64" i="10"/>
  <c r="E64" i="10"/>
  <c r="C64" i="10"/>
  <c r="BV63" i="10"/>
  <c r="BR63" i="10"/>
  <c r="BN63" i="10"/>
  <c r="BK63" i="10"/>
  <c r="BJ63" i="10"/>
  <c r="BH63" i="10"/>
  <c r="AV63" i="10"/>
  <c r="AP63" i="10"/>
  <c r="AG63" i="10"/>
  <c r="AC63" i="10"/>
  <c r="Y63" i="10"/>
  <c r="V63" i="10"/>
  <c r="U63" i="10"/>
  <c r="R63" i="10"/>
  <c r="O63" i="10"/>
  <c r="I63" i="10"/>
  <c r="E63" i="10"/>
  <c r="CA61" i="10"/>
  <c r="BY61" i="10"/>
  <c r="BW61" i="10"/>
  <c r="BV61" i="10"/>
  <c r="BS61" i="10"/>
  <c r="BR61" i="10"/>
  <c r="BP61" i="10"/>
  <c r="BN61" i="10"/>
  <c r="BL61" i="10"/>
  <c r="BK61" i="10"/>
  <c r="BJ61" i="10"/>
  <c r="BH61" i="10"/>
  <c r="BG61" i="10"/>
  <c r="BF61" i="10"/>
  <c r="BE61" i="10"/>
  <c r="BD61" i="10"/>
  <c r="AY61" i="10"/>
  <c r="AV61" i="10"/>
  <c r="AP61" i="10"/>
  <c r="AI61" i="10"/>
  <c r="AG61" i="10"/>
  <c r="AC61" i="10"/>
  <c r="AB61" i="10"/>
  <c r="AA61" i="10"/>
  <c r="Y61" i="10"/>
  <c r="X61" i="10"/>
  <c r="W61" i="10"/>
  <c r="V61" i="10"/>
  <c r="U61" i="10"/>
  <c r="S61" i="10"/>
  <c r="R61" i="10"/>
  <c r="Q61" i="10"/>
  <c r="P61" i="10"/>
  <c r="O61" i="10"/>
  <c r="J61" i="10"/>
  <c r="I61" i="10"/>
  <c r="E61" i="10"/>
  <c r="C61" i="10"/>
  <c r="CE60" i="10"/>
  <c r="H612" i="10" s="1"/>
  <c r="AY59" i="10"/>
  <c r="E544" i="10" s="1"/>
  <c r="AP59" i="10"/>
  <c r="E535" i="10" s="1"/>
  <c r="AL59" i="10"/>
  <c r="E531" i="10" s="1"/>
  <c r="AK59" i="10"/>
  <c r="E530" i="10" s="1"/>
  <c r="AG59" i="10"/>
  <c r="E526" i="10" s="1"/>
  <c r="AE59" i="10"/>
  <c r="E524" i="10" s="1"/>
  <c r="AC59" i="10"/>
  <c r="E522" i="10" s="1"/>
  <c r="AA59" i="10"/>
  <c r="E520" i="10" s="1"/>
  <c r="Z59" i="10"/>
  <c r="E519" i="10" s="1"/>
  <c r="Y59" i="10"/>
  <c r="E518" i="10" s="1"/>
  <c r="X59" i="10"/>
  <c r="E517" i="10" s="1"/>
  <c r="W59" i="10"/>
  <c r="E516" i="10" s="1"/>
  <c r="V59" i="10"/>
  <c r="E515" i="10" s="1"/>
  <c r="U59" i="10"/>
  <c r="E514" i="10" s="1"/>
  <c r="R59" i="10"/>
  <c r="E511" i="10" s="1"/>
  <c r="Q59" i="10"/>
  <c r="E510" i="10" s="1"/>
  <c r="P59" i="10"/>
  <c r="E509" i="10" s="1"/>
  <c r="O59" i="10"/>
  <c r="C114" i="10" s="1"/>
  <c r="B423" i="10" s="1"/>
  <c r="J59" i="10"/>
  <c r="I59" i="10"/>
  <c r="E59" i="10"/>
  <c r="E498" i="10" s="1"/>
  <c r="C59" i="10"/>
  <c r="E496" i="10" s="1"/>
  <c r="B52" i="10"/>
  <c r="CA51" i="10"/>
  <c r="BY51" i="10"/>
  <c r="BV51" i="10"/>
  <c r="BS51" i="10"/>
  <c r="BL51" i="10"/>
  <c r="BK51" i="10"/>
  <c r="BJ51" i="10"/>
  <c r="BH51" i="10"/>
  <c r="BE51" i="10"/>
  <c r="BD51" i="10"/>
  <c r="AY51" i="10"/>
  <c r="AV51" i="10"/>
  <c r="AP51" i="10"/>
  <c r="AL51" i="10"/>
  <c r="AI51" i="10"/>
  <c r="AG51" i="10"/>
  <c r="AE51" i="10"/>
  <c r="AC51" i="10"/>
  <c r="AB51" i="10"/>
  <c r="AA51" i="10"/>
  <c r="Y51" i="10"/>
  <c r="X51" i="10"/>
  <c r="W51" i="10"/>
  <c r="V51" i="10"/>
  <c r="U51" i="10"/>
  <c r="S51" i="10"/>
  <c r="R51" i="10"/>
  <c r="Q51" i="10"/>
  <c r="P51" i="10"/>
  <c r="O51" i="10"/>
  <c r="J51" i="10"/>
  <c r="I51" i="10"/>
  <c r="G51" i="10"/>
  <c r="E51" i="10"/>
  <c r="C51" i="10"/>
  <c r="B49" i="10"/>
  <c r="CA47" i="10"/>
  <c r="BY47" i="10"/>
  <c r="BW47" i="10"/>
  <c r="BV47" i="10"/>
  <c r="BS47" i="10"/>
  <c r="BR47" i="10"/>
  <c r="BP47" i="10"/>
  <c r="BN47" i="10"/>
  <c r="BL47" i="10"/>
  <c r="BK47" i="10"/>
  <c r="BJ47" i="10"/>
  <c r="BH47" i="10"/>
  <c r="BG47" i="10"/>
  <c r="BF47" i="10"/>
  <c r="BE47" i="10"/>
  <c r="BD47" i="10"/>
  <c r="AY47" i="10"/>
  <c r="AV47" i="10"/>
  <c r="AP47" i="10"/>
  <c r="AL47" i="10"/>
  <c r="AI47" i="10"/>
  <c r="AG47" i="10"/>
  <c r="AC47" i="10"/>
  <c r="AB47" i="10"/>
  <c r="AA47" i="10"/>
  <c r="Y47" i="10"/>
  <c r="X47" i="10"/>
  <c r="W47" i="10"/>
  <c r="V47" i="10"/>
  <c r="U47" i="10"/>
  <c r="S47" i="10"/>
  <c r="R47" i="10"/>
  <c r="Q47" i="10"/>
  <c r="P47" i="10"/>
  <c r="O47" i="10"/>
  <c r="I47" i="10"/>
  <c r="E47" i="10"/>
  <c r="C47" i="10"/>
  <c r="F498" i="10" l="1"/>
  <c r="H527" i="10"/>
  <c r="C268" i="10"/>
  <c r="B469" i="10" s="1"/>
  <c r="F535" i="10"/>
  <c r="F544" i="10"/>
  <c r="C473" i="10"/>
  <c r="F497" i="10"/>
  <c r="F525" i="10"/>
  <c r="H540" i="10"/>
  <c r="R75" i="10"/>
  <c r="AA75" i="10"/>
  <c r="AO75" i="10"/>
  <c r="H536" i="10"/>
  <c r="F526" i="10"/>
  <c r="H545" i="10"/>
  <c r="F513" i="10"/>
  <c r="H499" i="10"/>
  <c r="H506" i="10"/>
  <c r="H507" i="10"/>
  <c r="F514" i="10"/>
  <c r="F518" i="10"/>
  <c r="I75" i="10"/>
  <c r="Q75" i="10"/>
  <c r="V75" i="10"/>
  <c r="Z75" i="10"/>
  <c r="AE75" i="10"/>
  <c r="AL75" i="10"/>
  <c r="CE66" i="10"/>
  <c r="C432" i="10" s="1"/>
  <c r="CE68" i="10"/>
  <c r="C434" i="10" s="1"/>
  <c r="X75" i="10"/>
  <c r="D177" i="10"/>
  <c r="D434" i="10" s="1"/>
  <c r="D142" i="10"/>
  <c r="E142" i="10" s="1"/>
  <c r="D186" i="10"/>
  <c r="D437" i="10"/>
  <c r="E508" i="10"/>
  <c r="P75" i="10"/>
  <c r="AV75" i="10"/>
  <c r="E151" i="10"/>
  <c r="C421" i="10" s="1"/>
  <c r="E150" i="10"/>
  <c r="C420" i="10" s="1"/>
  <c r="D329" i="10"/>
  <c r="D330" i="10" s="1"/>
  <c r="D141" i="10"/>
  <c r="E141" i="10" s="1"/>
  <c r="D154" i="10"/>
  <c r="E154" i="10" s="1"/>
  <c r="D229" i="10"/>
  <c r="B445" i="10" s="1"/>
  <c r="CE64" i="10"/>
  <c r="F612" i="10" s="1"/>
  <c r="CE69" i="10"/>
  <c r="C440" i="10" s="1"/>
  <c r="U75" i="10"/>
  <c r="Y75" i="10"/>
  <c r="AC75" i="10"/>
  <c r="AK75" i="10"/>
  <c r="E139" i="10"/>
  <c r="C415" i="10" s="1"/>
  <c r="D173" i="10"/>
  <c r="C379" i="10" s="1"/>
  <c r="B428" i="10" s="1"/>
  <c r="D181" i="10"/>
  <c r="D438" i="10" s="1"/>
  <c r="D260" i="10"/>
  <c r="AB75" i="10"/>
  <c r="D361" i="10"/>
  <c r="D415" i="10"/>
  <c r="E138" i="10"/>
  <c r="C414" i="10" s="1"/>
  <c r="E152" i="10"/>
  <c r="D314" i="10"/>
  <c r="D113" i="10"/>
  <c r="B421" i="10" s="1"/>
  <c r="E502" i="10"/>
  <c r="B53" i="10"/>
  <c r="D424" i="10"/>
  <c r="E503" i="10"/>
  <c r="D114" i="10"/>
  <c r="B424" i="10" s="1"/>
  <c r="CE63" i="10"/>
  <c r="C429" i="10" s="1"/>
  <c r="C75" i="10"/>
  <c r="CE73" i="10"/>
  <c r="C463" i="10" s="1"/>
  <c r="O75" i="10"/>
  <c r="S75" i="10"/>
  <c r="AI75" i="10"/>
  <c r="AP75" i="10"/>
  <c r="CE77" i="10"/>
  <c r="G612" i="10" s="1"/>
  <c r="CE79" i="10"/>
  <c r="J612" i="10" s="1"/>
  <c r="D153" i="10"/>
  <c r="E153" i="10" s="1"/>
  <c r="C471" i="10"/>
  <c r="C270" i="10"/>
  <c r="B471" i="10" s="1"/>
  <c r="D421" i="10"/>
  <c r="F505" i="10"/>
  <c r="F515" i="10"/>
  <c r="F522" i="10"/>
  <c r="CE61" i="10"/>
  <c r="F520" i="10"/>
  <c r="H533" i="10"/>
  <c r="F533" i="10"/>
  <c r="CE65" i="10"/>
  <c r="C431" i="10" s="1"/>
  <c r="E75" i="10"/>
  <c r="CE76" i="10"/>
  <c r="D436" i="10"/>
  <c r="C387" i="10"/>
  <c r="B436" i="10" s="1"/>
  <c r="D236" i="10"/>
  <c r="B446" i="10" s="1"/>
  <c r="B454" i="10"/>
  <c r="D368" i="10"/>
  <c r="D373" i="10" s="1"/>
  <c r="B465" i="10"/>
  <c r="F511" i="10"/>
  <c r="F546" i="10"/>
  <c r="CE51" i="10"/>
  <c r="C478" i="10"/>
  <c r="C276" i="10"/>
  <c r="B478" i="10" s="1"/>
  <c r="CE47" i="10"/>
  <c r="CE74" i="10"/>
  <c r="C464" i="10" s="1"/>
  <c r="CE78" i="10"/>
  <c r="I612" i="10" s="1"/>
  <c r="E140" i="10"/>
  <c r="C385" i="10"/>
  <c r="B434" i="10" s="1"/>
  <c r="D428" i="10"/>
  <c r="D435" i="10"/>
  <c r="F501" i="10"/>
  <c r="D111" i="10"/>
  <c r="B415" i="10" s="1"/>
  <c r="E204" i="10"/>
  <c r="C476" i="10" s="1"/>
  <c r="C269" i="10"/>
  <c r="C439" i="10"/>
  <c r="C468" i="10"/>
  <c r="C472" i="10"/>
  <c r="F496" i="10"/>
  <c r="F500" i="10"/>
  <c r="F504" i="10"/>
  <c r="F508" i="10"/>
  <c r="F516" i="10"/>
  <c r="F519" i="10"/>
  <c r="F524" i="10"/>
  <c r="F531" i="10"/>
  <c r="H538" i="10"/>
  <c r="F550" i="10"/>
  <c r="C386" i="10" l="1"/>
  <c r="C378" i="10"/>
  <c r="D464" i="10"/>
  <c r="D339" i="10"/>
  <c r="C482" i="10" s="1"/>
  <c r="CF77" i="10"/>
  <c r="D242" i="10"/>
  <c r="B448" i="10" s="1"/>
  <c r="C430" i="10"/>
  <c r="D463" i="10"/>
  <c r="D465" i="10" s="1"/>
  <c r="D612" i="10"/>
  <c r="BE59" i="10"/>
  <c r="B427" i="10"/>
  <c r="D275" i="10"/>
  <c r="B470" i="10"/>
  <c r="CE75" i="10"/>
  <c r="B435" i="10"/>
  <c r="B438" i="10"/>
  <c r="B440" i="10" s="1"/>
  <c r="C427" i="10"/>
  <c r="BZ48" i="10"/>
  <c r="BZ62" i="10" s="1"/>
  <c r="BV48" i="10"/>
  <c r="BV62" i="10" s="1"/>
  <c r="BR48" i="10"/>
  <c r="BR62" i="10" s="1"/>
  <c r="BN48" i="10"/>
  <c r="BN62" i="10" s="1"/>
  <c r="BJ48" i="10"/>
  <c r="BJ62" i="10" s="1"/>
  <c r="BF48" i="10"/>
  <c r="BF62" i="10" s="1"/>
  <c r="BB48" i="10"/>
  <c r="BB62" i="10" s="1"/>
  <c r="AX48" i="10"/>
  <c r="AX62" i="10" s="1"/>
  <c r="AT48" i="10"/>
  <c r="AT62" i="10" s="1"/>
  <c r="AP48" i="10"/>
  <c r="AP62" i="10" s="1"/>
  <c r="AL48" i="10"/>
  <c r="AL62" i="10" s="1"/>
  <c r="AH48" i="10"/>
  <c r="AH62" i="10" s="1"/>
  <c r="AD48" i="10"/>
  <c r="AD62" i="10" s="1"/>
  <c r="Z48" i="10"/>
  <c r="Z62" i="10" s="1"/>
  <c r="V48" i="10"/>
  <c r="V62" i="10" s="1"/>
  <c r="R48" i="10"/>
  <c r="R62" i="10" s="1"/>
  <c r="N48" i="10"/>
  <c r="N62" i="10" s="1"/>
  <c r="J48" i="10"/>
  <c r="J62" i="10" s="1"/>
  <c r="F48" i="10"/>
  <c r="F62" i="10" s="1"/>
  <c r="BK48" i="10"/>
  <c r="BK62" i="10" s="1"/>
  <c r="AY48" i="10"/>
  <c r="AY62" i="10" s="1"/>
  <c r="AM48" i="10"/>
  <c r="AM62" i="10" s="1"/>
  <c r="AA48" i="10"/>
  <c r="AA62" i="10" s="1"/>
  <c r="K48" i="10"/>
  <c r="K62" i="10" s="1"/>
  <c r="CC48" i="10"/>
  <c r="CC62" i="10" s="1"/>
  <c r="BY48" i="10"/>
  <c r="BY62" i="10" s="1"/>
  <c r="BU48" i="10"/>
  <c r="BU62" i="10" s="1"/>
  <c r="BQ48" i="10"/>
  <c r="BQ62" i="10" s="1"/>
  <c r="BM48" i="10"/>
  <c r="BM62" i="10" s="1"/>
  <c r="BI48" i="10"/>
  <c r="BI62" i="10" s="1"/>
  <c r="BE48" i="10"/>
  <c r="BE62" i="10" s="1"/>
  <c r="BA48" i="10"/>
  <c r="BA62" i="10" s="1"/>
  <c r="AW48" i="10"/>
  <c r="AW62" i="10" s="1"/>
  <c r="AS48" i="10"/>
  <c r="AS62" i="10" s="1"/>
  <c r="AO48" i="10"/>
  <c r="AO62" i="10" s="1"/>
  <c r="AK48" i="10"/>
  <c r="AK62" i="10" s="1"/>
  <c r="AG48" i="10"/>
  <c r="AG62" i="10" s="1"/>
  <c r="AC48" i="10"/>
  <c r="AC62" i="10" s="1"/>
  <c r="Y48" i="10"/>
  <c r="Y62" i="10" s="1"/>
  <c r="U48" i="10"/>
  <c r="U62" i="10" s="1"/>
  <c r="Q48" i="10"/>
  <c r="Q62" i="10" s="1"/>
  <c r="M48" i="10"/>
  <c r="M62" i="10" s="1"/>
  <c r="I48" i="10"/>
  <c r="I62" i="10" s="1"/>
  <c r="E48" i="10"/>
  <c r="E62" i="10" s="1"/>
  <c r="CA48" i="10"/>
  <c r="CA62" i="10" s="1"/>
  <c r="BO48" i="10"/>
  <c r="BO62" i="10" s="1"/>
  <c r="BG48" i="10"/>
  <c r="BG62" i="10" s="1"/>
  <c r="AU48" i="10"/>
  <c r="AU62" i="10" s="1"/>
  <c r="AI48" i="10"/>
  <c r="AI62" i="10" s="1"/>
  <c r="W48" i="10"/>
  <c r="W62" i="10" s="1"/>
  <c r="O48" i="10"/>
  <c r="O62" i="10" s="1"/>
  <c r="C48" i="10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X48" i="10"/>
  <c r="X62" i="10" s="1"/>
  <c r="T48" i="10"/>
  <c r="T62" i="10" s="1"/>
  <c r="P48" i="10"/>
  <c r="P62" i="10" s="1"/>
  <c r="L48" i="10"/>
  <c r="L62" i="10" s="1"/>
  <c r="H48" i="10"/>
  <c r="H62" i="10" s="1"/>
  <c r="D48" i="10"/>
  <c r="D62" i="10" s="1"/>
  <c r="BW48" i="10"/>
  <c r="BW62" i="10" s="1"/>
  <c r="BS48" i="10"/>
  <c r="BS62" i="10" s="1"/>
  <c r="BC48" i="10"/>
  <c r="BC62" i="10" s="1"/>
  <c r="AQ48" i="10"/>
  <c r="AQ62" i="10" s="1"/>
  <c r="AE48" i="10"/>
  <c r="AE62" i="10" s="1"/>
  <c r="S48" i="10"/>
  <c r="S62" i="10" s="1"/>
  <c r="G48" i="10"/>
  <c r="G62" i="10" s="1"/>
  <c r="D390" i="10" l="1"/>
  <c r="B441" i="10" s="1"/>
  <c r="D391" i="10"/>
  <c r="D393" i="10" s="1"/>
  <c r="D396" i="10" s="1"/>
  <c r="K612" i="10"/>
  <c r="C465" i="10"/>
  <c r="CE48" i="10"/>
  <c r="C62" i="10"/>
  <c r="E550" i="10"/>
  <c r="CF76" i="10"/>
  <c r="D277" i="10"/>
  <c r="D292" i="10" s="1"/>
  <c r="D341" i="10" s="1"/>
  <c r="C481" i="10" s="1"/>
  <c r="B476" i="10"/>
  <c r="CE62" i="10" l="1"/>
  <c r="BP52" i="10"/>
  <c r="BP67" i="10" s="1"/>
  <c r="BP71" i="10" s="1"/>
  <c r="AZ52" i="10"/>
  <c r="AZ67" i="10" s="1"/>
  <c r="AZ71" i="10" s="1"/>
  <c r="AJ52" i="10"/>
  <c r="AJ67" i="10" s="1"/>
  <c r="AJ71" i="10" s="1"/>
  <c r="T52" i="10"/>
  <c r="T67" i="10" s="1"/>
  <c r="T71" i="10" s="1"/>
  <c r="D52" i="10"/>
  <c r="D67" i="10" s="1"/>
  <c r="D71" i="10" s="1"/>
  <c r="Y52" i="10"/>
  <c r="Y67" i="10" s="1"/>
  <c r="Y71" i="10" s="1"/>
  <c r="BQ52" i="10"/>
  <c r="BQ67" i="10" s="1"/>
  <c r="BQ71" i="10" s="1"/>
  <c r="Q52" i="10"/>
  <c r="Q67" i="10" s="1"/>
  <c r="Q71" i="10" s="1"/>
  <c r="AS52" i="10"/>
  <c r="AS67" i="10" s="1"/>
  <c r="AS71" i="10" s="1"/>
  <c r="BC52" i="10"/>
  <c r="BC67" i="10" s="1"/>
  <c r="BC71" i="10" s="1"/>
  <c r="Z52" i="10"/>
  <c r="Z67" i="10" s="1"/>
  <c r="Z71" i="10" s="1"/>
  <c r="AY52" i="10"/>
  <c r="AY67" i="10" s="1"/>
  <c r="AY71" i="10" s="1"/>
  <c r="BR52" i="10"/>
  <c r="BR67" i="10" s="1"/>
  <c r="BR71" i="10" s="1"/>
  <c r="F52" i="10"/>
  <c r="F67" i="10" s="1"/>
  <c r="F71" i="10" s="1"/>
  <c r="BW52" i="10"/>
  <c r="BW67" i="10" s="1"/>
  <c r="BW71" i="10" s="1"/>
  <c r="AU52" i="10"/>
  <c r="AU67" i="10" s="1"/>
  <c r="AU71" i="10" s="1"/>
  <c r="BN52" i="10"/>
  <c r="BN67" i="10" s="1"/>
  <c r="BN71" i="10" s="1"/>
  <c r="BT52" i="10"/>
  <c r="BT67" i="10" s="1"/>
  <c r="BT71" i="10" s="1"/>
  <c r="AA52" i="10"/>
  <c r="AA67" i="10" s="1"/>
  <c r="AA71" i="10" s="1"/>
  <c r="AD52" i="10"/>
  <c r="AD67" i="10" s="1"/>
  <c r="AD71" i="10" s="1"/>
  <c r="AT52" i="10"/>
  <c r="AT67" i="10" s="1"/>
  <c r="AT71" i="10" s="1"/>
  <c r="BL52" i="10"/>
  <c r="BL67" i="10" s="1"/>
  <c r="BL71" i="10" s="1"/>
  <c r="AV52" i="10"/>
  <c r="AV67" i="10" s="1"/>
  <c r="AV71" i="10" s="1"/>
  <c r="AF52" i="10"/>
  <c r="AF67" i="10" s="1"/>
  <c r="AF71" i="10" s="1"/>
  <c r="P52" i="10"/>
  <c r="P67" i="10" s="1"/>
  <c r="P71" i="10" s="1"/>
  <c r="BI52" i="10"/>
  <c r="BI67" i="10" s="1"/>
  <c r="BI71" i="10" s="1"/>
  <c r="M52" i="10"/>
  <c r="M67" i="10" s="1"/>
  <c r="M71" i="10" s="1"/>
  <c r="BE52" i="10"/>
  <c r="BE67" i="10" s="1"/>
  <c r="BE71" i="10" s="1"/>
  <c r="E52" i="10"/>
  <c r="E67" i="10" s="1"/>
  <c r="E71" i="10" s="1"/>
  <c r="AG52" i="10"/>
  <c r="AG67" i="10" s="1"/>
  <c r="AG71" i="10" s="1"/>
  <c r="W52" i="10"/>
  <c r="W67" i="10" s="1"/>
  <c r="W71" i="10" s="1"/>
  <c r="CB52" i="10"/>
  <c r="CB67" i="10" s="1"/>
  <c r="CB71" i="10" s="1"/>
  <c r="AI52" i="10"/>
  <c r="AI67" i="10" s="1"/>
  <c r="AI71" i="10" s="1"/>
  <c r="BB52" i="10"/>
  <c r="BB67" i="10" s="1"/>
  <c r="BB71" i="10" s="1"/>
  <c r="BY52" i="10"/>
  <c r="BY67" i="10" s="1"/>
  <c r="BY71" i="10" s="1"/>
  <c r="AP52" i="10"/>
  <c r="AP67" i="10" s="1"/>
  <c r="AP71" i="10" s="1"/>
  <c r="AE52" i="10"/>
  <c r="AE67" i="10" s="1"/>
  <c r="AE71" i="10" s="1"/>
  <c r="AX52" i="10"/>
  <c r="AX67" i="10" s="1"/>
  <c r="AX71" i="10" s="1"/>
  <c r="CC52" i="10"/>
  <c r="CC67" i="10" s="1"/>
  <c r="CC71" i="10" s="1"/>
  <c r="BZ52" i="10"/>
  <c r="BZ67" i="10" s="1"/>
  <c r="BZ71" i="10" s="1"/>
  <c r="K52" i="10"/>
  <c r="K67" i="10" s="1"/>
  <c r="K71" i="10" s="1"/>
  <c r="N52" i="10"/>
  <c r="N67" i="10" s="1"/>
  <c r="N71" i="10" s="1"/>
  <c r="I52" i="10"/>
  <c r="I67" i="10" s="1"/>
  <c r="I71" i="10" s="1"/>
  <c r="V52" i="10"/>
  <c r="V67" i="10" s="1"/>
  <c r="V71" i="10" s="1"/>
  <c r="BK52" i="10"/>
  <c r="BK67" i="10" s="1"/>
  <c r="BK71" i="10" s="1"/>
  <c r="R52" i="10"/>
  <c r="R67" i="10" s="1"/>
  <c r="R71" i="10" s="1"/>
  <c r="CA52" i="10"/>
  <c r="CA67" i="10" s="1"/>
  <c r="CA71" i="10" s="1"/>
  <c r="BH52" i="10"/>
  <c r="BH67" i="10" s="1"/>
  <c r="BH71" i="10" s="1"/>
  <c r="AR52" i="10"/>
  <c r="AR67" i="10" s="1"/>
  <c r="AR71" i="10" s="1"/>
  <c r="AB52" i="10"/>
  <c r="AB67" i="10" s="1"/>
  <c r="AB71" i="10" s="1"/>
  <c r="L52" i="10"/>
  <c r="L67" i="10" s="1"/>
  <c r="L71" i="10" s="1"/>
  <c r="AW52" i="10"/>
  <c r="AW67" i="10" s="1"/>
  <c r="AW71" i="10" s="1"/>
  <c r="AO52" i="10"/>
  <c r="AO67" i="10" s="1"/>
  <c r="AO71" i="10" s="1"/>
  <c r="BM52" i="10"/>
  <c r="BM67" i="10" s="1"/>
  <c r="BM71" i="10" s="1"/>
  <c r="U52" i="10"/>
  <c r="U67" i="10" s="1"/>
  <c r="U71" i="10" s="1"/>
  <c r="G52" i="10"/>
  <c r="G67" i="10" s="1"/>
  <c r="G71" i="10" s="1"/>
  <c r="S52" i="10"/>
  <c r="S67" i="10" s="1"/>
  <c r="S71" i="10" s="1"/>
  <c r="AL52" i="10"/>
  <c r="AL67" i="10" s="1"/>
  <c r="AL71" i="10" s="1"/>
  <c r="BS52" i="10"/>
  <c r="BS67" i="10" s="1"/>
  <c r="BS71" i="10" s="1"/>
  <c r="J52" i="10"/>
  <c r="J67" i="10" s="1"/>
  <c r="J71" i="10" s="1"/>
  <c r="O52" i="10"/>
  <c r="O67" i="10" s="1"/>
  <c r="O71" i="10" s="1"/>
  <c r="AH52" i="10"/>
  <c r="AH67" i="10" s="1"/>
  <c r="AH71" i="10" s="1"/>
  <c r="BG52" i="10"/>
  <c r="BG67" i="10" s="1"/>
  <c r="BG71" i="10" s="1"/>
  <c r="BJ52" i="10"/>
  <c r="BJ67" i="10" s="1"/>
  <c r="BJ71" i="10" s="1"/>
  <c r="BX52" i="10"/>
  <c r="BX67" i="10" s="1"/>
  <c r="BX71" i="10" s="1"/>
  <c r="BU52" i="10"/>
  <c r="BU67" i="10" s="1"/>
  <c r="BU71" i="10" s="1"/>
  <c r="BD52" i="10"/>
  <c r="BD67" i="10" s="1"/>
  <c r="BD71" i="10" s="1"/>
  <c r="AN52" i="10"/>
  <c r="AN67" i="10" s="1"/>
  <c r="AN71" i="10" s="1"/>
  <c r="X52" i="10"/>
  <c r="X67" i="10" s="1"/>
  <c r="X71" i="10" s="1"/>
  <c r="H52" i="10"/>
  <c r="H67" i="10" s="1"/>
  <c r="H71" i="10" s="1"/>
  <c r="AK52" i="10"/>
  <c r="AK67" i="10" s="1"/>
  <c r="AK71" i="10" s="1"/>
  <c r="BV52" i="10"/>
  <c r="BV67" i="10" s="1"/>
  <c r="BV71" i="10" s="1"/>
  <c r="AC52" i="10"/>
  <c r="AC67" i="10" s="1"/>
  <c r="AC71" i="10" s="1"/>
  <c r="BA52" i="10"/>
  <c r="BA67" i="10" s="1"/>
  <c r="BA71" i="10" s="1"/>
  <c r="BF52" i="10"/>
  <c r="BF67" i="10" s="1"/>
  <c r="BF71" i="10" s="1"/>
  <c r="BO52" i="10"/>
  <c r="BO67" i="10" s="1"/>
  <c r="BO71" i="10" s="1"/>
  <c r="C52" i="10"/>
  <c r="AM52" i="10"/>
  <c r="AM67" i="10" s="1"/>
  <c r="AM71" i="10" s="1"/>
  <c r="AQ52" i="10"/>
  <c r="AQ67" i="10" s="1"/>
  <c r="AQ71" i="10" s="1"/>
  <c r="C531" i="10" l="1"/>
  <c r="C703" i="10"/>
  <c r="C642" i="10"/>
  <c r="C567" i="10"/>
  <c r="C675" i="10"/>
  <c r="C503" i="10"/>
  <c r="C631" i="10"/>
  <c r="C542" i="10"/>
  <c r="C646" i="10"/>
  <c r="C571" i="10"/>
  <c r="C622" i="10"/>
  <c r="C573" i="10"/>
  <c r="C695" i="10"/>
  <c r="C523" i="10"/>
  <c r="G523" i="10" s="1"/>
  <c r="C682" i="10"/>
  <c r="C510" i="10"/>
  <c r="C708" i="10"/>
  <c r="C536" i="10"/>
  <c r="G536" i="10" s="1"/>
  <c r="C551" i="10"/>
  <c r="C629" i="10"/>
  <c r="C702" i="10"/>
  <c r="C530" i="10"/>
  <c r="C624" i="10"/>
  <c r="C549" i="10"/>
  <c r="C552" i="10"/>
  <c r="C618" i="10"/>
  <c r="C639" i="10"/>
  <c r="C564" i="10"/>
  <c r="C686" i="10"/>
  <c r="C514" i="10"/>
  <c r="C677" i="10"/>
  <c r="C505" i="10"/>
  <c r="G505" i="10" s="1"/>
  <c r="C647" i="10"/>
  <c r="C572" i="10"/>
  <c r="C674" i="10"/>
  <c r="C502" i="10"/>
  <c r="C574" i="10"/>
  <c r="C620" i="10"/>
  <c r="C645" i="10"/>
  <c r="C570" i="10"/>
  <c r="C688" i="10"/>
  <c r="C516" i="10"/>
  <c r="C678" i="10"/>
  <c r="C506" i="10"/>
  <c r="G506" i="10" s="1"/>
  <c r="C713" i="10"/>
  <c r="C541" i="10"/>
  <c r="C692" i="10"/>
  <c r="C520" i="10"/>
  <c r="C643" i="10"/>
  <c r="C568" i="10"/>
  <c r="C691" i="10"/>
  <c r="C519" i="10"/>
  <c r="G519" i="10" s="1"/>
  <c r="C562" i="10"/>
  <c r="C623" i="10"/>
  <c r="C701" i="10"/>
  <c r="C529" i="10"/>
  <c r="G529" i="10" s="1"/>
  <c r="C560" i="10"/>
  <c r="C627" i="10"/>
  <c r="C555" i="10"/>
  <c r="C617" i="10"/>
  <c r="C636" i="10"/>
  <c r="C553" i="10"/>
  <c r="C707" i="10"/>
  <c r="C535" i="10"/>
  <c r="C697" i="10"/>
  <c r="C525" i="10"/>
  <c r="G525" i="10" s="1"/>
  <c r="C625" i="10"/>
  <c r="C544" i="10"/>
  <c r="C685" i="10"/>
  <c r="C513" i="10"/>
  <c r="G513" i="10" s="1"/>
  <c r="C704" i="10"/>
  <c r="C532" i="10"/>
  <c r="G532" i="10" s="1"/>
  <c r="C630" i="10"/>
  <c r="C546" i="10"/>
  <c r="C673" i="10"/>
  <c r="C501" i="10"/>
  <c r="G501" i="10" s="1"/>
  <c r="C641" i="10"/>
  <c r="C566" i="10"/>
  <c r="C699" i="10"/>
  <c r="C527" i="10"/>
  <c r="G527" i="10" s="1"/>
  <c r="C638" i="10"/>
  <c r="C558" i="10"/>
  <c r="C693" i="10"/>
  <c r="C521" i="10"/>
  <c r="C683" i="10"/>
  <c r="C511" i="10"/>
  <c r="C679" i="10"/>
  <c r="C507" i="10"/>
  <c r="G507" i="10" s="1"/>
  <c r="C616" i="10"/>
  <c r="C543" i="10"/>
  <c r="C632" i="10"/>
  <c r="C547" i="10"/>
  <c r="C698" i="10"/>
  <c r="C526" i="10"/>
  <c r="C634" i="10"/>
  <c r="C554" i="10"/>
  <c r="C637" i="10"/>
  <c r="C557" i="10"/>
  <c r="C640" i="10"/>
  <c r="C565" i="10"/>
  <c r="C671" i="10"/>
  <c r="C499" i="10"/>
  <c r="G499" i="10" s="1"/>
  <c r="C633" i="10"/>
  <c r="C548" i="10"/>
  <c r="C690" i="10"/>
  <c r="C518" i="10"/>
  <c r="C628" i="10"/>
  <c r="C545" i="10"/>
  <c r="G545" i="10" s="1"/>
  <c r="C705" i="10"/>
  <c r="C533" i="10"/>
  <c r="G533" i="10" s="1"/>
  <c r="C500" i="10"/>
  <c r="C672" i="10"/>
  <c r="C687" i="10"/>
  <c r="C515" i="10"/>
  <c r="C614" i="10"/>
  <c r="C550" i="10"/>
  <c r="C712" i="10"/>
  <c r="C540" i="10"/>
  <c r="G540" i="10" s="1"/>
  <c r="CE52" i="10"/>
  <c r="C67" i="10"/>
  <c r="C694" i="10"/>
  <c r="C522" i="10"/>
  <c r="C689" i="10"/>
  <c r="C517" i="10"/>
  <c r="C644" i="10"/>
  <c r="C569" i="10"/>
  <c r="C680" i="10"/>
  <c r="C508" i="10"/>
  <c r="C684" i="10"/>
  <c r="C512" i="10"/>
  <c r="C706" i="10"/>
  <c r="C534" i="10"/>
  <c r="C709" i="10"/>
  <c r="C537" i="10"/>
  <c r="G537" i="10" s="1"/>
  <c r="C635" i="10"/>
  <c r="C556" i="10"/>
  <c r="C676" i="10"/>
  <c r="C504" i="10"/>
  <c r="G504" i="10" s="1"/>
  <c r="C696" i="10"/>
  <c r="C524" i="10"/>
  <c r="C528" i="10"/>
  <c r="C700" i="10"/>
  <c r="C670" i="10"/>
  <c r="C498" i="10"/>
  <c r="C681" i="10"/>
  <c r="C509" i="10"/>
  <c r="C711" i="10"/>
  <c r="C539" i="10"/>
  <c r="G539" i="10" s="1"/>
  <c r="C559" i="10"/>
  <c r="C619" i="10"/>
  <c r="C563" i="10"/>
  <c r="C626" i="10"/>
  <c r="C710" i="10"/>
  <c r="C538" i="10"/>
  <c r="G538" i="10" s="1"/>
  <c r="C669" i="10"/>
  <c r="C497" i="10"/>
  <c r="G497" i="10" s="1"/>
  <c r="C561" i="10"/>
  <c r="C621" i="10"/>
  <c r="C428" i="10"/>
  <c r="G531" i="10" l="1"/>
  <c r="H531" i="10" s="1"/>
  <c r="G512" i="10"/>
  <c r="H512" i="10"/>
  <c r="G515" i="10"/>
  <c r="H515" i="10" s="1"/>
  <c r="G518" i="10"/>
  <c r="H518" i="10" s="1"/>
  <c r="G526" i="10"/>
  <c r="H526" i="10" s="1"/>
  <c r="G511" i="10"/>
  <c r="H511" i="10"/>
  <c r="G546" i="10"/>
  <c r="H546" i="10"/>
  <c r="G516" i="10"/>
  <c r="H516" i="10" s="1"/>
  <c r="G514" i="10"/>
  <c r="H514" i="10" s="1"/>
  <c r="G503" i="10"/>
  <c r="H503" i="10" s="1"/>
  <c r="G528" i="10"/>
  <c r="H528" i="10"/>
  <c r="G522" i="10"/>
  <c r="H522" i="10" s="1"/>
  <c r="G530" i="10"/>
  <c r="H530" i="10"/>
  <c r="G498" i="10"/>
  <c r="H498" i="10" s="1"/>
  <c r="G524" i="10"/>
  <c r="H524" i="10" s="1"/>
  <c r="G534" i="10"/>
  <c r="H534" i="10"/>
  <c r="G508" i="10"/>
  <c r="H508" i="10" s="1"/>
  <c r="G517" i="10"/>
  <c r="H517" i="10" s="1"/>
  <c r="CE67" i="10"/>
  <c r="C71" i="10"/>
  <c r="G550" i="10"/>
  <c r="H550" i="10" s="1"/>
  <c r="G521" i="10"/>
  <c r="H521" i="10"/>
  <c r="G544" i="10"/>
  <c r="H544" i="10" s="1"/>
  <c r="G535" i="10"/>
  <c r="H535" i="10" s="1"/>
  <c r="G520" i="10"/>
  <c r="H520" i="10" s="1"/>
  <c r="G502" i="10"/>
  <c r="H502" i="10" s="1"/>
  <c r="G510" i="10"/>
  <c r="H510" i="10" s="1"/>
  <c r="G509" i="10"/>
  <c r="H509" i="10" s="1"/>
  <c r="C648" i="10"/>
  <c r="M716" i="10" s="1"/>
  <c r="D615" i="10"/>
  <c r="G500" i="10"/>
  <c r="H500" i="10"/>
  <c r="C433" i="10" l="1"/>
  <c r="C441" i="10" s="1"/>
  <c r="CE71" i="10"/>
  <c r="C716" i="10" s="1"/>
  <c r="D710" i="10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2" i="10"/>
  <c r="D678" i="10"/>
  <c r="D674" i="10"/>
  <c r="D670" i="10"/>
  <c r="D705" i="10"/>
  <c r="D689" i="10"/>
  <c r="D683" i="10"/>
  <c r="D679" i="10"/>
  <c r="D675" i="10"/>
  <c r="D671" i="10"/>
  <c r="D644" i="10"/>
  <c r="D643" i="10"/>
  <c r="D642" i="10"/>
  <c r="D709" i="10"/>
  <c r="D693" i="10"/>
  <c r="D686" i="10"/>
  <c r="D684" i="10"/>
  <c r="D680" i="10"/>
  <c r="D676" i="10"/>
  <c r="D672" i="10"/>
  <c r="D668" i="10"/>
  <c r="D697" i="10"/>
  <c r="D673" i="10"/>
  <c r="D628" i="10"/>
  <c r="D622" i="10"/>
  <c r="D620" i="10"/>
  <c r="D618" i="10"/>
  <c r="D616" i="10"/>
  <c r="D713" i="10"/>
  <c r="D677" i="10"/>
  <c r="D627" i="10"/>
  <c r="D681" i="10"/>
  <c r="D647" i="10"/>
  <c r="D646" i="10"/>
  <c r="D645" i="10"/>
  <c r="D629" i="10"/>
  <c r="D626" i="10"/>
  <c r="D623" i="10"/>
  <c r="D621" i="10"/>
  <c r="D619" i="10"/>
  <c r="D617" i="10"/>
  <c r="D669" i="10"/>
  <c r="D685" i="10"/>
  <c r="D641" i="10"/>
  <c r="D639" i="10"/>
  <c r="D637" i="10"/>
  <c r="D635" i="10"/>
  <c r="D633" i="10"/>
  <c r="D631" i="10"/>
  <c r="D625" i="10"/>
  <c r="D636" i="10"/>
  <c r="D630" i="10"/>
  <c r="D634" i="10"/>
  <c r="D624" i="10"/>
  <c r="D638" i="10"/>
  <c r="D640" i="10"/>
  <c r="D632" i="10"/>
  <c r="C668" i="10"/>
  <c r="C715" i="10" s="1"/>
  <c r="C496" i="10"/>
  <c r="E612" i="10" l="1"/>
  <c r="D715" i="10"/>
  <c r="E623" i="10"/>
  <c r="G496" i="10"/>
  <c r="H496" i="10" s="1"/>
  <c r="E716" i="10" l="1"/>
  <c r="E711" i="10"/>
  <c r="E707" i="10"/>
  <c r="E703" i="10"/>
  <c r="E699" i="10"/>
  <c r="E695" i="10"/>
  <c r="E69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7" i="10"/>
  <c r="E683" i="10"/>
  <c r="E679" i="10"/>
  <c r="E675" i="10"/>
  <c r="E671" i="10"/>
  <c r="E702" i="10"/>
  <c r="E686" i="10"/>
  <c r="E684" i="10"/>
  <c r="E680" i="10"/>
  <c r="E676" i="10"/>
  <c r="E672" i="10"/>
  <c r="E668" i="10"/>
  <c r="E706" i="10"/>
  <c r="E690" i="10"/>
  <c r="E681" i="10"/>
  <c r="E677" i="10"/>
  <c r="E673" i="10"/>
  <c r="E669" i="10"/>
  <c r="E670" i="10"/>
  <c r="E627" i="10"/>
  <c r="E674" i="10"/>
  <c r="E647" i="10"/>
  <c r="E646" i="10"/>
  <c r="E645" i="10"/>
  <c r="E629" i="10"/>
  <c r="E626" i="10"/>
  <c r="E694" i="10"/>
  <c r="E678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710" i="10"/>
  <c r="E628" i="10"/>
  <c r="E682" i="10"/>
  <c r="E715" i="10" l="1"/>
  <c r="F624" i="10"/>
  <c r="F712" i="10" l="1"/>
  <c r="F708" i="10"/>
  <c r="F704" i="10"/>
  <c r="F700" i="10"/>
  <c r="F696" i="10"/>
  <c r="F692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4" i="10"/>
  <c r="F680" i="10"/>
  <c r="F676" i="10"/>
  <c r="F672" i="10"/>
  <c r="F716" i="10"/>
  <c r="F699" i="10"/>
  <c r="F681" i="10"/>
  <c r="F677" i="10"/>
  <c r="F673" i="10"/>
  <c r="F669" i="10"/>
  <c r="F703" i="10"/>
  <c r="F688" i="10"/>
  <c r="F682" i="10"/>
  <c r="F678" i="10"/>
  <c r="F674" i="10"/>
  <c r="F670" i="10"/>
  <c r="F647" i="10"/>
  <c r="F646" i="10"/>
  <c r="F645" i="10"/>
  <c r="F691" i="10"/>
  <c r="F687" i="10"/>
  <c r="F683" i="10"/>
  <c r="F668" i="10"/>
  <c r="F629" i="10"/>
  <c r="F626" i="10"/>
  <c r="F707" i="10"/>
  <c r="F67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675" i="10"/>
  <c r="F628" i="10"/>
  <c r="F679" i="10"/>
  <c r="F627" i="10"/>
  <c r="F715" i="10" l="1"/>
  <c r="G625" i="10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G713" i="10" l="1"/>
  <c r="G697" i="10"/>
  <c r="G706" i="10"/>
  <c r="G690" i="10"/>
  <c r="G707" i="10"/>
  <c r="G691" i="10"/>
  <c r="G681" i="10"/>
  <c r="G712" i="10"/>
  <c r="G678" i="10"/>
  <c r="G646" i="10"/>
  <c r="G683" i="10"/>
  <c r="G644" i="10"/>
  <c r="G680" i="10"/>
  <c r="G637" i="10"/>
  <c r="G633" i="10"/>
  <c r="G684" i="10"/>
  <c r="G629" i="10"/>
  <c r="G676" i="10"/>
  <c r="G709" i="10"/>
  <c r="G693" i="10"/>
  <c r="G702" i="10"/>
  <c r="G686" i="10"/>
  <c r="G703" i="10"/>
  <c r="G687" i="10"/>
  <c r="G677" i="10"/>
  <c r="G696" i="10"/>
  <c r="G674" i="10"/>
  <c r="G645" i="10"/>
  <c r="G679" i="10"/>
  <c r="G643" i="10"/>
  <c r="G640" i="10"/>
  <c r="G636" i="10"/>
  <c r="G632" i="10"/>
  <c r="G628" i="10"/>
  <c r="G626" i="10"/>
  <c r="G705" i="10"/>
  <c r="G689" i="10"/>
  <c r="G698" i="10"/>
  <c r="G716" i="10"/>
  <c r="G699" i="10"/>
  <c r="G708" i="10"/>
  <c r="G673" i="10"/>
  <c r="G688" i="10"/>
  <c r="G670" i="10"/>
  <c r="G700" i="10"/>
  <c r="G675" i="10"/>
  <c r="G642" i="10"/>
  <c r="G639" i="10"/>
  <c r="G635" i="10"/>
  <c r="G631" i="10"/>
  <c r="G672" i="10"/>
  <c r="G704" i="10"/>
  <c r="G711" i="10"/>
  <c r="G682" i="10"/>
  <c r="G641" i="10"/>
  <c r="G627" i="10"/>
  <c r="G694" i="10"/>
  <c r="G630" i="10"/>
  <c r="G701" i="10"/>
  <c r="G695" i="10"/>
  <c r="G647" i="10"/>
  <c r="G638" i="10"/>
  <c r="G668" i="10"/>
  <c r="G669" i="10"/>
  <c r="G710" i="10"/>
  <c r="G692" i="10"/>
  <c r="G685" i="10"/>
  <c r="G634" i="10"/>
  <c r="G671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119" i="8" s="1"/>
  <c r="D221" i="1"/>
  <c r="D12" i="6"/>
  <c r="I286" i="9"/>
  <c r="G159" i="9"/>
  <c r="S764" i="1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I127" i="9"/>
  <c r="H128" i="9"/>
  <c r="I128" i="9"/>
  <c r="G125" i="9"/>
  <c r="G126" i="9"/>
  <c r="G127" i="9"/>
  <c r="G128" i="9"/>
  <c r="C157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N761" i="1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F12" i="6" s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7" i="1"/>
  <c r="S749" i="1"/>
  <c r="S750" i="1"/>
  <c r="S753" i="1"/>
  <c r="S757" i="1"/>
  <c r="S758" i="1"/>
  <c r="S759" i="1"/>
  <c r="S761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77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L48" i="1"/>
  <c r="L62" i="1" s="1"/>
  <c r="E743" i="1" s="1"/>
  <c r="C16" i="8"/>
  <c r="C469" i="1"/>
  <c r="F8" i="6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G612" i="1" s="1"/>
  <c r="I29" i="9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AU48" i="1"/>
  <c r="AU62" i="1" s="1"/>
  <c r="CD722" i="1"/>
  <c r="CD71" i="1"/>
  <c r="BQ48" i="1"/>
  <c r="BQ62" i="1" s="1"/>
  <c r="F300" i="9" s="1"/>
  <c r="E48" i="1"/>
  <c r="E62" i="1" s="1"/>
  <c r="CC48" i="1"/>
  <c r="CC62" i="1" s="1"/>
  <c r="E812" i="1" s="1"/>
  <c r="AI48" i="1"/>
  <c r="AI62" i="1" s="1"/>
  <c r="E766" i="1" s="1"/>
  <c r="K816" i="1"/>
  <c r="C615" i="1"/>
  <c r="V815" i="1"/>
  <c r="E372" i="9"/>
  <c r="BT48" i="1"/>
  <c r="BT62" i="1" s="1"/>
  <c r="E803" i="1" s="1"/>
  <c r="BL48" i="1"/>
  <c r="BL62" i="1" s="1"/>
  <c r="BD48" i="1"/>
  <c r="BD62" i="1" s="1"/>
  <c r="G236" i="9" s="1"/>
  <c r="AP48" i="1"/>
  <c r="AP62" i="1" s="1"/>
  <c r="AH48" i="1"/>
  <c r="AH62" i="1" s="1"/>
  <c r="J48" i="1"/>
  <c r="J62" i="1" s="1"/>
  <c r="M816" i="1"/>
  <c r="T814" i="10" l="1"/>
  <c r="H814" i="10"/>
  <c r="V48" i="1"/>
  <c r="V62" i="1" s="1"/>
  <c r="AX48" i="1"/>
  <c r="AX62" i="1" s="1"/>
  <c r="BR48" i="1"/>
  <c r="BR62" i="1" s="1"/>
  <c r="E801" i="1" s="1"/>
  <c r="BW48" i="1"/>
  <c r="BW62" i="1" s="1"/>
  <c r="E332" i="9" s="1"/>
  <c r="U48" i="1"/>
  <c r="U62" i="1" s="1"/>
  <c r="G76" i="9" s="1"/>
  <c r="BI48" i="1"/>
  <c r="BI62" i="1" s="1"/>
  <c r="E268" i="9" s="1"/>
  <c r="F48" i="1"/>
  <c r="F62" i="1" s="1"/>
  <c r="E737" i="1" s="1"/>
  <c r="AN48" i="1"/>
  <c r="AN62" i="1" s="1"/>
  <c r="E172" i="9" s="1"/>
  <c r="BF48" i="1"/>
  <c r="BF62" i="1" s="1"/>
  <c r="CA48" i="1"/>
  <c r="CA62" i="1" s="1"/>
  <c r="AG48" i="1"/>
  <c r="AG62" i="1" s="1"/>
  <c r="E140" i="9" s="1"/>
  <c r="G48" i="1"/>
  <c r="G62" i="1" s="1"/>
  <c r="G12" i="9" s="1"/>
  <c r="D330" i="1"/>
  <c r="C86" i="8" s="1"/>
  <c r="B10" i="4"/>
  <c r="G10" i="4"/>
  <c r="Q816" i="1"/>
  <c r="CF77" i="1"/>
  <c r="I381" i="9"/>
  <c r="P816" i="1"/>
  <c r="AF48" i="1"/>
  <c r="AF62" i="1" s="1"/>
  <c r="E763" i="1" s="1"/>
  <c r="AV48" i="1"/>
  <c r="AV62" i="1" s="1"/>
  <c r="F204" i="9" s="1"/>
  <c r="BJ48" i="1"/>
  <c r="BJ62" i="1" s="1"/>
  <c r="F268" i="9" s="1"/>
  <c r="BY48" i="1"/>
  <c r="BY62" i="1" s="1"/>
  <c r="E808" i="1" s="1"/>
  <c r="C48" i="1"/>
  <c r="C62" i="1" s="1"/>
  <c r="E734" i="1" s="1"/>
  <c r="AY48" i="1"/>
  <c r="AY62" i="1" s="1"/>
  <c r="E782" i="1" s="1"/>
  <c r="BE48" i="1"/>
  <c r="BE62" i="1" s="1"/>
  <c r="E788" i="1" s="1"/>
  <c r="O48" i="1"/>
  <c r="O62" i="1" s="1"/>
  <c r="H44" i="9" s="1"/>
  <c r="D48" i="1"/>
  <c r="D62" i="1" s="1"/>
  <c r="D12" i="9" s="1"/>
  <c r="I372" i="9"/>
  <c r="N765" i="1"/>
  <c r="H58" i="9"/>
  <c r="N747" i="1"/>
  <c r="B440" i="1"/>
  <c r="C434" i="1"/>
  <c r="N753" i="1"/>
  <c r="N737" i="1"/>
  <c r="D186" i="9"/>
  <c r="N758" i="1"/>
  <c r="N743" i="1"/>
  <c r="N751" i="1"/>
  <c r="N757" i="1"/>
  <c r="N769" i="1"/>
  <c r="I122" i="9"/>
  <c r="B445" i="1"/>
  <c r="N755" i="1"/>
  <c r="N768" i="1"/>
  <c r="G122" i="9"/>
  <c r="N773" i="1"/>
  <c r="C218" i="9"/>
  <c r="N762" i="1"/>
  <c r="N736" i="1"/>
  <c r="B441" i="1"/>
  <c r="N745" i="1"/>
  <c r="C473" i="1"/>
  <c r="D368" i="1"/>
  <c r="C120" i="8" s="1"/>
  <c r="C448" i="1"/>
  <c r="N766" i="1"/>
  <c r="N760" i="1"/>
  <c r="N752" i="1"/>
  <c r="N748" i="1"/>
  <c r="N740" i="1"/>
  <c r="C464" i="1"/>
  <c r="I366" i="9"/>
  <c r="G816" i="1"/>
  <c r="C430" i="1"/>
  <c r="F815" i="1"/>
  <c r="D815" i="1"/>
  <c r="E44" i="9"/>
  <c r="E800" i="1"/>
  <c r="N48" i="1"/>
  <c r="N62" i="1" s="1"/>
  <c r="Z48" i="1"/>
  <c r="Z62" i="1" s="1"/>
  <c r="AJ48" i="1"/>
  <c r="AJ62" i="1" s="1"/>
  <c r="E767" i="1" s="1"/>
  <c r="AR48" i="1"/>
  <c r="AR62" i="1" s="1"/>
  <c r="E775" i="1" s="1"/>
  <c r="AZ48" i="1"/>
  <c r="AZ62" i="1" s="1"/>
  <c r="C236" i="9" s="1"/>
  <c r="BN48" i="1"/>
  <c r="BN62" i="1" s="1"/>
  <c r="BV48" i="1"/>
  <c r="BV62" i="1" s="1"/>
  <c r="E752" i="1"/>
  <c r="K48" i="1"/>
  <c r="K62" i="1" s="1"/>
  <c r="BG48" i="1"/>
  <c r="BG62" i="1" s="1"/>
  <c r="I48" i="1"/>
  <c r="I62" i="1" s="1"/>
  <c r="E740" i="1" s="1"/>
  <c r="AO48" i="1"/>
  <c r="AO62" i="1" s="1"/>
  <c r="BM48" i="1"/>
  <c r="BM62" i="1" s="1"/>
  <c r="I268" i="9" s="1"/>
  <c r="AK48" i="1"/>
  <c r="AK62" i="1" s="1"/>
  <c r="I140" i="9" s="1"/>
  <c r="AE48" i="1"/>
  <c r="AE62" i="1" s="1"/>
  <c r="X48" i="1"/>
  <c r="X62" i="1" s="1"/>
  <c r="D816" i="1"/>
  <c r="AS48" i="1"/>
  <c r="AS62" i="1" s="1"/>
  <c r="C204" i="9" s="1"/>
  <c r="E787" i="1"/>
  <c r="R48" i="1"/>
  <c r="R62" i="1" s="1"/>
  <c r="AD48" i="1"/>
  <c r="AD62" i="1" s="1"/>
  <c r="AL48" i="1"/>
  <c r="AL62" i="1" s="1"/>
  <c r="AT48" i="1"/>
  <c r="AT62" i="1" s="1"/>
  <c r="BB48" i="1"/>
  <c r="BB62" i="1" s="1"/>
  <c r="E236" i="9" s="1"/>
  <c r="BH48" i="1"/>
  <c r="BH62" i="1" s="1"/>
  <c r="E791" i="1" s="1"/>
  <c r="BP48" i="1"/>
  <c r="BP62" i="1" s="1"/>
  <c r="BX48" i="1"/>
  <c r="BX62" i="1" s="1"/>
  <c r="AA48" i="1"/>
  <c r="AA62" i="1" s="1"/>
  <c r="F108" i="9" s="1"/>
  <c r="BO48" i="1"/>
  <c r="BO62" i="1" s="1"/>
  <c r="D300" i="9" s="1"/>
  <c r="Q48" i="1"/>
  <c r="Q62" i="1" s="1"/>
  <c r="AW48" i="1"/>
  <c r="AW62" i="1" s="1"/>
  <c r="G204" i="9" s="1"/>
  <c r="BU48" i="1"/>
  <c r="BU62" i="1" s="1"/>
  <c r="BA48" i="1"/>
  <c r="BA62" i="1" s="1"/>
  <c r="BS48" i="1"/>
  <c r="BS62" i="1" s="1"/>
  <c r="AB48" i="1"/>
  <c r="AB62" i="1" s="1"/>
  <c r="G108" i="9" s="1"/>
  <c r="I300" i="9"/>
  <c r="G715" i="10"/>
  <c r="H628" i="10"/>
  <c r="K814" i="10"/>
  <c r="R814" i="10"/>
  <c r="P814" i="10"/>
  <c r="F814" i="10"/>
  <c r="C44" i="9"/>
  <c r="E741" i="1"/>
  <c r="I332" i="9"/>
  <c r="E810" i="1"/>
  <c r="E373" i="9"/>
  <c r="C575" i="1"/>
  <c r="E752" i="10"/>
  <c r="C14" i="5"/>
  <c r="D428" i="1"/>
  <c r="D612" i="1"/>
  <c r="CF76" i="1"/>
  <c r="H52" i="1" s="1"/>
  <c r="H67" i="1" s="1"/>
  <c r="E795" i="1"/>
  <c r="H268" i="9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E793" i="1"/>
  <c r="E753" i="1"/>
  <c r="H76" i="9"/>
  <c r="G172" i="9"/>
  <c r="E773" i="1"/>
  <c r="E789" i="1"/>
  <c r="I236" i="9"/>
  <c r="E781" i="1"/>
  <c r="H204" i="9"/>
  <c r="G300" i="9"/>
  <c r="B446" i="1"/>
  <c r="D242" i="1"/>
  <c r="E779" i="10"/>
  <c r="E795" i="10"/>
  <c r="F12" i="9"/>
  <c r="G140" i="9"/>
  <c r="E12" i="9"/>
  <c r="E736" i="1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78" i="1"/>
  <c r="E204" i="9"/>
  <c r="F7" i="6"/>
  <c r="E204" i="1"/>
  <c r="C468" i="1"/>
  <c r="D22" i="7"/>
  <c r="C40" i="5"/>
  <c r="N815" i="10"/>
  <c r="I76" i="9"/>
  <c r="E754" i="1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E792" i="1" l="1"/>
  <c r="I204" i="9"/>
  <c r="E806" i="1"/>
  <c r="E764" i="1"/>
  <c r="E738" i="1"/>
  <c r="E771" i="1"/>
  <c r="E735" i="1"/>
  <c r="D140" i="9"/>
  <c r="C12" i="9"/>
  <c r="D373" i="1"/>
  <c r="D391" i="1" s="1"/>
  <c r="E779" i="1"/>
  <c r="E746" i="1"/>
  <c r="AM52" i="1"/>
  <c r="AM67" i="1" s="1"/>
  <c r="J770" i="1" s="1"/>
  <c r="BE52" i="1"/>
  <c r="BE67" i="1" s="1"/>
  <c r="BE71" i="1" s="1"/>
  <c r="C614" i="1" s="1"/>
  <c r="AK52" i="1"/>
  <c r="AK67" i="1" s="1"/>
  <c r="I145" i="9" s="1"/>
  <c r="AW52" i="1"/>
  <c r="AW67" i="1" s="1"/>
  <c r="AW71" i="1" s="1"/>
  <c r="BY52" i="1"/>
  <c r="BY67" i="1" s="1"/>
  <c r="G337" i="9" s="1"/>
  <c r="AN52" i="1"/>
  <c r="AN67" i="1" s="1"/>
  <c r="E177" i="9" s="1"/>
  <c r="AG52" i="1"/>
  <c r="AG67" i="1" s="1"/>
  <c r="AG71" i="1" s="1"/>
  <c r="C526" i="1" s="1"/>
  <c r="G526" i="1" s="1"/>
  <c r="BO52" i="1"/>
  <c r="BO67" i="1" s="1"/>
  <c r="D305" i="9" s="1"/>
  <c r="G52" i="1"/>
  <c r="G67" i="1" s="1"/>
  <c r="G71" i="1" s="1"/>
  <c r="C672" i="1" s="1"/>
  <c r="BN52" i="1"/>
  <c r="BN67" i="1" s="1"/>
  <c r="C305" i="9" s="1"/>
  <c r="BQ52" i="1"/>
  <c r="BQ67" i="1" s="1"/>
  <c r="BQ71" i="1" s="1"/>
  <c r="C623" i="1" s="1"/>
  <c r="H71" i="1"/>
  <c r="H21" i="9" s="1"/>
  <c r="AF52" i="1"/>
  <c r="AF67" i="1" s="1"/>
  <c r="AF71" i="1" s="1"/>
  <c r="C697" i="1" s="1"/>
  <c r="BX52" i="1"/>
  <c r="BX67" i="1" s="1"/>
  <c r="F337" i="9" s="1"/>
  <c r="P52" i="1"/>
  <c r="P67" i="1" s="1"/>
  <c r="I49" i="9" s="1"/>
  <c r="BT52" i="1"/>
  <c r="BT67" i="1" s="1"/>
  <c r="BP52" i="1"/>
  <c r="BP67" i="1" s="1"/>
  <c r="BP71" i="1" s="1"/>
  <c r="BR52" i="1"/>
  <c r="BR67" i="1" s="1"/>
  <c r="BR71" i="1" s="1"/>
  <c r="C563" i="1" s="1"/>
  <c r="AA52" i="1"/>
  <c r="AA67" i="1" s="1"/>
  <c r="AA71" i="1" s="1"/>
  <c r="C520" i="1" s="1"/>
  <c r="G520" i="1" s="1"/>
  <c r="M52" i="1"/>
  <c r="M67" i="1" s="1"/>
  <c r="M71" i="1" s="1"/>
  <c r="C678" i="1" s="1"/>
  <c r="CB52" i="1"/>
  <c r="CB67" i="1" s="1"/>
  <c r="CB71" i="1" s="1"/>
  <c r="C622" i="1" s="1"/>
  <c r="F52" i="1"/>
  <c r="F67" i="1" s="1"/>
  <c r="F71" i="1" s="1"/>
  <c r="BD52" i="1"/>
  <c r="BD67" i="1" s="1"/>
  <c r="BD71" i="1" s="1"/>
  <c r="G245" i="9" s="1"/>
  <c r="J52" i="1"/>
  <c r="J67" i="1" s="1"/>
  <c r="C49" i="9" s="1"/>
  <c r="AH52" i="1"/>
  <c r="AH67" i="1" s="1"/>
  <c r="D52" i="1"/>
  <c r="D67" i="1" s="1"/>
  <c r="D71" i="1" s="1"/>
  <c r="C497" i="1" s="1"/>
  <c r="G497" i="1" s="1"/>
  <c r="BM52" i="1"/>
  <c r="BM67" i="1" s="1"/>
  <c r="BM71" i="1" s="1"/>
  <c r="AX52" i="1"/>
  <c r="AX67" i="1" s="1"/>
  <c r="AX71" i="1" s="1"/>
  <c r="C616" i="1" s="1"/>
  <c r="BV52" i="1"/>
  <c r="BV67" i="1" s="1"/>
  <c r="D337" i="9" s="1"/>
  <c r="T52" i="1"/>
  <c r="T67" i="1" s="1"/>
  <c r="F81" i="9" s="1"/>
  <c r="AY52" i="1"/>
  <c r="AY67" i="1" s="1"/>
  <c r="AY71" i="1" s="1"/>
  <c r="C625" i="1" s="1"/>
  <c r="BF52" i="1"/>
  <c r="BF67" i="1" s="1"/>
  <c r="BF71" i="1" s="1"/>
  <c r="C551" i="1" s="1"/>
  <c r="AJ52" i="1"/>
  <c r="AJ67" i="1" s="1"/>
  <c r="AJ71" i="1" s="1"/>
  <c r="H149" i="9" s="1"/>
  <c r="AB52" i="1"/>
  <c r="AB67" i="1" s="1"/>
  <c r="G113" i="9" s="1"/>
  <c r="V52" i="1"/>
  <c r="V67" i="1" s="1"/>
  <c r="H81" i="9" s="1"/>
  <c r="G332" i="9"/>
  <c r="BY71" i="1"/>
  <c r="C570" i="1" s="1"/>
  <c r="H236" i="9"/>
  <c r="E759" i="1"/>
  <c r="E785" i="1"/>
  <c r="C300" i="9"/>
  <c r="E797" i="1"/>
  <c r="E805" i="1"/>
  <c r="D332" i="9"/>
  <c r="E761" i="1"/>
  <c r="E758" i="1"/>
  <c r="I108" i="9"/>
  <c r="E769" i="1"/>
  <c r="H140" i="9"/>
  <c r="I12" i="9"/>
  <c r="E762" i="1"/>
  <c r="C140" i="9"/>
  <c r="H172" i="9"/>
  <c r="E777" i="1"/>
  <c r="E807" i="1"/>
  <c r="E745" i="1"/>
  <c r="E784" i="1"/>
  <c r="E796" i="1"/>
  <c r="I172" i="9"/>
  <c r="C108" i="9"/>
  <c r="C76" i="9"/>
  <c r="G44" i="9"/>
  <c r="D204" i="9"/>
  <c r="E748" i="1"/>
  <c r="E783" i="1"/>
  <c r="D44" i="9"/>
  <c r="F332" i="9"/>
  <c r="E756" i="1"/>
  <c r="E744" i="1"/>
  <c r="E742" i="1"/>
  <c r="E799" i="1"/>
  <c r="E300" i="9"/>
  <c r="E755" i="1"/>
  <c r="C172" i="9"/>
  <c r="E798" i="1"/>
  <c r="F172" i="9"/>
  <c r="D236" i="9"/>
  <c r="E811" i="1"/>
  <c r="E772" i="1"/>
  <c r="E804" i="1"/>
  <c r="E780" i="1"/>
  <c r="D76" i="9"/>
  <c r="E749" i="1"/>
  <c r="E776" i="1"/>
  <c r="E768" i="1"/>
  <c r="C268" i="9"/>
  <c r="E790" i="1"/>
  <c r="E757" i="1"/>
  <c r="E108" i="9"/>
  <c r="CE62" i="1"/>
  <c r="C332" i="9"/>
  <c r="D268" i="9"/>
  <c r="E802" i="1"/>
  <c r="H300" i="9"/>
  <c r="D108" i="9"/>
  <c r="CE48" i="1"/>
  <c r="H710" i="10"/>
  <c r="H694" i="10"/>
  <c r="H707" i="10"/>
  <c r="H691" i="10"/>
  <c r="H704" i="10"/>
  <c r="H688" i="10"/>
  <c r="H682" i="10"/>
  <c r="H709" i="10"/>
  <c r="H679" i="10"/>
  <c r="H643" i="10"/>
  <c r="H697" i="10"/>
  <c r="H672" i="10"/>
  <c r="H646" i="10"/>
  <c r="H669" i="10"/>
  <c r="H635" i="10"/>
  <c r="H640" i="10"/>
  <c r="H632" i="10"/>
  <c r="H638" i="10"/>
  <c r="H716" i="10"/>
  <c r="H696" i="10"/>
  <c r="H674" i="10"/>
  <c r="H641" i="10"/>
  <c r="H677" i="10"/>
  <c r="H639" i="10"/>
  <c r="H711" i="10"/>
  <c r="H692" i="10"/>
  <c r="H683" i="10"/>
  <c r="H676" i="10"/>
  <c r="H637" i="10"/>
  <c r="H706" i="10"/>
  <c r="H690" i="10"/>
  <c r="H703" i="10"/>
  <c r="H687" i="10"/>
  <c r="H700" i="10"/>
  <c r="H705" i="10"/>
  <c r="H678" i="10"/>
  <c r="H693" i="10"/>
  <c r="H675" i="10"/>
  <c r="H642" i="10"/>
  <c r="H684" i="10"/>
  <c r="H668" i="10"/>
  <c r="H645" i="10"/>
  <c r="H629" i="10"/>
  <c r="H633" i="10"/>
  <c r="H630" i="10"/>
  <c r="H699" i="10"/>
  <c r="H689" i="10"/>
  <c r="H671" i="10"/>
  <c r="H631" i="10"/>
  <c r="H695" i="10"/>
  <c r="H686" i="10"/>
  <c r="H644" i="10"/>
  <c r="H647" i="10"/>
  <c r="H673" i="10"/>
  <c r="H702" i="10"/>
  <c r="H712" i="10"/>
  <c r="H685" i="10"/>
  <c r="H680" i="10"/>
  <c r="H701" i="10"/>
  <c r="H636" i="10"/>
  <c r="H698" i="10"/>
  <c r="H708" i="10"/>
  <c r="H670" i="10"/>
  <c r="H713" i="10"/>
  <c r="H681" i="10"/>
  <c r="H634" i="10"/>
  <c r="F76" i="9"/>
  <c r="E751" i="1"/>
  <c r="H17" i="9"/>
  <c r="J739" i="1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BB52" i="1"/>
  <c r="BB67" i="1" s="1"/>
  <c r="BB71" i="1" s="1"/>
  <c r="E245" i="9" s="1"/>
  <c r="L52" i="1"/>
  <c r="L67" i="1" s="1"/>
  <c r="L71" i="1" s="1"/>
  <c r="C677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C52" i="1"/>
  <c r="CC67" i="1" s="1"/>
  <c r="CC71" i="1" s="1"/>
  <c r="C620" i="1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C528" i="1" s="1"/>
  <c r="G528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708" i="1" s="1"/>
  <c r="AR52" i="1"/>
  <c r="AR67" i="1" s="1"/>
  <c r="AR71" i="1" s="1"/>
  <c r="C537" i="1" s="1"/>
  <c r="G537" i="1" s="1"/>
  <c r="AZ52" i="1"/>
  <c r="AZ67" i="1" s="1"/>
  <c r="AZ71" i="1" s="1"/>
  <c r="C628" i="1" s="1"/>
  <c r="N52" i="1"/>
  <c r="N67" i="1" s="1"/>
  <c r="N71" i="1" s="1"/>
  <c r="C507" i="1" s="1"/>
  <c r="G507" i="1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AT52" i="1"/>
  <c r="AT67" i="1" s="1"/>
  <c r="AT71" i="1" s="1"/>
  <c r="C539" i="1" s="1"/>
  <c r="G539" i="1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C508" i="1" s="1"/>
  <c r="G508" i="1" s="1"/>
  <c r="BW52" i="1"/>
  <c r="BW67" i="1" s="1"/>
  <c r="BW71" i="1" s="1"/>
  <c r="E341" i="9" s="1"/>
  <c r="BI52" i="1"/>
  <c r="BI67" i="1" s="1"/>
  <c r="BI71" i="1" s="1"/>
  <c r="C554" i="1" s="1"/>
  <c r="K52" i="1"/>
  <c r="K67" i="1" s="1"/>
  <c r="K71" i="1" s="1"/>
  <c r="D465" i="1"/>
  <c r="F505" i="1"/>
  <c r="H505" i="1"/>
  <c r="F499" i="1"/>
  <c r="H499" i="1"/>
  <c r="E739" i="1"/>
  <c r="H12" i="9"/>
  <c r="E52" i="1"/>
  <c r="E67" i="1" s="1"/>
  <c r="E71" i="1" s="1"/>
  <c r="C670" i="1" s="1"/>
  <c r="X52" i="1"/>
  <c r="X67" i="1" s="1"/>
  <c r="X71" i="1" s="1"/>
  <c r="BH52" i="1"/>
  <c r="BH67" i="1" s="1"/>
  <c r="BH71" i="1" s="1"/>
  <c r="I52" i="1"/>
  <c r="I67" i="1" s="1"/>
  <c r="I71" i="1" s="1"/>
  <c r="C674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F520" i="1"/>
  <c r="D341" i="1"/>
  <c r="C481" i="1" s="1"/>
  <c r="C50" i="8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50" i="1" l="1"/>
  <c r="G550" i="1" s="1"/>
  <c r="D177" i="9"/>
  <c r="AM71" i="1"/>
  <c r="C532" i="1" s="1"/>
  <c r="G532" i="1" s="1"/>
  <c r="J788" i="1"/>
  <c r="J782" i="1"/>
  <c r="P71" i="1"/>
  <c r="C509" i="1" s="1"/>
  <c r="G509" i="1" s="1"/>
  <c r="H241" i="9"/>
  <c r="H245" i="9"/>
  <c r="D615" i="1"/>
  <c r="D684" i="1" s="1"/>
  <c r="F305" i="9"/>
  <c r="J747" i="1"/>
  <c r="J800" i="1"/>
  <c r="J768" i="1"/>
  <c r="C698" i="1"/>
  <c r="C549" i="1"/>
  <c r="AK71" i="1"/>
  <c r="C530" i="1" s="1"/>
  <c r="G530" i="1" s="1"/>
  <c r="J808" i="1"/>
  <c r="J780" i="1"/>
  <c r="I341" i="9"/>
  <c r="J798" i="1"/>
  <c r="J744" i="1"/>
  <c r="F49" i="9"/>
  <c r="H213" i="9"/>
  <c r="J71" i="1"/>
  <c r="C675" i="1" s="1"/>
  <c r="C629" i="1"/>
  <c r="H209" i="9"/>
  <c r="I245" i="9"/>
  <c r="BO71" i="1"/>
  <c r="D309" i="9" s="1"/>
  <c r="G341" i="9"/>
  <c r="G209" i="9"/>
  <c r="J789" i="1"/>
  <c r="BV71" i="1"/>
  <c r="D341" i="9" s="1"/>
  <c r="G21" i="9"/>
  <c r="C543" i="1"/>
  <c r="J781" i="1"/>
  <c r="G17" i="9"/>
  <c r="C643" i="1"/>
  <c r="I213" i="9"/>
  <c r="C501" i="1"/>
  <c r="G501" i="1" s="1"/>
  <c r="I241" i="9"/>
  <c r="J738" i="1"/>
  <c r="C525" i="1"/>
  <c r="G525" i="1" s="1"/>
  <c r="H145" i="9"/>
  <c r="C676" i="1"/>
  <c r="C504" i="1"/>
  <c r="G504" i="1" s="1"/>
  <c r="J797" i="1"/>
  <c r="J758" i="1"/>
  <c r="J796" i="1"/>
  <c r="C624" i="1"/>
  <c r="G241" i="9"/>
  <c r="C544" i="1"/>
  <c r="G544" i="1" s="1"/>
  <c r="J787" i="1"/>
  <c r="F113" i="9"/>
  <c r="I209" i="9"/>
  <c r="I273" i="9"/>
  <c r="BN71" i="1"/>
  <c r="C619" i="1" s="1"/>
  <c r="C181" i="9"/>
  <c r="C531" i="1"/>
  <c r="G531" i="1" s="1"/>
  <c r="C572" i="1"/>
  <c r="J811" i="1"/>
  <c r="G181" i="9"/>
  <c r="D213" i="9"/>
  <c r="C500" i="1"/>
  <c r="G500" i="1" s="1"/>
  <c r="J751" i="1"/>
  <c r="D373" i="9"/>
  <c r="D149" i="9"/>
  <c r="J807" i="1"/>
  <c r="J763" i="1"/>
  <c r="E149" i="9"/>
  <c r="D53" i="9"/>
  <c r="J764" i="1"/>
  <c r="BX71" i="1"/>
  <c r="C568" i="1"/>
  <c r="E53" i="9"/>
  <c r="C679" i="1"/>
  <c r="C369" i="9"/>
  <c r="C711" i="1"/>
  <c r="G149" i="9"/>
  <c r="J805" i="1"/>
  <c r="J767" i="1"/>
  <c r="D145" i="9"/>
  <c r="E145" i="9"/>
  <c r="J741" i="1"/>
  <c r="C566" i="1"/>
  <c r="C641" i="1"/>
  <c r="C341" i="9"/>
  <c r="C523" i="1"/>
  <c r="G523" i="1" s="1"/>
  <c r="I117" i="9"/>
  <c r="C695" i="1"/>
  <c r="F181" i="9"/>
  <c r="C706" i="1"/>
  <c r="C534" i="1"/>
  <c r="G534" i="1" s="1"/>
  <c r="C540" i="1"/>
  <c r="G540" i="1" s="1"/>
  <c r="E213" i="9"/>
  <c r="C712" i="1"/>
  <c r="C703" i="1"/>
  <c r="C688" i="1"/>
  <c r="D21" i="9"/>
  <c r="F145" i="9"/>
  <c r="AH71" i="1"/>
  <c r="G53" i="9"/>
  <c r="J737" i="1"/>
  <c r="J801" i="1"/>
  <c r="C707" i="1"/>
  <c r="D17" i="9"/>
  <c r="C645" i="1"/>
  <c r="G309" i="9"/>
  <c r="I85" i="9"/>
  <c r="C673" i="1"/>
  <c r="C700" i="1"/>
  <c r="C574" i="1"/>
  <c r="C669" i="1"/>
  <c r="J759" i="1"/>
  <c r="T71" i="1"/>
  <c r="F85" i="9" s="1"/>
  <c r="C634" i="1"/>
  <c r="AB71" i="1"/>
  <c r="C693" i="1" s="1"/>
  <c r="F21" i="9"/>
  <c r="C671" i="1"/>
  <c r="C499" i="1"/>
  <c r="G499" i="1" s="1"/>
  <c r="J803" i="1"/>
  <c r="I305" i="9"/>
  <c r="BT71" i="1"/>
  <c r="C626" i="1"/>
  <c r="F17" i="9"/>
  <c r="G305" i="9"/>
  <c r="J735" i="1"/>
  <c r="J765" i="1"/>
  <c r="E277" i="9"/>
  <c r="C505" i="1"/>
  <c r="G505" i="1" s="1"/>
  <c r="F309" i="9"/>
  <c r="C562" i="1"/>
  <c r="J753" i="1"/>
  <c r="V71" i="1"/>
  <c r="J799" i="1"/>
  <c r="E305" i="9"/>
  <c r="J771" i="1"/>
  <c r="AN71" i="1"/>
  <c r="C680" i="1"/>
  <c r="C555" i="1"/>
  <c r="C546" i="1"/>
  <c r="G546" i="1" s="1"/>
  <c r="D245" i="9"/>
  <c r="C630" i="1"/>
  <c r="E21" i="9"/>
  <c r="C117" i="9"/>
  <c r="C689" i="1"/>
  <c r="C498" i="1"/>
  <c r="G498" i="1" s="1"/>
  <c r="C637" i="1"/>
  <c r="H277" i="9"/>
  <c r="C557" i="1"/>
  <c r="F277" i="9"/>
  <c r="F213" i="9"/>
  <c r="C713" i="1"/>
  <c r="C524" i="1"/>
  <c r="C696" i="1"/>
  <c r="C149" i="9"/>
  <c r="D117" i="9"/>
  <c r="C518" i="1"/>
  <c r="G518" i="1" s="1"/>
  <c r="C690" i="1"/>
  <c r="C517" i="1"/>
  <c r="G517" i="1" s="1"/>
  <c r="C686" i="1"/>
  <c r="C514" i="1"/>
  <c r="G514" i="1" s="1"/>
  <c r="C510" i="1"/>
  <c r="G510" i="1" s="1"/>
  <c r="C682" i="1"/>
  <c r="C85" i="9"/>
  <c r="H53" i="9"/>
  <c r="C692" i="1"/>
  <c r="F117" i="9"/>
  <c r="C245" i="9"/>
  <c r="H516" i="1"/>
  <c r="C547" i="1"/>
  <c r="C632" i="1"/>
  <c r="C502" i="1"/>
  <c r="G502" i="1" s="1"/>
  <c r="I21" i="9"/>
  <c r="C529" i="1"/>
  <c r="G529" i="1" s="1"/>
  <c r="C701" i="1"/>
  <c r="F53" i="9"/>
  <c r="H117" i="9"/>
  <c r="C545" i="1"/>
  <c r="G545" i="1" s="1"/>
  <c r="C573" i="1"/>
  <c r="C694" i="1"/>
  <c r="C506" i="1"/>
  <c r="G506" i="1" s="1"/>
  <c r="C373" i="9"/>
  <c r="C638" i="1"/>
  <c r="C558" i="1"/>
  <c r="I277" i="9"/>
  <c r="H181" i="9"/>
  <c r="C277" i="9"/>
  <c r="C618" i="1"/>
  <c r="C552" i="1"/>
  <c r="C536" i="1"/>
  <c r="G536" i="1" s="1"/>
  <c r="C709" i="1"/>
  <c r="I364" i="9"/>
  <c r="C636" i="1"/>
  <c r="D277" i="9"/>
  <c r="C553" i="1"/>
  <c r="E309" i="9"/>
  <c r="C561" i="1"/>
  <c r="C621" i="1"/>
  <c r="E816" i="1"/>
  <c r="H528" i="1"/>
  <c r="I181" i="9"/>
  <c r="C428" i="1"/>
  <c r="C691" i="1"/>
  <c r="C519" i="1"/>
  <c r="G519" i="1" s="1"/>
  <c r="E117" i="9"/>
  <c r="C710" i="1"/>
  <c r="C213" i="9"/>
  <c r="C538" i="1"/>
  <c r="G538" i="1" s="1"/>
  <c r="G213" i="9"/>
  <c r="C542" i="1"/>
  <c r="C631" i="1"/>
  <c r="E815" i="1"/>
  <c r="C639" i="1"/>
  <c r="H309" i="9"/>
  <c r="C564" i="1"/>
  <c r="C511" i="1"/>
  <c r="C683" i="1"/>
  <c r="D85" i="9"/>
  <c r="H520" i="1"/>
  <c r="E814" i="10"/>
  <c r="H715" i="10"/>
  <c r="I629" i="10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F522" i="1"/>
  <c r="H522" i="1" s="1"/>
  <c r="F510" i="1"/>
  <c r="F513" i="1"/>
  <c r="H513" i="1"/>
  <c r="C142" i="8"/>
  <c r="D393" i="1"/>
  <c r="F538" i="1"/>
  <c r="H538" i="1"/>
  <c r="F496" i="1"/>
  <c r="F534" i="1"/>
  <c r="H534" i="1"/>
  <c r="F502" i="1"/>
  <c r="H504" i="1"/>
  <c r="F504" i="1"/>
  <c r="H530" i="1"/>
  <c r="F530" i="1"/>
  <c r="F512" i="1"/>
  <c r="F526" i="1"/>
  <c r="H526" i="1" s="1"/>
  <c r="F503" i="1"/>
  <c r="F508" i="1"/>
  <c r="H508" i="1" s="1"/>
  <c r="F514" i="1"/>
  <c r="H507" i="1"/>
  <c r="F507" i="1"/>
  <c r="F518" i="1"/>
  <c r="F546" i="1"/>
  <c r="F506" i="1"/>
  <c r="H506" i="1"/>
  <c r="F500" i="1"/>
  <c r="F509" i="1"/>
  <c r="H550" i="1" l="1"/>
  <c r="C704" i="1"/>
  <c r="D181" i="9"/>
  <c r="D700" i="1"/>
  <c r="D646" i="1"/>
  <c r="D671" i="1"/>
  <c r="D707" i="1"/>
  <c r="D639" i="1"/>
  <c r="I53" i="9"/>
  <c r="D640" i="1"/>
  <c r="D625" i="1"/>
  <c r="D632" i="1"/>
  <c r="D702" i="1"/>
  <c r="D634" i="1"/>
  <c r="D621" i="1"/>
  <c r="D623" i="1"/>
  <c r="D705" i="1"/>
  <c r="D626" i="1"/>
  <c r="D688" i="1"/>
  <c r="D697" i="1"/>
  <c r="D698" i="1"/>
  <c r="D703" i="1"/>
  <c r="D678" i="1"/>
  <c r="D630" i="1"/>
  <c r="D676" i="1"/>
  <c r="D618" i="1"/>
  <c r="D685" i="1"/>
  <c r="D647" i="1"/>
  <c r="D673" i="1"/>
  <c r="D682" i="1"/>
  <c r="D710" i="1"/>
  <c r="D643" i="1"/>
  <c r="D672" i="1"/>
  <c r="D617" i="1"/>
  <c r="D709" i="1"/>
  <c r="D637" i="1"/>
  <c r="D635" i="1"/>
  <c r="D669" i="1"/>
  <c r="D670" i="1"/>
  <c r="D712" i="1"/>
  <c r="D687" i="1"/>
  <c r="D686" i="1"/>
  <c r="D645" i="1"/>
  <c r="D711" i="1"/>
  <c r="D680" i="1"/>
  <c r="D708" i="1"/>
  <c r="D695" i="1"/>
  <c r="D641" i="1"/>
  <c r="C681" i="1"/>
  <c r="D674" i="1"/>
  <c r="D690" i="1"/>
  <c r="D694" i="1"/>
  <c r="D629" i="1"/>
  <c r="D638" i="1"/>
  <c r="D627" i="1"/>
  <c r="D701" i="1"/>
  <c r="D692" i="1"/>
  <c r="D675" i="1"/>
  <c r="D704" i="1"/>
  <c r="D631" i="1"/>
  <c r="D683" i="1"/>
  <c r="D679" i="1"/>
  <c r="D624" i="1"/>
  <c r="C513" i="1"/>
  <c r="G513" i="1" s="1"/>
  <c r="H500" i="1"/>
  <c r="D642" i="1"/>
  <c r="D716" i="1"/>
  <c r="D636" i="1"/>
  <c r="D713" i="1"/>
  <c r="D616" i="1"/>
  <c r="D620" i="1"/>
  <c r="D691" i="1"/>
  <c r="D677" i="1"/>
  <c r="D689" i="1"/>
  <c r="D696" i="1"/>
  <c r="D622" i="1"/>
  <c r="D699" i="1"/>
  <c r="D644" i="1"/>
  <c r="D628" i="1"/>
  <c r="D706" i="1"/>
  <c r="D619" i="1"/>
  <c r="D633" i="1"/>
  <c r="D668" i="1"/>
  <c r="D681" i="1"/>
  <c r="D693" i="1"/>
  <c r="I149" i="9"/>
  <c r="C702" i="1"/>
  <c r="C560" i="1"/>
  <c r="C309" i="9"/>
  <c r="C503" i="1"/>
  <c r="G503" i="1" s="1"/>
  <c r="C567" i="1"/>
  <c r="C53" i="9"/>
  <c r="C627" i="1"/>
  <c r="H544" i="1"/>
  <c r="C559" i="1"/>
  <c r="C642" i="1"/>
  <c r="C685" i="1"/>
  <c r="C521" i="1"/>
  <c r="G521" i="1" s="1"/>
  <c r="C644" i="1"/>
  <c r="F341" i="9"/>
  <c r="C569" i="1"/>
  <c r="H546" i="1"/>
  <c r="G117" i="9"/>
  <c r="C640" i="1"/>
  <c r="C565" i="1"/>
  <c r="I309" i="9"/>
  <c r="E181" i="9"/>
  <c r="C705" i="1"/>
  <c r="C533" i="1"/>
  <c r="G533" i="1" s="1"/>
  <c r="H85" i="9"/>
  <c r="C687" i="1"/>
  <c r="C515" i="1"/>
  <c r="C527" i="1"/>
  <c r="G527" i="1" s="1"/>
  <c r="C699" i="1"/>
  <c r="F149" i="9"/>
  <c r="H498" i="1"/>
  <c r="H517" i="1"/>
  <c r="H518" i="1"/>
  <c r="H514" i="1"/>
  <c r="G524" i="1"/>
  <c r="H524" i="1" s="1"/>
  <c r="H510" i="1"/>
  <c r="C21" i="9"/>
  <c r="C668" i="1"/>
  <c r="C496" i="1"/>
  <c r="H502" i="1"/>
  <c r="H509" i="1"/>
  <c r="G511" i="1"/>
  <c r="H511" i="1" s="1"/>
  <c r="H512" i="1"/>
  <c r="I707" i="10"/>
  <c r="I691" i="10"/>
  <c r="I700" i="10"/>
  <c r="I713" i="10"/>
  <c r="I697" i="10"/>
  <c r="I702" i="10"/>
  <c r="I671" i="10"/>
  <c r="I680" i="10"/>
  <c r="I710" i="10"/>
  <c r="I677" i="10"/>
  <c r="I644" i="10"/>
  <c r="I686" i="10"/>
  <c r="I639" i="10"/>
  <c r="I635" i="10"/>
  <c r="I631" i="10"/>
  <c r="I647" i="10"/>
  <c r="I703" i="10"/>
  <c r="I712" i="10"/>
  <c r="I696" i="10"/>
  <c r="I709" i="10"/>
  <c r="I693" i="10"/>
  <c r="I683" i="10"/>
  <c r="I706" i="10"/>
  <c r="I676" i="10"/>
  <c r="I694" i="10"/>
  <c r="I673" i="10"/>
  <c r="I643" i="10"/>
  <c r="I678" i="10"/>
  <c r="I711" i="10"/>
  <c r="I704" i="10"/>
  <c r="I701" i="10"/>
  <c r="I675" i="10"/>
  <c r="I668" i="10"/>
  <c r="I674" i="10"/>
  <c r="I640" i="10"/>
  <c r="I634" i="10"/>
  <c r="I645" i="10"/>
  <c r="I684" i="10"/>
  <c r="I637" i="10"/>
  <c r="I705" i="10"/>
  <c r="I669" i="10"/>
  <c r="I630" i="10"/>
  <c r="I699" i="10"/>
  <c r="I692" i="10"/>
  <c r="I689" i="10"/>
  <c r="I690" i="10"/>
  <c r="I687" i="10"/>
  <c r="I642" i="10"/>
  <c r="I638" i="10"/>
  <c r="I633" i="10"/>
  <c r="I698" i="10"/>
  <c r="I695" i="10"/>
  <c r="I681" i="10"/>
  <c r="I632" i="10"/>
  <c r="I716" i="10"/>
  <c r="I679" i="10"/>
  <c r="I682" i="10"/>
  <c r="I670" i="10"/>
  <c r="I688" i="10"/>
  <c r="I685" i="10"/>
  <c r="I641" i="10"/>
  <c r="I646" i="10"/>
  <c r="I708" i="10"/>
  <c r="I672" i="10"/>
  <c r="I636" i="10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F535" i="1"/>
  <c r="H535" i="1" s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Y816" i="1" s="1"/>
  <c r="E623" i="1"/>
  <c r="E716" i="1" s="1"/>
  <c r="D715" i="1"/>
  <c r="H521" i="1"/>
  <c r="H503" i="1"/>
  <c r="G515" i="1"/>
  <c r="H515" i="1" s="1"/>
  <c r="G496" i="1"/>
  <c r="H496" i="1" s="1"/>
  <c r="C715" i="1"/>
  <c r="E612" i="1"/>
  <c r="C716" i="1"/>
  <c r="I373" i="9"/>
  <c r="I715" i="10"/>
  <c r="J630" i="10"/>
  <c r="C433" i="1"/>
  <c r="C441" i="1" s="1"/>
  <c r="J816" i="1"/>
  <c r="I369" i="9"/>
  <c r="J815" i="10"/>
  <c r="E697" i="1" l="1"/>
  <c r="E629" i="1"/>
  <c r="E694" i="1"/>
  <c r="E647" i="1"/>
  <c r="E704" i="1"/>
  <c r="E669" i="1"/>
  <c r="E683" i="1"/>
  <c r="E630" i="1"/>
  <c r="E644" i="1"/>
  <c r="E707" i="1"/>
  <c r="E624" i="1"/>
  <c r="F624" i="1" s="1"/>
  <c r="E682" i="1"/>
  <c r="E639" i="1"/>
  <c r="E706" i="1"/>
  <c r="E674" i="1"/>
  <c r="E634" i="1"/>
  <c r="E696" i="1"/>
  <c r="E633" i="1"/>
  <c r="E688" i="1"/>
  <c r="E627" i="1"/>
  <c r="E680" i="1"/>
  <c r="E689" i="1"/>
  <c r="E631" i="1"/>
  <c r="E713" i="1"/>
  <c r="E695" i="1"/>
  <c r="E705" i="1"/>
  <c r="E692" i="1"/>
  <c r="E675" i="1"/>
  <c r="E671" i="1"/>
  <c r="E690" i="1"/>
  <c r="E710" i="1"/>
  <c r="E670" i="1"/>
  <c r="E640" i="1"/>
  <c r="E643" i="1"/>
  <c r="E625" i="1"/>
  <c r="E684" i="1"/>
  <c r="E637" i="1"/>
  <c r="E699" i="1"/>
  <c r="E628" i="1"/>
  <c r="E708" i="1"/>
  <c r="E678" i="1"/>
  <c r="E703" i="1"/>
  <c r="E698" i="1"/>
  <c r="E641" i="1"/>
  <c r="E672" i="1"/>
  <c r="E702" i="1"/>
  <c r="E679" i="1"/>
  <c r="E668" i="1"/>
  <c r="E636" i="1"/>
  <c r="E691" i="1"/>
  <c r="E686" i="1"/>
  <c r="E711" i="1"/>
  <c r="E673" i="1"/>
  <c r="E687" i="1"/>
  <c r="E712" i="1"/>
  <c r="E642" i="1"/>
  <c r="E632" i="1"/>
  <c r="E681" i="1"/>
  <c r="E638" i="1"/>
  <c r="E685" i="1"/>
  <c r="E677" i="1"/>
  <c r="E693" i="1"/>
  <c r="E645" i="1"/>
  <c r="E700" i="1"/>
  <c r="E709" i="1"/>
  <c r="E701" i="1"/>
  <c r="E635" i="1"/>
  <c r="E626" i="1"/>
  <c r="E676" i="1"/>
  <c r="E646" i="1"/>
  <c r="J712" i="10"/>
  <c r="J696" i="10"/>
  <c r="J705" i="10"/>
  <c r="J689" i="10"/>
  <c r="J702" i="10"/>
  <c r="J686" i="10"/>
  <c r="J684" i="10"/>
  <c r="J703" i="10"/>
  <c r="J673" i="10"/>
  <c r="J682" i="10"/>
  <c r="J647" i="10"/>
  <c r="J695" i="10"/>
  <c r="J638" i="10"/>
  <c r="J634" i="10"/>
  <c r="J711" i="10"/>
  <c r="J644" i="10"/>
  <c r="J708" i="10"/>
  <c r="J692" i="10"/>
  <c r="J701" i="10"/>
  <c r="J685" i="10"/>
  <c r="J698" i="10"/>
  <c r="J716" i="10"/>
  <c r="J680" i="10"/>
  <c r="J687" i="10"/>
  <c r="J669" i="10"/>
  <c r="J678" i="10"/>
  <c r="J646" i="10"/>
  <c r="J675" i="10"/>
  <c r="J637" i="10"/>
  <c r="J633" i="10"/>
  <c r="J679" i="10"/>
  <c r="J683" i="10"/>
  <c r="J704" i="10"/>
  <c r="J713" i="10"/>
  <c r="J697" i="10"/>
  <c r="J710" i="10"/>
  <c r="J694" i="10"/>
  <c r="J699" i="10"/>
  <c r="J676" i="10"/>
  <c r="J681" i="10"/>
  <c r="J707" i="10"/>
  <c r="J693" i="10"/>
  <c r="J672" i="10"/>
  <c r="J670" i="10"/>
  <c r="J639" i="10"/>
  <c r="J631" i="10"/>
  <c r="J642" i="10"/>
  <c r="J641" i="10"/>
  <c r="J674" i="10"/>
  <c r="J643" i="10"/>
  <c r="J706" i="10"/>
  <c r="J677" i="10"/>
  <c r="J645" i="10"/>
  <c r="J636" i="10"/>
  <c r="J668" i="10"/>
  <c r="J709" i="10"/>
  <c r="J640" i="10"/>
  <c r="J700" i="10"/>
  <c r="J690" i="10"/>
  <c r="J691" i="10"/>
  <c r="J671" i="10"/>
  <c r="J635" i="10"/>
  <c r="J688" i="10"/>
  <c r="J632" i="10"/>
  <c r="F707" i="1" l="1"/>
  <c r="F671" i="1"/>
  <c r="F688" i="1"/>
  <c r="F708" i="1"/>
  <c r="F679" i="1"/>
  <c r="F682" i="1"/>
  <c r="F630" i="1"/>
  <c r="F692" i="1"/>
  <c r="F712" i="1"/>
  <c r="F701" i="1"/>
  <c r="F633" i="1"/>
  <c r="F686" i="1"/>
  <c r="F690" i="1"/>
  <c r="F698" i="1"/>
  <c r="F647" i="1"/>
  <c r="F702" i="1"/>
  <c r="F669" i="1"/>
  <c r="F699" i="1"/>
  <c r="F632" i="1"/>
  <c r="F641" i="1"/>
  <c r="F693" i="1"/>
  <c r="F629" i="1"/>
  <c r="F642" i="1"/>
  <c r="F626" i="1"/>
  <c r="F672" i="1"/>
  <c r="F637" i="1"/>
  <c r="F644" i="1"/>
  <c r="F678" i="1"/>
  <c r="F694" i="1"/>
  <c r="F677" i="1"/>
  <c r="F639" i="1"/>
  <c r="F635" i="1"/>
  <c r="F673" i="1"/>
  <c r="F705" i="1"/>
  <c r="F685" i="1"/>
  <c r="F716" i="1"/>
  <c r="F687" i="1"/>
  <c r="F640" i="1"/>
  <c r="F645" i="1"/>
  <c r="F706" i="1"/>
  <c r="F636" i="1"/>
  <c r="F710" i="1"/>
  <c r="F684" i="1"/>
  <c r="F668" i="1"/>
  <c r="F696" i="1"/>
  <c r="F695" i="1"/>
  <c r="F638" i="1"/>
  <c r="F697" i="1"/>
  <c r="F634" i="1"/>
  <c r="F700" i="1"/>
  <c r="F683" i="1"/>
  <c r="F643" i="1"/>
  <c r="F689" i="1"/>
  <c r="F711" i="1"/>
  <c r="F676" i="1"/>
  <c r="F627" i="1"/>
  <c r="F674" i="1"/>
  <c r="F709" i="1"/>
  <c r="F625" i="1"/>
  <c r="F681" i="1"/>
  <c r="F703" i="1"/>
  <c r="F631" i="1"/>
  <c r="F646" i="1"/>
  <c r="F691" i="1"/>
  <c r="F670" i="1"/>
  <c r="F628" i="1"/>
  <c r="F675" i="1"/>
  <c r="F704" i="1"/>
  <c r="F713" i="1"/>
  <c r="F680" i="1"/>
  <c r="G625" i="1"/>
  <c r="E715" i="1"/>
  <c r="L647" i="10"/>
  <c r="K644" i="10"/>
  <c r="J715" i="10"/>
  <c r="F715" i="1" l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88" i="1"/>
  <c r="G711" i="1"/>
  <c r="G695" i="1"/>
  <c r="G645" i="1"/>
  <c r="G640" i="1"/>
  <c r="G626" i="1"/>
  <c r="G689" i="1"/>
  <c r="G676" i="1"/>
  <c r="G709" i="1"/>
  <c r="G705" i="1"/>
  <c r="G686" i="1"/>
  <c r="G671" i="1"/>
  <c r="G629" i="1"/>
  <c r="G694" i="1"/>
  <c r="G672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44" i="1"/>
  <c r="G638" i="1"/>
  <c r="G690" i="1"/>
  <c r="G702" i="1"/>
  <c r="G669" i="1"/>
  <c r="G710" i="1"/>
  <c r="G646" i="1"/>
  <c r="G636" i="1"/>
  <c r="G634" i="1"/>
  <c r="G706" i="1"/>
  <c r="G628" i="1"/>
  <c r="G707" i="1"/>
  <c r="G674" i="1"/>
  <c r="G696" i="1"/>
  <c r="G632" i="1"/>
  <c r="G639" i="1"/>
  <c r="G687" i="1"/>
  <c r="G700" i="1"/>
  <c r="G682" i="1"/>
  <c r="G681" i="1"/>
  <c r="K709" i="10"/>
  <c r="K693" i="10"/>
  <c r="K702" i="10"/>
  <c r="K686" i="10"/>
  <c r="K703" i="10"/>
  <c r="K687" i="10"/>
  <c r="K681" i="10"/>
  <c r="K700" i="10"/>
  <c r="K670" i="10"/>
  <c r="K675" i="10"/>
  <c r="K672" i="10"/>
  <c r="K713" i="10"/>
  <c r="K689" i="10"/>
  <c r="K694" i="10"/>
  <c r="K707" i="10"/>
  <c r="K712" i="10"/>
  <c r="K673" i="10"/>
  <c r="K674" i="10"/>
  <c r="K671" i="10"/>
  <c r="K688" i="10"/>
  <c r="K701" i="10"/>
  <c r="K716" i="10"/>
  <c r="K682" i="10"/>
  <c r="K684" i="10"/>
  <c r="K698" i="10"/>
  <c r="K677" i="10"/>
  <c r="K668" i="10"/>
  <c r="K705" i="10"/>
  <c r="K710" i="10"/>
  <c r="K690" i="10"/>
  <c r="K699" i="10"/>
  <c r="K696" i="10"/>
  <c r="K669" i="10"/>
  <c r="K704" i="10"/>
  <c r="K708" i="10"/>
  <c r="K676" i="10"/>
  <c r="K706" i="10"/>
  <c r="K695" i="10"/>
  <c r="K683" i="10"/>
  <c r="K680" i="10"/>
  <c r="K711" i="10"/>
  <c r="K678" i="10"/>
  <c r="K692" i="10"/>
  <c r="K685" i="10"/>
  <c r="K697" i="10"/>
  <c r="K691" i="10"/>
  <c r="K679" i="10"/>
  <c r="L698" i="10"/>
  <c r="L711" i="10"/>
  <c r="M711" i="10" s="1"/>
  <c r="Z777" i="10" s="1"/>
  <c r="L695" i="10"/>
  <c r="M695" i="10" s="1"/>
  <c r="Z761" i="10" s="1"/>
  <c r="L708" i="10"/>
  <c r="M708" i="10" s="1"/>
  <c r="Z774" i="10" s="1"/>
  <c r="L692" i="10"/>
  <c r="L682" i="10"/>
  <c r="L713" i="10"/>
  <c r="L675" i="10"/>
  <c r="L684" i="10"/>
  <c r="M684" i="10" s="1"/>
  <c r="Z750" i="10" s="1"/>
  <c r="L668" i="10"/>
  <c r="L705" i="10"/>
  <c r="L710" i="10"/>
  <c r="L694" i="10"/>
  <c r="L707" i="10"/>
  <c r="L691" i="10"/>
  <c r="M691" i="10" s="1"/>
  <c r="Z757" i="10" s="1"/>
  <c r="L704" i="10"/>
  <c r="L688" i="10"/>
  <c r="M688" i="10" s="1"/>
  <c r="Z754" i="10" s="1"/>
  <c r="L678" i="10"/>
  <c r="L697" i="10"/>
  <c r="M697" i="10" s="1"/>
  <c r="Z763" i="10" s="1"/>
  <c r="L671" i="10"/>
  <c r="M671" i="10" s="1"/>
  <c r="Z737" i="10" s="1"/>
  <c r="L680" i="10"/>
  <c r="L681" i="10"/>
  <c r="L685" i="10"/>
  <c r="L706" i="10"/>
  <c r="M706" i="10" s="1"/>
  <c r="Z772" i="10" s="1"/>
  <c r="L690" i="10"/>
  <c r="L703" i="10"/>
  <c r="M703" i="10" s="1"/>
  <c r="Z769" i="10" s="1"/>
  <c r="L687" i="10"/>
  <c r="M687" i="10" s="1"/>
  <c r="Z753" i="10" s="1"/>
  <c r="L700" i="10"/>
  <c r="L709" i="10"/>
  <c r="M709" i="10" s="1"/>
  <c r="Z775" i="10" s="1"/>
  <c r="L674" i="10"/>
  <c r="L683" i="10"/>
  <c r="L701" i="10"/>
  <c r="M701" i="10" s="1"/>
  <c r="Z767" i="10" s="1"/>
  <c r="L676" i="10"/>
  <c r="M676" i="10" s="1"/>
  <c r="Z742" i="10" s="1"/>
  <c r="L689" i="10"/>
  <c r="M689" i="10" s="1"/>
  <c r="Z755" i="10" s="1"/>
  <c r="L673" i="10"/>
  <c r="M673" i="10" s="1"/>
  <c r="Z739" i="10" s="1"/>
  <c r="L699" i="10"/>
  <c r="M699" i="10" s="1"/>
  <c r="Z765" i="10" s="1"/>
  <c r="L670" i="10"/>
  <c r="M670" i="10" s="1"/>
  <c r="Z736" i="10" s="1"/>
  <c r="L669" i="10"/>
  <c r="M669" i="10" s="1"/>
  <c r="Z735" i="10" s="1"/>
  <c r="L672" i="10"/>
  <c r="L712" i="10"/>
  <c r="L679" i="10"/>
  <c r="M679" i="10" s="1"/>
  <c r="Z745" i="10" s="1"/>
  <c r="L677" i="10"/>
  <c r="L716" i="10"/>
  <c r="L702" i="10"/>
  <c r="M702" i="10" s="1"/>
  <c r="Z768" i="10" s="1"/>
  <c r="L696" i="10"/>
  <c r="M696" i="10" s="1"/>
  <c r="Z762" i="10" s="1"/>
  <c r="L686" i="10"/>
  <c r="L693" i="10"/>
  <c r="M693" i="10" l="1"/>
  <c r="Z759" i="10" s="1"/>
  <c r="M680" i="10"/>
  <c r="Z746" i="10" s="1"/>
  <c r="M692" i="10"/>
  <c r="Z758" i="10" s="1"/>
  <c r="M674" i="10"/>
  <c r="Z740" i="10" s="1"/>
  <c r="M690" i="10"/>
  <c r="Z756" i="10" s="1"/>
  <c r="M694" i="10"/>
  <c r="Z760" i="10" s="1"/>
  <c r="M698" i="10"/>
  <c r="Z764" i="10" s="1"/>
  <c r="M677" i="10"/>
  <c r="Z743" i="10" s="1"/>
  <c r="M704" i="10"/>
  <c r="Z770" i="10" s="1"/>
  <c r="M710" i="10"/>
  <c r="Z776" i="10" s="1"/>
  <c r="M675" i="10"/>
  <c r="Z741" i="10" s="1"/>
  <c r="H628" i="1"/>
  <c r="H644" i="1" s="1"/>
  <c r="G715" i="1"/>
  <c r="H668" i="1"/>
  <c r="H680" i="1"/>
  <c r="H670" i="1"/>
  <c r="H678" i="1"/>
  <c r="M712" i="10"/>
  <c r="Z778" i="10" s="1"/>
  <c r="M700" i="10"/>
  <c r="Z766" i="10" s="1"/>
  <c r="K715" i="10"/>
  <c r="M672" i="10"/>
  <c r="Z738" i="10" s="1"/>
  <c r="M685" i="10"/>
  <c r="Z751" i="10" s="1"/>
  <c r="M705" i="10"/>
  <c r="Z771" i="10" s="1"/>
  <c r="M713" i="10"/>
  <c r="M683" i="10"/>
  <c r="Z749" i="10" s="1"/>
  <c r="M686" i="10"/>
  <c r="Z752" i="10" s="1"/>
  <c r="M681" i="10"/>
  <c r="Z747" i="10" s="1"/>
  <c r="M678" i="10"/>
  <c r="Z744" i="10" s="1"/>
  <c r="M707" i="10"/>
  <c r="Z773" i="10" s="1"/>
  <c r="L715" i="10"/>
  <c r="M668" i="10"/>
  <c r="M682" i="10"/>
  <c r="Z748" i="10" s="1"/>
  <c r="H708" i="1" l="1"/>
  <c r="H633" i="1"/>
  <c r="H669" i="1"/>
  <c r="H710" i="1"/>
  <c r="H709" i="1"/>
  <c r="H682" i="1"/>
  <c r="H700" i="1"/>
  <c r="H706" i="1"/>
  <c r="H638" i="1"/>
  <c r="H639" i="1"/>
  <c r="H704" i="1"/>
  <c r="H687" i="1"/>
  <c r="H701" i="1"/>
  <c r="H686" i="1"/>
  <c r="H630" i="1"/>
  <c r="H647" i="1"/>
  <c r="H712" i="1"/>
  <c r="H632" i="1"/>
  <c r="H673" i="1"/>
  <c r="H631" i="1"/>
  <c r="H643" i="1"/>
  <c r="H677" i="1"/>
  <c r="H705" i="1"/>
  <c r="H699" i="1"/>
  <c r="H688" i="1"/>
  <c r="H640" i="1"/>
  <c r="H690" i="1"/>
  <c r="H674" i="1"/>
  <c r="H702" i="1"/>
  <c r="H685" i="1"/>
  <c r="H698" i="1"/>
  <c r="H635" i="1"/>
  <c r="H683" i="1"/>
  <c r="H691" i="1"/>
  <c r="H694" i="1"/>
  <c r="H676" i="1"/>
  <c r="H684" i="1"/>
  <c r="H634" i="1"/>
  <c r="H716" i="1"/>
  <c r="H641" i="1"/>
  <c r="H696" i="1"/>
  <c r="H679" i="1"/>
  <c r="H697" i="1"/>
  <c r="H703" i="1"/>
  <c r="H681" i="1"/>
  <c r="H692" i="1"/>
  <c r="H642" i="1"/>
  <c r="H689" i="1"/>
  <c r="H636" i="1"/>
  <c r="H637" i="1"/>
  <c r="H707" i="1"/>
  <c r="H645" i="1"/>
  <c r="H713" i="1"/>
  <c r="H693" i="1"/>
  <c r="H672" i="1"/>
  <c r="H675" i="1"/>
  <c r="H695" i="1"/>
  <c r="H629" i="1"/>
  <c r="H646" i="1"/>
  <c r="H671" i="1"/>
  <c r="H711" i="1"/>
  <c r="M715" i="10"/>
  <c r="Z815" i="10" s="1"/>
  <c r="Z734" i="10"/>
  <c r="Z814" i="10" s="1"/>
  <c r="H715" i="1" l="1"/>
  <c r="I629" i="1"/>
  <c r="I705" i="1" s="1"/>
  <c r="I694" i="1" l="1"/>
  <c r="I677" i="1"/>
  <c r="I647" i="1"/>
  <c r="I686" i="1"/>
  <c r="I710" i="1"/>
  <c r="I646" i="1"/>
  <c r="I636" i="1"/>
  <c r="I709" i="1"/>
  <c r="I645" i="1"/>
  <c r="I675" i="1"/>
  <c r="I639" i="1"/>
  <c r="I684" i="1"/>
  <c r="I698" i="1"/>
  <c r="I638" i="1"/>
  <c r="I699" i="1"/>
  <c r="I633" i="1"/>
  <c r="I706" i="1"/>
  <c r="I681" i="1"/>
  <c r="I688" i="1"/>
  <c r="I697" i="1"/>
  <c r="I702" i="1"/>
  <c r="I691" i="1"/>
  <c r="I683" i="1"/>
  <c r="I678" i="1"/>
  <c r="I703" i="1"/>
  <c r="I704" i="1"/>
  <c r="I676" i="1"/>
  <c r="I643" i="1"/>
  <c r="I701" i="1"/>
  <c r="I672" i="1"/>
  <c r="I635" i="1"/>
  <c r="I692" i="1"/>
  <c r="I679" i="1"/>
  <c r="I693" i="1"/>
  <c r="I673" i="1"/>
  <c r="I696" i="1"/>
  <c r="I708" i="1"/>
  <c r="I716" i="1"/>
  <c r="I670" i="1"/>
  <c r="I687" i="1"/>
  <c r="I637" i="1"/>
  <c r="I695" i="1"/>
  <c r="I689" i="1"/>
  <c r="I682" i="1"/>
  <c r="I712" i="1"/>
  <c r="I685" i="1"/>
  <c r="I713" i="1"/>
  <c r="I630" i="1"/>
  <c r="J630" i="1" s="1"/>
  <c r="I671" i="1"/>
  <c r="I632" i="1"/>
  <c r="I644" i="1"/>
  <c r="I669" i="1"/>
  <c r="I707" i="1"/>
  <c r="I641" i="1"/>
  <c r="I631" i="1"/>
  <c r="I711" i="1"/>
  <c r="I700" i="1"/>
  <c r="I668" i="1"/>
  <c r="I642" i="1"/>
  <c r="I640" i="1"/>
  <c r="I690" i="1"/>
  <c r="I680" i="1"/>
  <c r="I634" i="1"/>
  <c r="I674" i="1"/>
  <c r="I715" i="1" l="1"/>
  <c r="J716" i="1"/>
  <c r="H127" i="9" l="1"/>
  <c r="S760" i="1"/>
  <c r="C95" i="9"/>
  <c r="S748" i="1"/>
  <c r="C159" i="9"/>
  <c r="S762" i="1"/>
  <c r="D127" i="9"/>
  <c r="S756" i="1"/>
  <c r="S747" i="1"/>
  <c r="I63" i="9"/>
  <c r="S755" i="1"/>
  <c r="C127" i="9"/>
  <c r="C31" i="9"/>
  <c r="S734" i="1"/>
  <c r="CE79" i="1"/>
  <c r="J612" i="1" l="1"/>
  <c r="I383" i="9"/>
  <c r="S816" i="1"/>
  <c r="E31" i="9"/>
  <c r="S736" i="1"/>
  <c r="S815" i="1" s="1"/>
  <c r="J675" i="1" l="1"/>
  <c r="J634" i="1"/>
  <c r="J672" i="1"/>
  <c r="J637" i="1"/>
  <c r="J713" i="1"/>
  <c r="J711" i="1"/>
  <c r="J683" i="1"/>
  <c r="J681" i="1"/>
  <c r="J702" i="1"/>
  <c r="J688" i="1"/>
  <c r="J676" i="1"/>
  <c r="J636" i="1"/>
  <c r="J708" i="1"/>
  <c r="J685" i="1"/>
  <c r="J668" i="1"/>
  <c r="J645" i="1"/>
  <c r="J641" i="1"/>
  <c r="J693" i="1"/>
  <c r="J704" i="1"/>
  <c r="J682" i="1"/>
  <c r="J638" i="1"/>
  <c r="J643" i="1"/>
  <c r="J678" i="1"/>
  <c r="J696" i="1"/>
  <c r="J705" i="1"/>
  <c r="J697" i="1"/>
  <c r="J679" i="1"/>
  <c r="J635" i="1"/>
  <c r="J647" i="1"/>
  <c r="J631" i="1"/>
  <c r="J700" i="1"/>
  <c r="J670" i="1"/>
  <c r="J684" i="1"/>
  <c r="J673" i="1"/>
  <c r="J698" i="1"/>
  <c r="J695" i="1"/>
  <c r="J690" i="1"/>
  <c r="J642" i="1"/>
  <c r="J633" i="1"/>
  <c r="J706" i="1"/>
  <c r="J699" i="1"/>
  <c r="J687" i="1"/>
  <c r="J691" i="1"/>
  <c r="J703" i="1"/>
  <c r="J689" i="1"/>
  <c r="J710" i="1"/>
  <c r="J701" i="1"/>
  <c r="J709" i="1"/>
  <c r="J707" i="1"/>
  <c r="J639" i="1"/>
  <c r="J694" i="1"/>
  <c r="J632" i="1"/>
  <c r="J640" i="1"/>
  <c r="J712" i="1"/>
  <c r="J646" i="1"/>
  <c r="J677" i="1"/>
  <c r="J671" i="1"/>
  <c r="J680" i="1"/>
  <c r="J644" i="1"/>
  <c r="J686" i="1"/>
  <c r="J692" i="1"/>
  <c r="J674" i="1"/>
  <c r="J669" i="1"/>
  <c r="K644" i="1" l="1"/>
  <c r="K710" i="1" s="1"/>
  <c r="L647" i="1"/>
  <c r="L674" i="1" s="1"/>
  <c r="J715" i="1"/>
  <c r="K668" i="1" l="1"/>
  <c r="K698" i="1"/>
  <c r="K709" i="1"/>
  <c r="K705" i="1"/>
  <c r="K689" i="1"/>
  <c r="K711" i="1"/>
  <c r="K677" i="1"/>
  <c r="K681" i="1"/>
  <c r="K674" i="1"/>
  <c r="M674" i="1" s="1"/>
  <c r="Y740" i="1" s="1"/>
  <c r="K678" i="1"/>
  <c r="K704" i="1"/>
  <c r="K675" i="1"/>
  <c r="K701" i="1"/>
  <c r="K687" i="1"/>
  <c r="K703" i="1"/>
  <c r="K695" i="1"/>
  <c r="K699" i="1"/>
  <c r="K706" i="1"/>
  <c r="L711" i="1"/>
  <c r="K708" i="1"/>
  <c r="K673" i="1"/>
  <c r="K691" i="1"/>
  <c r="K713" i="1"/>
  <c r="K702" i="1"/>
  <c r="K712" i="1"/>
  <c r="K716" i="1"/>
  <c r="K670" i="1"/>
  <c r="K688" i="1"/>
  <c r="L696" i="1"/>
  <c r="K700" i="1"/>
  <c r="K672" i="1"/>
  <c r="K679" i="1"/>
  <c r="K683" i="1"/>
  <c r="K680" i="1"/>
  <c r="K686" i="1"/>
  <c r="K697" i="1"/>
  <c r="K682" i="1"/>
  <c r="L716" i="1"/>
  <c r="L684" i="1"/>
  <c r="L703" i="1"/>
  <c r="L688" i="1"/>
  <c r="L670" i="1"/>
  <c r="L685" i="1"/>
  <c r="L693" i="1"/>
  <c r="L704" i="1"/>
  <c r="L669" i="1"/>
  <c r="K693" i="1"/>
  <c r="K694" i="1"/>
  <c r="K684" i="1"/>
  <c r="K692" i="1"/>
  <c r="K685" i="1"/>
  <c r="K669" i="1"/>
  <c r="K707" i="1"/>
  <c r="K696" i="1"/>
  <c r="K690" i="1"/>
  <c r="K676" i="1"/>
  <c r="K671" i="1"/>
  <c r="L679" i="1"/>
  <c r="L698" i="1"/>
  <c r="L681" i="1"/>
  <c r="L701" i="1"/>
  <c r="L690" i="1"/>
  <c r="L686" i="1"/>
  <c r="M686" i="1" s="1"/>
  <c r="L677" i="1"/>
  <c r="L699" i="1"/>
  <c r="L702" i="1"/>
  <c r="L706" i="1"/>
  <c r="L675" i="1"/>
  <c r="M675" i="1" s="1"/>
  <c r="L687" i="1"/>
  <c r="L689" i="1"/>
  <c r="L705" i="1"/>
  <c r="L671" i="1"/>
  <c r="L672" i="1"/>
  <c r="L697" i="1"/>
  <c r="L694" i="1"/>
  <c r="L682" i="1"/>
  <c r="L668" i="1"/>
  <c r="L715" i="1" s="1"/>
  <c r="L707" i="1"/>
  <c r="L673" i="1"/>
  <c r="L700" i="1"/>
  <c r="L709" i="1"/>
  <c r="L692" i="1"/>
  <c r="L680" i="1"/>
  <c r="L710" i="1"/>
  <c r="M710" i="1" s="1"/>
  <c r="L712" i="1"/>
  <c r="L695" i="1"/>
  <c r="L691" i="1"/>
  <c r="L678" i="1"/>
  <c r="L676" i="1"/>
  <c r="L683" i="1"/>
  <c r="L713" i="1"/>
  <c r="M713" i="1" s="1"/>
  <c r="L708" i="1"/>
  <c r="M668" i="1"/>
  <c r="M681" i="1" l="1"/>
  <c r="M678" i="1"/>
  <c r="M689" i="1"/>
  <c r="Y755" i="1" s="1"/>
  <c r="M706" i="1"/>
  <c r="F183" i="9" s="1"/>
  <c r="M698" i="1"/>
  <c r="E151" i="9" s="1"/>
  <c r="M711" i="1"/>
  <c r="D215" i="9" s="1"/>
  <c r="M709" i="1"/>
  <c r="Y775" i="1" s="1"/>
  <c r="M687" i="1"/>
  <c r="Y753" i="1" s="1"/>
  <c r="M705" i="1"/>
  <c r="Y771" i="1" s="1"/>
  <c r="M682" i="1"/>
  <c r="Y748" i="1" s="1"/>
  <c r="M704" i="1"/>
  <c r="D183" i="9" s="1"/>
  <c r="M677" i="1"/>
  <c r="Y743" i="1" s="1"/>
  <c r="M703" i="1"/>
  <c r="C183" i="9" s="1"/>
  <c r="M701" i="1"/>
  <c r="H151" i="9" s="1"/>
  <c r="M673" i="1"/>
  <c r="Y739" i="1" s="1"/>
  <c r="M695" i="1"/>
  <c r="I119" i="9" s="1"/>
  <c r="M683" i="1"/>
  <c r="D87" i="9" s="1"/>
  <c r="M712" i="1"/>
  <c r="E215" i="9" s="1"/>
  <c r="M699" i="1"/>
  <c r="F151" i="9" s="1"/>
  <c r="M696" i="1"/>
  <c r="Y762" i="1" s="1"/>
  <c r="M680" i="1"/>
  <c r="Y746" i="1" s="1"/>
  <c r="M691" i="1"/>
  <c r="E119" i="9" s="1"/>
  <c r="M697" i="1"/>
  <c r="D151" i="9" s="1"/>
  <c r="M702" i="1"/>
  <c r="I151" i="9" s="1"/>
  <c r="M679" i="1"/>
  <c r="Y745" i="1" s="1"/>
  <c r="M672" i="1"/>
  <c r="Y738" i="1" s="1"/>
  <c r="M670" i="1"/>
  <c r="Y736" i="1" s="1"/>
  <c r="M708" i="1"/>
  <c r="Y774" i="1" s="1"/>
  <c r="M700" i="1"/>
  <c r="Y766" i="1" s="1"/>
  <c r="M684" i="1"/>
  <c r="E87" i="9" s="1"/>
  <c r="M688" i="1"/>
  <c r="Y754" i="1" s="1"/>
  <c r="M707" i="1"/>
  <c r="Y773" i="1" s="1"/>
  <c r="M692" i="1"/>
  <c r="Y758" i="1" s="1"/>
  <c r="M671" i="1"/>
  <c r="F23" i="9" s="1"/>
  <c r="M685" i="1"/>
  <c r="F87" i="9" s="1"/>
  <c r="M693" i="1"/>
  <c r="G119" i="9" s="1"/>
  <c r="K715" i="1"/>
  <c r="M694" i="1"/>
  <c r="Y760" i="1" s="1"/>
  <c r="M676" i="1"/>
  <c r="D55" i="9" s="1"/>
  <c r="M690" i="1"/>
  <c r="Y756" i="1" s="1"/>
  <c r="M669" i="1"/>
  <c r="I23" i="9"/>
  <c r="M715" i="1"/>
  <c r="Y734" i="1"/>
  <c r="Y815" i="1" s="1"/>
  <c r="C23" i="9"/>
  <c r="Y752" i="1"/>
  <c r="G87" i="9"/>
  <c r="F55" i="9"/>
  <c r="Y744" i="1"/>
  <c r="C215" i="9"/>
  <c r="Y776" i="1"/>
  <c r="C119" i="9"/>
  <c r="F215" i="9"/>
  <c r="Y779" i="1"/>
  <c r="C55" i="9"/>
  <c r="Y741" i="1"/>
  <c r="Y747" i="1"/>
  <c r="I55" i="9"/>
  <c r="I183" i="9" l="1"/>
  <c r="Y764" i="1"/>
  <c r="E183" i="9"/>
  <c r="H87" i="9"/>
  <c r="Y772" i="1"/>
  <c r="Y777" i="1"/>
  <c r="Y749" i="1"/>
  <c r="Y770" i="1"/>
  <c r="Y751" i="1"/>
  <c r="C87" i="9"/>
  <c r="C151" i="9"/>
  <c r="E55" i="9"/>
  <c r="Y769" i="1"/>
  <c r="Y767" i="1"/>
  <c r="Y761" i="1"/>
  <c r="H23" i="9"/>
  <c r="G23" i="9"/>
  <c r="Y765" i="1"/>
  <c r="Y757" i="1"/>
  <c r="G55" i="9"/>
  <c r="H55" i="9"/>
  <c r="H183" i="9"/>
  <c r="Y778" i="1"/>
  <c r="G183" i="9"/>
  <c r="Y737" i="1"/>
  <c r="Y763" i="1"/>
  <c r="Y768" i="1"/>
  <c r="Y750" i="1"/>
  <c r="I87" i="9"/>
  <c r="E23" i="9"/>
  <c r="G151" i="9"/>
  <c r="F119" i="9"/>
  <c r="Y759" i="1"/>
  <c r="D119" i="9"/>
  <c r="Y742" i="1"/>
  <c r="H119" i="9"/>
  <c r="Y735" i="1"/>
  <c r="D23" i="9"/>
</calcChain>
</file>

<file path=xl/sharedStrings.xml><?xml version="1.0" encoding="utf-8"?>
<sst xmlns="http://schemas.openxmlformats.org/spreadsheetml/2006/main" count="4938" uniqueCount="1284">
  <si>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</si>
  <si>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</si>
  <si>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</si>
  <si>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</si>
  <si>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</si>
  <si>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</si>
  <si>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</si>
  <si>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</si>
  <si>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</si>
  <si>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</si>
  <si>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</si>
  <si>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</si>
  <si>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</si>
  <si>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</si>
  <si>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</si>
  <si>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</si>
  <si>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</si>
  <si>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</si>
  <si>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</si>
  <si>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</si>
  <si>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</si>
  <si>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</si>
  <si>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</si>
  <si>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</si>
  <si>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</si>
  <si>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</si>
  <si>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</si>
  <si>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</si>
  <si>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</si>
  <si>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</si>
  <si>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</si>
  <si>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</si>
  <si>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</si>
  <si>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</si>
  <si>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</si>
  <si>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</si>
  <si>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</si>
  <si>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</si>
  <si>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</si>
  <si>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</si>
  <si>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</si>
  <si>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</si>
  <si>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</si>
  <si>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</si>
  <si>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</si>
  <si>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</si>
  <si>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</si>
  <si>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</si>
  <si>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</si>
  <si>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</si>
  <si>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</si>
  <si>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</si>
  <si>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</si>
  <si>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</si>
  <si>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</si>
  <si>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</si>
  <si>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</si>
  <si>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</si>
  <si>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</si>
  <si>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</si>
  <si>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</si>
  <si>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</si>
  <si>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</si>
  <si>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</si>
  <si>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</si>
  <si>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</si>
  <si>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</si>
  <si>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</si>
  <si>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</si>
  <si>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</si>
  <si>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</si>
  <si>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</si>
  <si>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</si>
  <si>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</si>
  <si>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</si>
  <si>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</si>
  <si>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</si>
  <si>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</si>
  <si>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</si>
  <si>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</si>
  <si>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</si>
  <si>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</si>
  <si>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</si>
  <si>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</si>
  <si>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</si>
  <si>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</si>
  <si>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</si>
  <si>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</si>
  <si>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</si>
  <si>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</si>
  <si>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</si>
  <si>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</si>
  <si>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</si>
  <si>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</si>
  <si>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</si>
  <si>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</si>
  <si>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</si>
  <si>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</si>
  <si>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</si>
  <si>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</si>
  <si>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</si>
  <si>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</si>
  <si>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</si>
  <si>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</si>
  <si>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</si>
  <si>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</si>
  <si>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</si>
  <si>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</si>
  <si>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</si>
  <si>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</si>
  <si>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</si>
  <si>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</si>
  <si>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</si>
  <si>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</si>
  <si>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</si>
  <si>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</si>
  <si>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</si>
  <si>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</si>
  <si>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</si>
  <si>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</si>
  <si>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</si>
  <si>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</si>
  <si>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</si>
  <si>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</si>
  <si>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</si>
  <si>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</si>
  <si>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</si>
  <si>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</si>
  <si>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</si>
  <si>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</si>
  <si>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</si>
  <si>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</si>
  <si>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</si>
  <si>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</si>
  <si>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</si>
  <si>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</si>
  <si>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</si>
  <si>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</si>
  <si>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</si>
  <si>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</si>
  <si>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</si>
  <si>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</si>
  <si>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</si>
  <si>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</si>
  <si>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</si>
  <si>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</si>
  <si>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</si>
  <si>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</si>
  <si>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</si>
  <si>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</si>
  <si>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</si>
  <si>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</si>
  <si>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</si>
  <si>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</si>
  <si>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</si>
  <si>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</si>
  <si>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</si>
  <si>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</si>
  <si>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</si>
  <si>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</si>
  <si>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</si>
  <si>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</si>
  <si>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</si>
  <si>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</si>
  <si>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</si>
  <si>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</si>
  <si>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</si>
  <si>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</si>
  <si>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</si>
  <si>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</si>
  <si>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</si>
  <si>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</si>
  <si>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</si>
  <si>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</si>
  <si>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</si>
  <si>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</si>
  <si>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</si>
  <si>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</si>
  <si>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</si>
  <si>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</si>
  <si>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</si>
  <si>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</si>
  <si>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</si>
  <si>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</si>
  <si>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</si>
  <si>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</si>
  <si>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</si>
  <si>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</si>
  <si>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</si>
  <si>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</si>
  <si>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</si>
  <si>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</si>
  <si>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</si>
  <si>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</si>
  <si>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</si>
  <si>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</si>
  <si>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</si>
  <si>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</si>
  <si>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</si>
  <si>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</si>
  <si>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</si>
  <si>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</si>
  <si>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</si>
  <si>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</si>
  <si>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</si>
  <si>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</si>
  <si>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</si>
  <si>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</si>
  <si>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</si>
  <si>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</si>
  <si>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</si>
  <si>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</si>
  <si>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</si>
  <si>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</si>
  <si>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</si>
  <si>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</si>
  <si>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</si>
  <si>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</si>
  <si>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</si>
  <si>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</si>
  <si>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</si>
  <si>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</si>
  <si>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</si>
  <si>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</si>
  <si>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</si>
  <si>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</si>
  <si>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</si>
  <si>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</si>
  <si>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</si>
  <si>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</si>
  <si>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</si>
  <si>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</si>
  <si>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</si>
  <si>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</si>
  <si>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</si>
  <si>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</si>
  <si>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</si>
  <si>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</si>
  <si>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</si>
  <si>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</si>
  <si>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</si>
  <si>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</si>
  <si>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</si>
  <si>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</si>
  <si>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</si>
  <si>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</si>
  <si>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</si>
  <si>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</si>
  <si>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</si>
  <si>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</si>
  <si>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</si>
  <si>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</si>
  <si>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</si>
  <si>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</si>
  <si>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</si>
  <si>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</si>
  <si>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</si>
  <si>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</si>
  <si>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</si>
  <si>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</si>
  <si>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</si>
  <si>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</si>
  <si>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</si>
  <si>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</si>
  <si>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</si>
  <si>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</si>
  <si>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</si>
  <si>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</si>
  <si>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</si>
  <si>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</si>
  <si>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</si>
  <si>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</si>
  <si>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</si>
  <si>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</si>
  <si>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</si>
  <si>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</si>
  <si>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</si>
  <si>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</si>
  <si>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</si>
  <si>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</si>
  <si>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</si>
  <si>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</si>
  <si>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</si>
  <si>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</si>
  <si>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</si>
  <si>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</si>
  <si>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</si>
  <si>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</si>
  <si>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</si>
  <si>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</si>
  <si>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</si>
  <si>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</si>
  <si>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</si>
  <si>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</si>
  <si>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</si>
  <si>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</si>
  <si>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</si>
  <si>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</si>
  <si>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</si>
  <si>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</si>
  <si>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</si>
  <si>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</si>
  <si>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</si>
  <si>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</si>
  <si>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</si>
  <si>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</si>
  <si>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</si>
  <si>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</si>
  <si>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</si>
  <si>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</si>
  <si>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</si>
  <si>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</si>
  <si>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</si>
  <si>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</si>
  <si>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</si>
  <si>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</si>
  <si>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</si>
  <si>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</si>
  <si>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</si>
  <si>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</si>
  <si>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</si>
  <si>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</si>
  <si>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</si>
  <si>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</si>
  <si>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</si>
  <si>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</si>
  <si>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</si>
  <si>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</si>
  <si>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</si>
  <si>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</si>
  <si>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</si>
  <si>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</si>
  <si>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</si>
  <si>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</si>
  <si>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</si>
  <si>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</si>
  <si>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</si>
  <si>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</si>
  <si>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</si>
  <si>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</si>
  <si>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</si>
  <si>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</si>
  <si>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</si>
  <si>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</si>
  <si>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</si>
  <si>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</si>
  <si>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</si>
  <si>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</si>
  <si>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</si>
  <si>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</si>
  <si>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</si>
  <si>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</si>
  <si>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</si>
  <si>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</si>
  <si>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</si>
  <si>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</si>
  <si>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</si>
  <si>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</si>
  <si>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</si>
  <si>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</si>
  <si>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</si>
  <si>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</si>
  <si>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</si>
  <si>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</si>
  <si>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</si>
  <si>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</si>
  <si>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</si>
  <si>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</si>
  <si>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</si>
  <si>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</si>
  <si>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</si>
  <si>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</si>
  <si>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</si>
  <si>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</si>
  <si>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</si>
  <si>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</si>
  <si>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</si>
  <si>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</si>
  <si>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</si>
  <si>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</si>
  <si>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</si>
  <si>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</si>
  <si>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</si>
  <si>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</si>
  <si>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</si>
  <si>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</si>
  <si>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</si>
  <si>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</si>
  <si>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</si>
  <si>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</si>
  <si>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</si>
  <si>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</si>
  <si>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</si>
  <si>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</si>
  <si>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</si>
  <si>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</si>
  <si>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</si>
  <si>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</si>
  <si>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</si>
  <si>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</si>
  <si>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</si>
  <si>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</si>
  <si>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</si>
  <si>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</si>
  <si>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</si>
  <si>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</si>
  <si>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</si>
  <si>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</si>
  <si>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</si>
  <si>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</si>
  <si>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</si>
  <si>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</si>
  <si>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</si>
  <si>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</si>
  <si>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</si>
  <si>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</si>
  <si>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</si>
  <si>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</si>
  <si>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</si>
  <si>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</si>
  <si>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</si>
  <si>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</si>
  <si>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</si>
  <si>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</si>
  <si>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</si>
  <si>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</si>
  <si>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</si>
  <si>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</si>
  <si>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</si>
  <si>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</si>
  <si>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</si>
  <si>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</si>
  <si>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</si>
  <si>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</si>
  <si>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</si>
  <si>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</si>
  <si>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</si>
  <si>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</si>
  <si>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</si>
  <si>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</si>
  <si>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</si>
  <si>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</si>
  <si>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</si>
  <si>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</si>
  <si>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</si>
  <si>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</si>
  <si>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</si>
  <si>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</si>
  <si>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</si>
  <si>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</si>
  <si>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</si>
  <si>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</si>
  <si>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</si>
  <si>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</si>
  <si>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</si>
  <si>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</si>
  <si>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</si>
  <si>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</si>
  <si>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</si>
  <si>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</si>
  <si>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</si>
  <si>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</si>
  <si>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</si>
  <si>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</si>
  <si>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</si>
  <si>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</si>
  <si>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</si>
  <si>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</si>
  <si>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</si>
  <si>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</si>
  <si>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</si>
  <si>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</si>
  <si>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</si>
  <si>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</si>
  <si>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</si>
  <si>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</si>
  <si>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</si>
  <si>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</si>
  <si>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</si>
  <si>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</si>
  <si>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</si>
  <si>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</si>
  <si>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</si>
  <si>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</si>
  <si>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</si>
  <si>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</si>
  <si>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</si>
  <si>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</si>
  <si>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</si>
  <si>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</si>
  <si>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</si>
  <si>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</si>
  <si>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</si>
  <si>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</si>
  <si>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</si>
  <si>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</si>
  <si>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</si>
  <si>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</si>
  <si>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</si>
  <si>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</si>
  <si>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</si>
  <si>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</si>
  <si>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</si>
  <si>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</si>
  <si>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</si>
  <si>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</si>
  <si>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</si>
  <si>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</si>
  <si>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</si>
  <si>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</si>
  <si>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</si>
  <si>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</si>
  <si>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</si>
  <si>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</si>
  <si>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</si>
  <si>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</si>
  <si>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</si>
  <si>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</si>
  <si>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</si>
  <si>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</si>
  <si>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</si>
  <si>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</si>
  <si>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</si>
  <si>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</si>
  <si>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</si>
  <si>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</si>
  <si>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</si>
  <si>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</si>
  <si>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</si>
  <si>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</si>
  <si>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</si>
  <si>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</si>
  <si>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</si>
  <si>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</si>
  <si>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</si>
  <si>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</si>
  <si>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</si>
  <si>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</si>
  <si>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</si>
  <si>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</si>
  <si>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</si>
  <si>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</si>
  <si>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</si>
  <si>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</si>
  <si>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</si>
  <si>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</si>
  <si>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</si>
  <si>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</si>
  <si>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</si>
  <si>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</si>
  <si>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</si>
  <si>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</si>
  <si>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</si>
  <si>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</si>
  <si>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</si>
  <si>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</si>
  <si>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</si>
  <si>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</si>
  <si>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</si>
  <si>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</si>
  <si>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</si>
  <si>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</si>
  <si>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</si>
  <si>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</si>
  <si>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</si>
  <si>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</si>
  <si>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</si>
  <si>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</si>
  <si>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</si>
  <si>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</si>
  <si>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</si>
  <si>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</si>
  <si>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</si>
  <si>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</si>
  <si>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</si>
  <si>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</si>
  <si>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</si>
  <si>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</si>
  <si>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</si>
  <si>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</si>
  <si>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</si>
  <si>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</si>
  <si>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</si>
  <si>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</si>
  <si>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</si>
  <si>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</si>
  <si>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</si>
  <si>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</si>
  <si>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</si>
  <si>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</si>
  <si>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</si>
  <si>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</si>
  <si>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</si>
  <si>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</si>
  <si>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</si>
  <si>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</si>
  <si>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</si>
  <si>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</si>
  <si>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</si>
  <si>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</si>
  <si>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</si>
  <si>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</si>
  <si>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</si>
  <si>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</si>
  <si>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</si>
  <si>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</si>
  <si>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</si>
  <si>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</si>
  <si>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</si>
  <si>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</si>
  <si>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</si>
  <si>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</si>
  <si>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</si>
  <si>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</si>
  <si>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</si>
  <si>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</si>
  <si>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</si>
  <si>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</si>
  <si>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</si>
  <si>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</si>
  <si>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</si>
  <si>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</si>
  <si>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</si>
  <si>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</si>
  <si>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</si>
  <si>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</si>
  <si>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</si>
  <si>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</si>
  <si>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</si>
  <si>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</si>
  <si>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</si>
  <si>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</si>
  <si>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</si>
  <si>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</si>
  <si>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</si>
  <si>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</si>
  <si>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</si>
  <si>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</si>
  <si>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</si>
  <si>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</si>
  <si>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</si>
  <si>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</si>
  <si>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</si>
  <si>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</si>
  <si>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</si>
  <si>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</si>
  <si>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</si>
  <si>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</si>
  <si>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</si>
  <si>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</si>
  <si>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</si>
  <si>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</si>
  <si>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</si>
  <si>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</si>
  <si>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</si>
  <si>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</si>
  <si>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</si>
  <si>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</si>
  <si>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</si>
  <si>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</si>
  <si>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</si>
  <si>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</si>
  <si>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</si>
  <si>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</si>
  <si>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</si>
  <si>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</si>
  <si>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</si>
  <si>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</si>
  <si>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</si>
  <si>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</si>
  <si>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</si>
  <si>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</si>
  <si>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</si>
  <si>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</si>
  <si>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</si>
  <si>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</si>
  <si>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</si>
  <si>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</si>
  <si>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</si>
  <si>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</si>
  <si>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</si>
  <si>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</si>
  <si>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</si>
  <si>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</si>
  <si>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</si>
  <si>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</si>
  <si>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</si>
  <si>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</si>
  <si>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</si>
  <si>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</si>
  <si>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</si>
  <si>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</si>
  <si>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</si>
  <si>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</si>
  <si>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</si>
  <si>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</si>
  <si>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</si>
  <si>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</si>
  <si>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</si>
  <si>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</si>
  <si>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</si>
  <si>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</si>
  <si>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</si>
  <si>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</si>
  <si>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</si>
  <si>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</si>
  <si>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</si>
  <si>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</si>
  <si>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</si>
  <si>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</si>
  <si>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</si>
  <si>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</si>
  <si>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</si>
  <si>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</si>
  <si>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</si>
  <si>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</si>
  <si>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</si>
  <si>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</si>
  <si>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</si>
  <si>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</si>
  <si>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</si>
  <si>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</si>
  <si>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</si>
  <si>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</si>
  <si>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</si>
  <si>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</si>
  <si>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</si>
  <si>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</si>
  <si>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</si>
  <si>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</si>
  <si>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</si>
  <si>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</si>
  <si>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</si>
  <si>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</si>
  <si>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</si>
  <si>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</si>
  <si>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</si>
  <si>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</si>
  <si>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</si>
  <si>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</si>
  <si>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</si>
  <si>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</si>
  <si>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</si>
  <si>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</si>
  <si>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</si>
  <si>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</si>
  <si>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</si>
  <si>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</si>
  <si>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</si>
  <si>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</si>
  <si>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</si>
  <si>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</si>
  <si>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</si>
  <si>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</si>
  <si>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</si>
  <si>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</si>
  <si>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</si>
  <si>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</si>
  <si>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</si>
  <si>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</si>
  <si>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</si>
  <si>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</si>
  <si>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</si>
  <si>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</si>
  <si>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</si>
  <si>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</si>
  <si>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</si>
  <si>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</si>
  <si>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</si>
  <si>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</si>
  <si>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</si>
  <si>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</si>
  <si>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</si>
  <si>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</si>
  <si>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</si>
  <si>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</si>
  <si>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</si>
  <si>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</si>
  <si>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</si>
  <si>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</si>
  <si>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</si>
  <si>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</si>
  <si>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</si>
  <si>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</si>
  <si>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</si>
  <si>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</si>
  <si>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</si>
  <si>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</si>
  <si>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</si>
  <si>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</si>
  <si>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</si>
  <si>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</si>
  <si>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</si>
  <si>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</si>
  <si>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</si>
  <si>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</si>
  <si>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</si>
  <si>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</si>
  <si>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</si>
  <si>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</si>
  <si>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</si>
  <si>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</si>
  <si>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</si>
  <si>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</si>
  <si>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</si>
  <si>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</si>
  <si>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</si>
  <si>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</si>
  <si>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</si>
  <si>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</si>
  <si>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</si>
  <si>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</si>
  <si>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</si>
  <si>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</si>
  <si>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</si>
  <si>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</si>
  <si>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</si>
  <si>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</si>
  <si>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</si>
  <si>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</si>
  <si>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</si>
  <si>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</si>
  <si>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</si>
  <si>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</si>
  <si>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</si>
  <si>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</si>
  <si>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</si>
  <si>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</si>
  <si>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</si>
  <si>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</si>
  <si>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</si>
  <si>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</si>
  <si>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</si>
  <si>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</si>
  <si>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</si>
  <si>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</si>
  <si>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</si>
  <si>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</si>
  <si>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</si>
  <si>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</si>
  <si>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</si>
  <si>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</si>
  <si>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</si>
  <si>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</si>
  <si>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</si>
  <si>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</si>
  <si>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</si>
  <si>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</si>
  <si>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</si>
  <si>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</si>
  <si>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</si>
  <si>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</si>
  <si>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</si>
  <si>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</si>
  <si>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</si>
  <si>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</si>
  <si>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</si>
  <si>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</si>
  <si>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</si>
  <si>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</si>
  <si>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</si>
  <si>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</si>
  <si>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</si>
  <si>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</si>
  <si>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</si>
  <si>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</si>
  <si>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</si>
  <si>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</si>
  <si>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</si>
  <si>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</si>
  <si>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</si>
  <si>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</si>
  <si>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</si>
  <si>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</si>
  <si>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</si>
  <si>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</si>
  <si>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</si>
  <si>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</si>
  <si>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</si>
  <si>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</si>
  <si>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</si>
  <si>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</si>
  <si>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</si>
  <si>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</si>
  <si>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</si>
  <si>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</si>
  <si>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</si>
  <si>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</si>
  <si>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</si>
  <si>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</si>
  <si>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</si>
  <si>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</si>
  <si>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</si>
  <si>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</si>
  <si>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</si>
  <si>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</si>
  <si>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</si>
  <si>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</si>
  <si>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</si>
  <si>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</si>
  <si>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</si>
  <si>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</si>
  <si>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</si>
  <si>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</si>
  <si>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</si>
  <si>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</si>
  <si>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</si>
  <si>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</si>
  <si>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</si>
  <si>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</si>
  <si>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</si>
  <si>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</si>
  <si>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</si>
  <si>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</si>
  <si>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</si>
  <si>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</si>
  <si>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</si>
  <si>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</si>
  <si>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</si>
  <si>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</si>
  <si>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</si>
  <si>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</si>
  <si>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</si>
  <si>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</si>
  <si>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</si>
  <si>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</si>
  <si>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</si>
  <si>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</si>
  <si>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</si>
  <si>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</si>
  <si>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</si>
  <si>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</si>
  <si>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</si>
  <si>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</si>
  <si>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</si>
  <si>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</si>
  <si>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</si>
  <si>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</si>
  <si>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</si>
  <si>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</si>
  <si>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</si>
  <si>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</si>
  <si>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</si>
  <si>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</si>
  <si>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</si>
  <si>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</si>
  <si>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</si>
  <si>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</si>
  <si>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</si>
  <si>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</si>
  <si>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</si>
  <si>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</si>
  <si>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</si>
  <si>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</si>
  <si>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</si>
  <si>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</si>
  <si>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</si>
  <si>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</si>
  <si>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</si>
  <si>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</si>
  <si>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</si>
  <si>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</si>
  <si>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</si>
  <si>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</si>
  <si>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</si>
  <si>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</si>
  <si>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</si>
  <si>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</si>
  <si>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</si>
  <si>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</si>
  <si>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</si>
  <si>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</si>
  <si>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</si>
  <si>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</si>
  <si>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</si>
  <si>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</si>
  <si>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</si>
  <si>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</si>
  <si>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</si>
  <si>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</si>
  <si>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</si>
  <si>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</si>
  <si>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</si>
  <si>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</si>
  <si>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</si>
  <si>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</si>
  <si>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</si>
  <si>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</si>
  <si>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</si>
  <si>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</si>
  <si>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</si>
  <si>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</si>
  <si>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</si>
  <si>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</si>
  <si>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</si>
  <si>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</si>
  <si>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</si>
  <si>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</si>
  <si>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</si>
  <si>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</si>
  <si>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</si>
  <si>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</si>
  <si>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</si>
  <si>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</si>
  <si>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</si>
  <si>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</si>
  <si>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</si>
  <si>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</si>
  <si>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</si>
  <si>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</si>
  <si>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</si>
  <si>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</si>
  <si>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</si>
  <si>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</si>
  <si>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</si>
  <si>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</si>
  <si>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</si>
  <si>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</si>
  <si>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</si>
  <si>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</si>
  <si>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</si>
  <si>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</si>
  <si>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</si>
  <si>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</si>
  <si>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</si>
  <si>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</si>
  <si>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</si>
  <si>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</si>
  <si>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</si>
  <si>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</si>
  <si>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</si>
  <si>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</si>
  <si>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</si>
  <si>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</si>
  <si>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</si>
  <si>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</si>
  <si>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</si>
  <si>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</si>
  <si>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</si>
  <si>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</si>
  <si>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</si>
  <si>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</si>
  <si>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</si>
  <si>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</si>
  <si>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</si>
  <si>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</si>
  <si>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</si>
  <si>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</si>
  <si>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</si>
  <si>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</si>
  <si>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</si>
  <si>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</si>
  <si>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</si>
  <si>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</si>
  <si>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</si>
  <si>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</si>
  <si>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</si>
  <si>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</si>
  <si>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</si>
  <si>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</si>
  <si>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</si>
  <si>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</si>
  <si>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</si>
  <si>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</si>
  <si>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</si>
  <si>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</si>
  <si>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</si>
  <si>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</si>
  <si>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</si>
  <si>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</si>
  <si>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</si>
  <si>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</si>
  <si>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</si>
  <si>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</si>
  <si>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</si>
  <si>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</si>
  <si>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</si>
  <si>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</si>
  <si>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</si>
  <si>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</si>
  <si>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</si>
  <si>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</si>
  <si>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</si>
  <si>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</si>
  <si>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</si>
  <si>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</si>
  <si>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</si>
  <si>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</si>
  <si>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</si>
  <si>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</si>
  <si>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</si>
  <si>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</si>
  <si>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</si>
  <si>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</si>
  <si>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</si>
  <si>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</si>
  <si>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</si>
  <si>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</si>
  <si>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</si>
  <si>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</si>
  <si>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</si>
  <si>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</si>
  <si>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</si>
  <si>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</si>
  <si>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</si>
  <si>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</si>
  <si>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</si>
  <si>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</si>
  <si>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</si>
  <si>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</si>
  <si>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</si>
  <si>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</si>
  <si>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</si>
  <si>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</si>
  <si>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</si>
  <si>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</si>
  <si>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</si>
  <si>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</si>
  <si>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</si>
  <si>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</si>
  <si>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</si>
  <si>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</si>
  <si>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</si>
  <si>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</si>
  <si>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</si>
  <si>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</si>
  <si>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</si>
  <si>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</si>
  <si>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</si>
  <si>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</si>
  <si>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</si>
  <si>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</si>
  <si>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</si>
  <si>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</si>
  <si>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</si>
  <si>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</si>
  <si>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</si>
  <si>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</si>
  <si>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</si>
  <si>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</si>
  <si>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</si>
  <si>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</si>
  <si>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</si>
  <si>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</si>
  <si>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</si>
  <si>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</si>
  <si>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</si>
  <si>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</si>
  <si>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</si>
  <si>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</si>
  <si>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</si>
  <si>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</si>
  <si>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</si>
  <si>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</si>
  <si>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</si>
  <si>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</si>
  <si>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</si>
  <si>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</si>
  <si>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</si>
  <si>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</si>
  <si>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</si>
  <si>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</si>
  <si>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</si>
  <si>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</si>
  <si>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</si>
  <si>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</si>
  <si>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</si>
  <si>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</si>
  <si>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</si>
  <si>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</si>
  <si>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</si>
  <si>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</si>
  <si>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</si>
  <si>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</si>
  <si>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</si>
  <si>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</si>
  <si>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</si>
  <si>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</si>
  <si>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</si>
  <si>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</si>
  <si>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</si>
  <si>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</si>
  <si>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</si>
  <si>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</si>
  <si>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</si>
  <si>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</si>
  <si>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</si>
  <si>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</si>
  <si>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</si>
  <si>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</si>
  <si>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</si>
  <si>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</si>
  <si>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</si>
  <si>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</si>
  <si>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</si>
  <si>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</si>
  <si>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</si>
  <si>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</si>
  <si>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</si>
  <si>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</si>
  <si>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</si>
  <si>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</si>
  <si>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</si>
  <si>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</si>
  <si>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</si>
  <si>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</si>
  <si>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</si>
  <si>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</si>
  <si>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</si>
  <si>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</si>
  <si>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</si>
  <si>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</si>
  <si>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</si>
  <si>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</si>
  <si>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</si>
  <si>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</si>
  <si>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</si>
  <si>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</si>
  <si>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</si>
  <si>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</si>
  <si>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</si>
  <si>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</si>
  <si>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</si>
  <si>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</si>
  <si>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</si>
  <si>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</si>
  <si>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</si>
  <si>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</si>
  <si>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</si>
  <si>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</si>
  <si>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</si>
  <si>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</si>
  <si>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</si>
  <si>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</si>
  <si>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</si>
  <si>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</si>
  <si>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</si>
  <si>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</si>
  <si>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</si>
  <si>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</si>
  <si>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</si>
  <si>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</si>
  <si>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</si>
  <si>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</si>
  <si>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</si>
  <si>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</si>
  <si>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</si>
  <si>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</si>
  <si>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</si>
  <si>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</si>
  <si>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</si>
  <si>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</si>
  <si>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</si>
  <si>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</si>
  <si>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</si>
  <si>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</si>
  <si>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</si>
  <si>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</si>
  <si>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</si>
  <si>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</si>
  <si>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</si>
  <si>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</si>
  <si>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</si>
  <si>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</si>
  <si>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</si>
  <si>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</si>
  <si>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</si>
  <si>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</si>
  <si>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063</t>
  </si>
  <si>
    <t>Grays Harbor Community Hospital</t>
  </si>
  <si>
    <t>915 Anderson Drive</t>
  </si>
  <si>
    <t>Aberdeen, WA  98520</t>
  </si>
  <si>
    <t xml:space="preserve">Grays Harbor   </t>
  </si>
  <si>
    <t>Tom Jensen</t>
  </si>
  <si>
    <t>Niall Foley</t>
  </si>
  <si>
    <t>Michael Bruce</t>
  </si>
  <si>
    <t>(360) 532-8330</t>
  </si>
  <si>
    <t>(360) 537-5039</t>
  </si>
  <si>
    <t>X</t>
  </si>
  <si>
    <t>12/31/2021</t>
  </si>
  <si>
    <t>Aberdeen, WA 98520</t>
  </si>
  <si>
    <t xml:space="preserve">Grays Harbor  </t>
  </si>
  <si>
    <t>(360)532-8330</t>
  </si>
  <si>
    <t>(360)537-5039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</si>
</sst>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8" fontId="9" fillId="4" borderId="8" xfId="0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Trail%20Balance%20Mapping%20&amp;%20Schedule%20Buil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63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2020%20Productivity%20Sta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Combined%20Trial%20Balances%20w%20MA%20Mapp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Square%20footage%20by%20costctr%200528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2020%20Calc%20for%20Housekeeping%20Hours%20(incl%20Sq%20Ft%20by%20Dep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2020%20Laundry%20Stats%20Survey%20(completed)%2005%2026%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2020%20Alloc%20of%20Rev%20and%20Stats%20by%20FC%20to%20Loc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2020%20-%20Revenue%20by%20Financial%20Class%20(w%20HMG%20&amp;%20Accruals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2020%20GL%20Audit%20Report%20-%20Bad%20Debt%20&amp;%20Char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DOH Supporting Sch - SS-2,3,5"/>
      <sheetName val="2020 IP-OP Rev by DOH Dept"/>
      <sheetName val="DOH SS-2"/>
      <sheetName val="Expense by Dept"/>
      <sheetName val="TB"/>
      <sheetName val="AFS Rollup"/>
      <sheetName val="Subsidiary AFS"/>
      <sheetName val="Sheet2"/>
      <sheetName val="Sheet3"/>
    </sheetNames>
    <sheetDataSet>
      <sheetData sheetId="0">
        <row r="7">
          <cell r="D7">
            <v>28864367</v>
          </cell>
        </row>
        <row r="9">
          <cell r="D9">
            <v>61190112</v>
          </cell>
        </row>
        <row r="10">
          <cell r="D10">
            <v>-39711064</v>
          </cell>
        </row>
        <row r="13">
          <cell r="D13">
            <v>2049668</v>
          </cell>
        </row>
        <row r="14">
          <cell r="D14">
            <v>2177844</v>
          </cell>
        </row>
        <row r="22">
          <cell r="D22">
            <v>3230646</v>
          </cell>
        </row>
        <row r="23">
          <cell r="D23">
            <v>5324782</v>
          </cell>
        </row>
        <row r="24">
          <cell r="D24">
            <v>2396450</v>
          </cell>
        </row>
        <row r="42">
          <cell r="D42">
            <v>4159288</v>
          </cell>
        </row>
        <row r="51">
          <cell r="D51">
            <v>14002652</v>
          </cell>
        </row>
        <row r="52">
          <cell r="D52">
            <v>5217657</v>
          </cell>
        </row>
        <row r="53">
          <cell r="D53">
            <v>11024</v>
          </cell>
        </row>
        <row r="54">
          <cell r="D54">
            <v>820913</v>
          </cell>
        </row>
        <row r="55">
          <cell r="D55">
            <v>9775000</v>
          </cell>
        </row>
        <row r="56">
          <cell r="D56">
            <v>5186622</v>
          </cell>
        </row>
        <row r="57">
          <cell r="D57">
            <v>670000</v>
          </cell>
        </row>
        <row r="61">
          <cell r="D61">
            <v>9178230</v>
          </cell>
        </row>
        <row r="62">
          <cell r="D62">
            <v>35831847</v>
          </cell>
        </row>
        <row r="66">
          <cell r="D66">
            <v>3682396</v>
          </cell>
        </row>
        <row r="69">
          <cell r="D69">
            <v>31336388</v>
          </cell>
        </row>
        <row r="70">
          <cell r="D70">
            <v>2396450</v>
          </cell>
        </row>
        <row r="71">
          <cell r="D71">
            <v>5324782</v>
          </cell>
        </row>
        <row r="72">
          <cell r="D72">
            <v>-22415480</v>
          </cell>
        </row>
      </sheetData>
      <sheetData sheetId="1">
        <row r="87">
          <cell r="J87">
            <v>11034273</v>
          </cell>
        </row>
        <row r="88">
          <cell r="J88">
            <v>10226890</v>
          </cell>
        </row>
        <row r="89">
          <cell r="J89">
            <v>1271427</v>
          </cell>
        </row>
        <row r="90">
          <cell r="J90">
            <v>13149094</v>
          </cell>
        </row>
        <row r="91">
          <cell r="J91">
            <v>754575</v>
          </cell>
        </row>
        <row r="100">
          <cell r="J100">
            <v>2833566</v>
          </cell>
        </row>
        <row r="101">
          <cell r="J101">
            <v>1769514.72</v>
          </cell>
        </row>
      </sheetData>
      <sheetData sheetId="2">
        <row r="15">
          <cell r="G15">
            <v>2856185.47</v>
          </cell>
        </row>
        <row r="19">
          <cell r="G19">
            <v>234766.1</v>
          </cell>
        </row>
        <row r="24">
          <cell r="G24">
            <v>827083.44</v>
          </cell>
        </row>
        <row r="30">
          <cell r="G30">
            <v>6846925.3399999999</v>
          </cell>
        </row>
        <row r="34">
          <cell r="G34">
            <v>21118.05</v>
          </cell>
        </row>
        <row r="51">
          <cell r="G51">
            <v>1401342.6799999997</v>
          </cell>
        </row>
        <row r="58">
          <cell r="G58">
            <v>168703.60999999996</v>
          </cell>
        </row>
        <row r="69">
          <cell r="G69">
            <v>43677.06</v>
          </cell>
        </row>
        <row r="117">
          <cell r="G117">
            <v>747870.7799999998</v>
          </cell>
        </row>
        <row r="123">
          <cell r="G123">
            <v>901978.38</v>
          </cell>
        </row>
        <row r="124">
          <cell r="G124">
            <v>305877.90999999997</v>
          </cell>
        </row>
        <row r="140">
          <cell r="G140">
            <v>161635.72000000003</v>
          </cell>
        </row>
        <row r="146">
          <cell r="G146">
            <v>1101929.1099999999</v>
          </cell>
        </row>
      </sheetData>
      <sheetData sheetId="3">
        <row r="6">
          <cell r="B6">
            <v>-5784467</v>
          </cell>
          <cell r="C6">
            <v>-17642303</v>
          </cell>
          <cell r="E6">
            <v>-5395418</v>
          </cell>
          <cell r="F6">
            <v>-1292997</v>
          </cell>
          <cell r="G6">
            <v>-3422398</v>
          </cell>
          <cell r="H6">
            <v>-12047117</v>
          </cell>
          <cell r="I6">
            <v>-871737</v>
          </cell>
          <cell r="J6">
            <v>-7975578.4400000004</v>
          </cell>
          <cell r="K6">
            <v>-13021915.689999999</v>
          </cell>
          <cell r="L6">
            <v>-8114753.3499999996</v>
          </cell>
          <cell r="M6">
            <v>-2282403</v>
          </cell>
          <cell r="N6">
            <v>-327386</v>
          </cell>
          <cell r="O6">
            <v>-8009307</v>
          </cell>
          <cell r="P6">
            <v>-2859865</v>
          </cell>
          <cell r="Q6">
            <v>-566738.23</v>
          </cell>
          <cell r="R6">
            <v>-15367880.26</v>
          </cell>
          <cell r="S6">
            <v>-4792877</v>
          </cell>
          <cell r="T6">
            <v>-1026173</v>
          </cell>
          <cell r="U6">
            <v>-5093677</v>
          </cell>
          <cell r="V6">
            <v>-17731</v>
          </cell>
          <cell r="W6">
            <v>-354205</v>
          </cell>
          <cell r="X6">
            <v>-704812</v>
          </cell>
          <cell r="Y6">
            <v>-980399</v>
          </cell>
          <cell r="AA6">
            <v>-4904235.8600000003</v>
          </cell>
          <cell r="AB6">
            <v>-122856373.83</v>
          </cell>
        </row>
        <row r="7">
          <cell r="B7">
            <v>-15752</v>
          </cell>
          <cell r="C7">
            <v>-583221</v>
          </cell>
          <cell r="D7">
            <v>-1078259</v>
          </cell>
          <cell r="E7">
            <v>-425135.2</v>
          </cell>
          <cell r="F7">
            <v>-692</v>
          </cell>
          <cell r="G7">
            <v>-561897</v>
          </cell>
          <cell r="H7">
            <v>-30651258</v>
          </cell>
          <cell r="I7">
            <v>-1808230</v>
          </cell>
          <cell r="J7">
            <v>-8060313</v>
          </cell>
          <cell r="K7">
            <v>-10918561.949999999</v>
          </cell>
          <cell r="L7">
            <v>-19840708.48</v>
          </cell>
          <cell r="M7">
            <v>-4107652</v>
          </cell>
          <cell r="N7">
            <v>-5030511</v>
          </cell>
          <cell r="O7">
            <v>-37670957</v>
          </cell>
          <cell r="P7">
            <v>-25208422</v>
          </cell>
          <cell r="Q7">
            <v>-5467162.7200000007</v>
          </cell>
          <cell r="R7">
            <v>-13585921.23</v>
          </cell>
          <cell r="S7">
            <v>-944476</v>
          </cell>
          <cell r="T7">
            <v>-2186295.9</v>
          </cell>
          <cell r="U7">
            <v>-33091784</v>
          </cell>
          <cell r="V7">
            <v>-3448667</v>
          </cell>
          <cell r="W7">
            <v>-440458</v>
          </cell>
          <cell r="X7">
            <v>-968260.78</v>
          </cell>
          <cell r="Y7">
            <v>-3959570</v>
          </cell>
          <cell r="Z7">
            <v>-14559018.139999999</v>
          </cell>
          <cell r="AA7">
            <v>-6103484.1400000006</v>
          </cell>
          <cell r="AB7">
            <v>-230716667.53999996</v>
          </cell>
        </row>
      </sheetData>
      <sheetData sheetId="4">
        <row r="4">
          <cell r="B4">
            <v>16751285.129999999</v>
          </cell>
        </row>
        <row r="5">
          <cell r="B5">
            <v>9116756.8000000007</v>
          </cell>
        </row>
        <row r="7">
          <cell r="B7">
            <v>72233202.390000001</v>
          </cell>
        </row>
        <row r="8">
          <cell r="B8">
            <v>135445949.87</v>
          </cell>
        </row>
        <row r="9">
          <cell r="B9">
            <v>21790980.729999997</v>
          </cell>
        </row>
        <row r="10">
          <cell r="B10">
            <v>5356520.55</v>
          </cell>
        </row>
        <row r="11">
          <cell r="B11">
            <v>9905293.3499999996</v>
          </cell>
        </row>
        <row r="12">
          <cell r="B12">
            <v>3365646.02</v>
          </cell>
        </row>
      </sheetData>
      <sheetData sheetId="5">
        <row r="5">
          <cell r="C5">
            <v>1257858.33</v>
          </cell>
          <cell r="D5">
            <v>3853476.8400000008</v>
          </cell>
          <cell r="F5">
            <v>2131750.19</v>
          </cell>
          <cell r="G5">
            <v>974.98</v>
          </cell>
          <cell r="H5">
            <v>1706713.09</v>
          </cell>
          <cell r="I5">
            <v>1574282.9000000001</v>
          </cell>
          <cell r="J5">
            <v>307143.96000000002</v>
          </cell>
          <cell r="K5">
            <v>1207800</v>
          </cell>
          <cell r="L5">
            <v>135324.34000000003</v>
          </cell>
          <cell r="M5">
            <v>1520171.9500000002</v>
          </cell>
          <cell r="N5">
            <v>383272.57</v>
          </cell>
          <cell r="O5">
            <v>134932.69</v>
          </cell>
          <cell r="P5">
            <v>625097.16999999993</v>
          </cell>
          <cell r="Q5">
            <v>2936705.28</v>
          </cell>
          <cell r="R5">
            <v>283429.03000000003</v>
          </cell>
          <cell r="S5">
            <v>1181981.55</v>
          </cell>
          <cell r="T5">
            <v>732615.56</v>
          </cell>
          <cell r="V5">
            <v>3023643.43</v>
          </cell>
          <cell r="W5">
            <v>550579.64</v>
          </cell>
          <cell r="Y5">
            <v>6551999.1099999985</v>
          </cell>
          <cell r="Z5">
            <v>789254.10999999987</v>
          </cell>
          <cell r="AA5">
            <v>583835.69999999995</v>
          </cell>
          <cell r="AD5">
            <v>254670.19</v>
          </cell>
          <cell r="AE5">
            <v>850907.50000000012</v>
          </cell>
          <cell r="AF5">
            <v>1022374.3500000001</v>
          </cell>
          <cell r="AG5">
            <v>67153.75</v>
          </cell>
          <cell r="AH5">
            <v>860889.61</v>
          </cell>
          <cell r="AI5">
            <v>466856.14</v>
          </cell>
          <cell r="AJ5">
            <v>344796.26999999996</v>
          </cell>
          <cell r="AK5">
            <v>646479.41999999993</v>
          </cell>
          <cell r="AL5">
            <v>3177450.06</v>
          </cell>
          <cell r="AM5">
            <v>97375.69</v>
          </cell>
          <cell r="AN5">
            <v>208552.76</v>
          </cell>
          <cell r="AO5">
            <v>50222.43</v>
          </cell>
          <cell r="AP5">
            <v>256230.37</v>
          </cell>
          <cell r="AQ5">
            <v>117418.3</v>
          </cell>
          <cell r="AR5">
            <v>1559556.6699999997</v>
          </cell>
          <cell r="AS5">
            <v>273089.75</v>
          </cell>
        </row>
        <row r="6">
          <cell r="C6">
            <v>442367.63</v>
          </cell>
          <cell r="D6">
            <v>1375176.1400000001</v>
          </cell>
          <cell r="F6">
            <v>711352.87</v>
          </cell>
          <cell r="H6">
            <v>621910.61</v>
          </cell>
          <cell r="I6">
            <v>580378.27</v>
          </cell>
          <cell r="J6">
            <v>109499.24</v>
          </cell>
          <cell r="K6">
            <v>181824.94</v>
          </cell>
          <cell r="L6">
            <v>49010.63</v>
          </cell>
          <cell r="M6">
            <v>550363.04</v>
          </cell>
          <cell r="N6">
            <v>137019.97</v>
          </cell>
          <cell r="O6">
            <v>47817.06</v>
          </cell>
          <cell r="P6">
            <v>221529.92</v>
          </cell>
          <cell r="Q6">
            <v>657332.28999999992</v>
          </cell>
          <cell r="R6">
            <v>104148.05</v>
          </cell>
          <cell r="S6">
            <v>421162.34</v>
          </cell>
          <cell r="T6">
            <v>264598.95</v>
          </cell>
          <cell r="V6">
            <v>1105963.78</v>
          </cell>
          <cell r="W6">
            <v>198053.27</v>
          </cell>
          <cell r="Y6">
            <v>1191325.77</v>
          </cell>
          <cell r="Z6">
            <v>290104.08</v>
          </cell>
          <cell r="AA6">
            <v>212086.56</v>
          </cell>
          <cell r="AD6">
            <v>97537.46</v>
          </cell>
          <cell r="AE6">
            <v>313097.71000000002</v>
          </cell>
          <cell r="AF6">
            <v>374097.51</v>
          </cell>
          <cell r="AG6">
            <v>24184.91</v>
          </cell>
          <cell r="AH6">
            <v>251270.59</v>
          </cell>
          <cell r="AI6">
            <v>167916.34999999998</v>
          </cell>
          <cell r="AJ6">
            <v>122747.92000000001</v>
          </cell>
          <cell r="AK6">
            <v>235861.63</v>
          </cell>
          <cell r="AL6">
            <v>373006.56999999908</v>
          </cell>
          <cell r="AM6">
            <v>33583.480000000003</v>
          </cell>
          <cell r="AN6">
            <v>72408.58</v>
          </cell>
          <cell r="AO6">
            <v>17952.560000000001</v>
          </cell>
          <cell r="AP6">
            <v>91786.880000000005</v>
          </cell>
          <cell r="AQ6">
            <v>42968.79</v>
          </cell>
          <cell r="AR6">
            <v>565720.21</v>
          </cell>
          <cell r="AS6">
            <v>98958.11</v>
          </cell>
        </row>
        <row r="7">
          <cell r="D7">
            <v>2498916.5800000005</v>
          </cell>
          <cell r="F7">
            <v>215632.15</v>
          </cell>
          <cell r="H7">
            <v>3737.5</v>
          </cell>
          <cell r="K7">
            <v>725907.6</v>
          </cell>
          <cell r="M7">
            <v>32610.63</v>
          </cell>
          <cell r="N7">
            <v>64160</v>
          </cell>
          <cell r="Q7">
            <v>15900</v>
          </cell>
          <cell r="T7">
            <v>18000</v>
          </cell>
          <cell r="V7">
            <v>736481.75</v>
          </cell>
          <cell r="Y7">
            <v>6461491.3899999997</v>
          </cell>
          <cell r="Z7">
            <v>6700</v>
          </cell>
          <cell r="AH7">
            <v>35958.119999999995</v>
          </cell>
          <cell r="AI7">
            <v>64050.17</v>
          </cell>
          <cell r="AJ7">
            <v>177872.39</v>
          </cell>
          <cell r="AL7">
            <v>-78563.26999999999</v>
          </cell>
          <cell r="AN7">
            <v>68150</v>
          </cell>
          <cell r="AP7">
            <v>1501</v>
          </cell>
        </row>
        <row r="8">
          <cell r="C8">
            <v>209753.01999999996</v>
          </cell>
          <cell r="D8">
            <v>354296.07000000007</v>
          </cell>
          <cell r="E8">
            <v>4685.21</v>
          </cell>
          <cell r="F8">
            <v>25344.010000000006</v>
          </cell>
          <cell r="H8">
            <v>187440.05</v>
          </cell>
          <cell r="I8">
            <v>571142.23000000021</v>
          </cell>
          <cell r="J8">
            <v>5846.12</v>
          </cell>
          <cell r="K8">
            <v>72133.33</v>
          </cell>
          <cell r="L8">
            <v>2300337.4600000004</v>
          </cell>
          <cell r="M8">
            <v>1356592.74</v>
          </cell>
          <cell r="O8">
            <v>12187.650000000001</v>
          </cell>
          <cell r="P8">
            <v>105824.6</v>
          </cell>
          <cell r="Q8">
            <v>94689.299999999988</v>
          </cell>
          <cell r="R8">
            <v>5203.5400000000009</v>
          </cell>
          <cell r="S8">
            <v>1672742.38</v>
          </cell>
          <cell r="T8">
            <v>125149.84000000001</v>
          </cell>
          <cell r="U8">
            <v>21554.45</v>
          </cell>
          <cell r="V8">
            <v>794141.94</v>
          </cell>
          <cell r="W8">
            <v>52091.010000000009</v>
          </cell>
          <cell r="X8">
            <v>3058.84</v>
          </cell>
          <cell r="Y8">
            <v>461227.76999999996</v>
          </cell>
          <cell r="Z8">
            <v>554318.25999999989</v>
          </cell>
          <cell r="AA8">
            <v>312512.37</v>
          </cell>
          <cell r="AD8">
            <v>85778.66</v>
          </cell>
          <cell r="AE8">
            <v>7773.05</v>
          </cell>
          <cell r="AF8">
            <v>122676.72999999998</v>
          </cell>
          <cell r="AH8">
            <v>270494.68</v>
          </cell>
          <cell r="AI8">
            <v>2955.83</v>
          </cell>
          <cell r="AJ8">
            <v>2544.6400000000003</v>
          </cell>
          <cell r="AK8">
            <v>31033.91</v>
          </cell>
          <cell r="AL8">
            <v>308572.50999999995</v>
          </cell>
          <cell r="AM8">
            <v>52.43</v>
          </cell>
          <cell r="AN8">
            <v>3979.1</v>
          </cell>
          <cell r="AP8">
            <v>4203.7</v>
          </cell>
          <cell r="AQ8">
            <v>4943.6899999999996</v>
          </cell>
          <cell r="AR8">
            <v>4664.8499999999995</v>
          </cell>
          <cell r="AS8">
            <v>5249.02</v>
          </cell>
        </row>
        <row r="9">
          <cell r="E9">
            <v>1817.31</v>
          </cell>
          <cell r="Q9">
            <v>27427.539999999997</v>
          </cell>
          <cell r="Y9">
            <v>87898.32</v>
          </cell>
          <cell r="AE9">
            <v>884119.87</v>
          </cell>
          <cell r="AH9">
            <v>988.04</v>
          </cell>
          <cell r="AL9">
            <v>115906.41</v>
          </cell>
        </row>
        <row r="10">
          <cell r="C10">
            <v>129792.69</v>
          </cell>
          <cell r="D10">
            <v>392245.28</v>
          </cell>
          <cell r="E10">
            <v>285426.08</v>
          </cell>
          <cell r="F10">
            <v>104669.88</v>
          </cell>
          <cell r="G10">
            <v>5621.65</v>
          </cell>
          <cell r="H10">
            <v>69468.33</v>
          </cell>
          <cell r="I10">
            <v>106116.46</v>
          </cell>
          <cell r="J10">
            <v>-17002.169999999998</v>
          </cell>
          <cell r="K10">
            <v>641.29000000003725</v>
          </cell>
          <cell r="L10">
            <v>79510.570000000007</v>
          </cell>
          <cell r="M10">
            <v>921253.70000000007</v>
          </cell>
          <cell r="N10">
            <v>7654</v>
          </cell>
          <cell r="O10">
            <v>138131.44</v>
          </cell>
          <cell r="P10">
            <v>194643.27</v>
          </cell>
          <cell r="Q10">
            <v>522758.84999999992</v>
          </cell>
          <cell r="R10">
            <v>467134.14000000007</v>
          </cell>
          <cell r="S10">
            <v>123856.01</v>
          </cell>
          <cell r="T10">
            <v>61043.92</v>
          </cell>
          <cell r="U10">
            <v>1216135.5299999998</v>
          </cell>
          <cell r="V10">
            <v>288111.21000000002</v>
          </cell>
          <cell r="W10">
            <v>48696.77</v>
          </cell>
          <cell r="X10">
            <v>591342.06999999995</v>
          </cell>
          <cell r="Y10">
            <v>605186.69000000053</v>
          </cell>
          <cell r="Z10">
            <v>1356206.3299999998</v>
          </cell>
          <cell r="AA10">
            <v>27507.22</v>
          </cell>
          <cell r="AB10">
            <v>321003.09999999998</v>
          </cell>
          <cell r="AD10">
            <v>-9439.5400000000009</v>
          </cell>
          <cell r="AE10">
            <v>505953.93000000011</v>
          </cell>
          <cell r="AF10">
            <v>60240.979999999996</v>
          </cell>
          <cell r="AH10">
            <v>969906.35000000009</v>
          </cell>
          <cell r="AI10">
            <v>54127.990000000005</v>
          </cell>
          <cell r="AJ10">
            <v>3106432.26</v>
          </cell>
          <cell r="AK10">
            <v>67238.81</v>
          </cell>
          <cell r="AL10">
            <v>513418.77999999997</v>
          </cell>
          <cell r="AM10">
            <v>13218</v>
          </cell>
          <cell r="AN10">
            <v>18035.830000000002</v>
          </cell>
          <cell r="AP10">
            <v>450909.02</v>
          </cell>
          <cell r="AQ10">
            <v>26286.83</v>
          </cell>
          <cell r="AR10">
            <v>140847.70000000001</v>
          </cell>
          <cell r="AS10">
            <v>43086.37</v>
          </cell>
        </row>
        <row r="11">
          <cell r="C11">
            <v>24681.56</v>
          </cell>
          <cell r="D11">
            <v>75878.490000000005</v>
          </cell>
          <cell r="E11">
            <v>826.2</v>
          </cell>
          <cell r="F11">
            <v>5124.1499999999996</v>
          </cell>
          <cell r="G11">
            <v>2017.64</v>
          </cell>
          <cell r="H11">
            <v>24419.38</v>
          </cell>
          <cell r="I11">
            <v>158958.5</v>
          </cell>
          <cell r="J11">
            <v>1194.8399999999999</v>
          </cell>
          <cell r="K11">
            <v>5637.24</v>
          </cell>
          <cell r="L11">
            <v>39096.18</v>
          </cell>
          <cell r="M11">
            <v>17668.61</v>
          </cell>
          <cell r="P11">
            <v>5221.8</v>
          </cell>
          <cell r="Q11">
            <v>291676.38</v>
          </cell>
          <cell r="R11">
            <v>214.86</v>
          </cell>
          <cell r="S11">
            <v>6852.03</v>
          </cell>
          <cell r="T11">
            <v>48736.71</v>
          </cell>
          <cell r="U11">
            <v>10222.799999999999</v>
          </cell>
          <cell r="V11">
            <v>18568.939999999999</v>
          </cell>
          <cell r="Z11">
            <v>58711.18</v>
          </cell>
          <cell r="AA11">
            <v>7878</v>
          </cell>
          <cell r="AD11">
            <v>1086.3599999999999</v>
          </cell>
          <cell r="AE11">
            <v>64362.55</v>
          </cell>
          <cell r="AH11">
            <v>161212.12</v>
          </cell>
          <cell r="AI11">
            <v>2130.9</v>
          </cell>
          <cell r="AJ11">
            <v>13818.52</v>
          </cell>
          <cell r="AK11">
            <v>4789.37</v>
          </cell>
          <cell r="AL11">
            <v>1793920.1099999999</v>
          </cell>
          <cell r="AO11">
            <v>325.2</v>
          </cell>
          <cell r="AP11">
            <v>8686.5400000000009</v>
          </cell>
          <cell r="AR11">
            <v>25400.5</v>
          </cell>
          <cell r="AS11">
            <v>1484.37</v>
          </cell>
        </row>
        <row r="12">
          <cell r="C12">
            <v>12971.58</v>
          </cell>
          <cell r="D12">
            <v>29473.77</v>
          </cell>
          <cell r="E12">
            <v>18636.63</v>
          </cell>
          <cell r="F12">
            <v>146.79</v>
          </cell>
          <cell r="G12">
            <v>4497.32</v>
          </cell>
          <cell r="I12">
            <v>6976.5</v>
          </cell>
          <cell r="K12">
            <v>6944.53</v>
          </cell>
          <cell r="L12">
            <v>34378.980000000003</v>
          </cell>
          <cell r="M12">
            <v>46326.6</v>
          </cell>
          <cell r="P12">
            <v>37.6</v>
          </cell>
          <cell r="Q12">
            <v>2480.5700000000002</v>
          </cell>
          <cell r="R12">
            <v>89.9</v>
          </cell>
          <cell r="S12">
            <v>192523.96</v>
          </cell>
          <cell r="T12">
            <v>73170.600000000006</v>
          </cell>
          <cell r="U12">
            <v>4703.8599999999997</v>
          </cell>
          <cell r="W12">
            <v>37.6</v>
          </cell>
          <cell r="Y12">
            <v>81604.34</v>
          </cell>
          <cell r="Z12">
            <v>10154.129999999999</v>
          </cell>
          <cell r="AD12">
            <v>99.93</v>
          </cell>
          <cell r="AE12">
            <v>22885.78</v>
          </cell>
          <cell r="AG12">
            <v>4561.8</v>
          </cell>
          <cell r="AH12">
            <v>66965.17</v>
          </cell>
          <cell r="AL12">
            <v>160596.10999999999</v>
          </cell>
          <cell r="AP12">
            <v>243.79</v>
          </cell>
          <cell r="AS12">
            <v>11040</v>
          </cell>
        </row>
        <row r="13">
          <cell r="C13">
            <v>99</v>
          </cell>
          <cell r="D13">
            <v>2023.48</v>
          </cell>
          <cell r="F13">
            <v>9787.89</v>
          </cell>
          <cell r="H13">
            <v>800.2</v>
          </cell>
          <cell r="I13">
            <v>175</v>
          </cell>
          <cell r="K13">
            <v>3755.62</v>
          </cell>
          <cell r="M13">
            <v>1997.77</v>
          </cell>
          <cell r="O13">
            <v>3100</v>
          </cell>
          <cell r="Q13">
            <v>9158.52</v>
          </cell>
          <cell r="R13">
            <v>15011</v>
          </cell>
          <cell r="S13">
            <v>32222.66</v>
          </cell>
          <cell r="T13">
            <v>369</v>
          </cell>
          <cell r="U13">
            <v>30</v>
          </cell>
          <cell r="V13">
            <v>3059.51</v>
          </cell>
          <cell r="Y13">
            <v>158597.26</v>
          </cell>
          <cell r="Z13">
            <v>1147.73</v>
          </cell>
          <cell r="AA13">
            <v>-477.96</v>
          </cell>
          <cell r="AD13">
            <v>20923.34</v>
          </cell>
          <cell r="AE13">
            <v>4142.1099999999997</v>
          </cell>
          <cell r="AF13">
            <v>299</v>
          </cell>
          <cell r="AG13">
            <v>38524.28</v>
          </cell>
          <cell r="AH13">
            <v>62093.02</v>
          </cell>
          <cell r="AI13">
            <v>21652.149999999998</v>
          </cell>
          <cell r="AL13">
            <v>312457.77999999997</v>
          </cell>
          <cell r="AM13">
            <v>73059.819999999992</v>
          </cell>
          <cell r="AN13">
            <v>25563.440000000002</v>
          </cell>
          <cell r="AQ13">
            <v>1174.04</v>
          </cell>
          <cell r="AR13">
            <v>18135.510000000002</v>
          </cell>
          <cell r="AS13">
            <v>-1252.6300000000001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1493</v>
          </cell>
          <cell r="D59"/>
          <cell r="E59">
            <v>8555</v>
          </cell>
          <cell r="F59"/>
          <cell r="G59"/>
          <cell r="H59"/>
          <cell r="I59">
            <v>3877</v>
          </cell>
          <cell r="J59">
            <v>646</v>
          </cell>
          <cell r="K59"/>
          <cell r="L59"/>
          <cell r="M59"/>
          <cell r="N59"/>
          <cell r="O59">
            <v>339</v>
          </cell>
          <cell r="P59">
            <v>217768</v>
          </cell>
          <cell r="Q59">
            <v>78407</v>
          </cell>
          <cell r="R59"/>
          <cell r="U59">
            <v>821358.6</v>
          </cell>
          <cell r="V59">
            <v>2644</v>
          </cell>
          <cell r="W59">
            <v>33063</v>
          </cell>
          <cell r="X59">
            <v>71698.47</v>
          </cell>
          <cell r="Y59">
            <v>22948.240000000002</v>
          </cell>
          <cell r="Z59">
            <v>20747.73</v>
          </cell>
          <cell r="AA59">
            <v>14914</v>
          </cell>
          <cell r="AC59">
            <v>110692</v>
          </cell>
          <cell r="AD59"/>
          <cell r="AE59">
            <v>45761</v>
          </cell>
          <cell r="AF59"/>
          <cell r="AG59">
            <v>24855</v>
          </cell>
          <cell r="AH59"/>
          <cell r="AI59"/>
          <cell r="AJ59"/>
          <cell r="AK59">
            <v>17362</v>
          </cell>
          <cell r="AL59">
            <v>5915</v>
          </cell>
          <cell r="AM59"/>
          <cell r="AN59"/>
          <cell r="AO59"/>
          <cell r="AP59">
            <v>47004</v>
          </cell>
          <cell r="AQ59"/>
          <cell r="AR59"/>
          <cell r="AS59"/>
          <cell r="AT59"/>
          <cell r="AU59"/>
          <cell r="AY59">
            <v>47050</v>
          </cell>
          <cell r="AZ59"/>
          <cell r="BA59"/>
          <cell r="BE59">
            <v>296139</v>
          </cell>
        </row>
        <row r="71">
          <cell r="C71">
            <v>2517347</v>
          </cell>
          <cell r="D71">
            <v>0</v>
          </cell>
          <cell r="E71">
            <v>10258424</v>
          </cell>
          <cell r="F71">
            <v>0</v>
          </cell>
          <cell r="G71">
            <v>336272</v>
          </cell>
          <cell r="H71">
            <v>0</v>
          </cell>
          <cell r="I71">
            <v>2743847</v>
          </cell>
          <cell r="J71">
            <v>9612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3017476</v>
          </cell>
          <cell r="P71">
            <v>3711920</v>
          </cell>
          <cell r="Q71">
            <v>488681</v>
          </cell>
          <cell r="R71">
            <v>1327890</v>
          </cell>
          <cell r="S71">
            <v>3024929</v>
          </cell>
          <cell r="T71">
            <v>0</v>
          </cell>
          <cell r="U71">
            <v>4531338</v>
          </cell>
          <cell r="V71">
            <v>816100</v>
          </cell>
          <cell r="W71">
            <v>298620</v>
          </cell>
          <cell r="X71">
            <v>1261831</v>
          </cell>
          <cell r="Y71">
            <v>2451650</v>
          </cell>
          <cell r="Z71">
            <v>0</v>
          </cell>
          <cell r="AA71">
            <v>801115</v>
          </cell>
          <cell r="AB71">
            <v>4258539</v>
          </cell>
          <cell r="AC71">
            <v>1574236</v>
          </cell>
          <cell r="AD71">
            <v>0</v>
          </cell>
          <cell r="AE71">
            <v>1129881</v>
          </cell>
          <cell r="AF71">
            <v>0</v>
          </cell>
          <cell r="AG71">
            <v>7027581</v>
          </cell>
          <cell r="AH71">
            <v>0</v>
          </cell>
          <cell r="AI71">
            <v>998053</v>
          </cell>
          <cell r="AJ71">
            <v>0</v>
          </cell>
          <cell r="AK71">
            <v>298206</v>
          </cell>
          <cell r="AL71">
            <v>645413</v>
          </cell>
          <cell r="AM71">
            <v>0</v>
          </cell>
          <cell r="AN71">
            <v>0</v>
          </cell>
          <cell r="AO71">
            <v>4200</v>
          </cell>
          <cell r="AP71">
            <v>19024843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2144474</v>
          </cell>
          <cell r="AW71">
            <v>0</v>
          </cell>
          <cell r="AX71">
            <v>0</v>
          </cell>
          <cell r="AY71">
            <v>1320391</v>
          </cell>
          <cell r="AZ71">
            <v>0</v>
          </cell>
          <cell r="BA71">
            <v>342127</v>
          </cell>
          <cell r="BB71">
            <v>5315</v>
          </cell>
          <cell r="BC71">
            <v>0</v>
          </cell>
          <cell r="BD71">
            <v>479022</v>
          </cell>
          <cell r="BE71">
            <v>2831465</v>
          </cell>
          <cell r="BF71">
            <v>1657549</v>
          </cell>
          <cell r="BG71">
            <v>128650</v>
          </cell>
          <cell r="BH71">
            <v>3011424</v>
          </cell>
          <cell r="BI71">
            <v>0</v>
          </cell>
          <cell r="BJ71">
            <v>828339</v>
          </cell>
          <cell r="BK71">
            <v>3678148</v>
          </cell>
          <cell r="BL71">
            <v>1084891</v>
          </cell>
          <cell r="BM71">
            <v>0</v>
          </cell>
          <cell r="BN71">
            <v>3759117</v>
          </cell>
          <cell r="BO71">
            <v>0</v>
          </cell>
          <cell r="BP71">
            <v>306017</v>
          </cell>
          <cell r="BQ71">
            <v>0</v>
          </cell>
          <cell r="BR71">
            <v>464630</v>
          </cell>
          <cell r="BS71">
            <v>80151</v>
          </cell>
          <cell r="BT71">
            <v>0</v>
          </cell>
          <cell r="BU71">
            <v>0</v>
          </cell>
          <cell r="BV71">
            <v>1115771</v>
          </cell>
          <cell r="BW71">
            <v>241833</v>
          </cell>
          <cell r="BX71">
            <v>0</v>
          </cell>
          <cell r="BY71">
            <v>2250712</v>
          </cell>
          <cell r="BZ71">
            <v>0</v>
          </cell>
          <cell r="CA71">
            <v>381798</v>
          </cell>
          <cell r="CB71">
            <v>0</v>
          </cell>
          <cell r="CC71">
            <v>0</v>
          </cell>
        </row>
        <row r="72">
          <cell r="CD72" t="str">
            <v>x</v>
          </cell>
        </row>
        <row r="83">
          <cell r="C83" t="str">
            <v>063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ient Days &amp; Admits"/>
      <sheetName val="Other Stats"/>
      <sheetName val="Meals"/>
      <sheetName val="Sheet3"/>
    </sheetNames>
    <sheetDataSet>
      <sheetData sheetId="0">
        <row r="10">
          <cell r="D10">
            <v>1564</v>
          </cell>
        </row>
        <row r="16">
          <cell r="D16">
            <v>7739</v>
          </cell>
        </row>
        <row r="18">
          <cell r="D18">
            <v>3247</v>
          </cell>
        </row>
        <row r="20">
          <cell r="D20">
            <v>678</v>
          </cell>
        </row>
        <row r="59">
          <cell r="D59">
            <v>2491</v>
          </cell>
        </row>
        <row r="62">
          <cell r="D62">
            <v>321</v>
          </cell>
        </row>
      </sheetData>
      <sheetData sheetId="1">
        <row r="9">
          <cell r="D9">
            <v>342</v>
          </cell>
        </row>
        <row r="13">
          <cell r="D13">
            <v>218532</v>
          </cell>
        </row>
        <row r="18">
          <cell r="D18">
            <v>73207</v>
          </cell>
        </row>
        <row r="23">
          <cell r="D23">
            <v>218532</v>
          </cell>
        </row>
        <row r="28">
          <cell r="D28">
            <v>741920</v>
          </cell>
        </row>
        <row r="37">
          <cell r="D37">
            <v>16418.63</v>
          </cell>
        </row>
        <row r="43">
          <cell r="D43">
            <v>31289.859999999997</v>
          </cell>
        </row>
        <row r="47">
          <cell r="D47">
            <v>64928.939999999995</v>
          </cell>
        </row>
        <row r="51">
          <cell r="D51">
            <v>19537.71</v>
          </cell>
        </row>
        <row r="56">
          <cell r="D56">
            <v>19937.079999999998</v>
          </cell>
        </row>
        <row r="60">
          <cell r="D60">
            <v>12469.779999999999</v>
          </cell>
        </row>
        <row r="65">
          <cell r="D65">
            <v>91842</v>
          </cell>
        </row>
        <row r="70">
          <cell r="D70">
            <v>38349</v>
          </cell>
        </row>
        <row r="73">
          <cell r="D73">
            <v>19487</v>
          </cell>
        </row>
        <row r="78">
          <cell r="D78">
            <v>14933</v>
          </cell>
        </row>
        <row r="83">
          <cell r="D83">
            <v>3506</v>
          </cell>
        </row>
        <row r="98">
          <cell r="D98">
            <v>43912</v>
          </cell>
        </row>
      </sheetData>
      <sheetData sheetId="2">
        <row r="10">
          <cell r="C10">
            <v>2324</v>
          </cell>
        </row>
        <row r="11">
          <cell r="C11">
            <v>25962</v>
          </cell>
        </row>
        <row r="12">
          <cell r="C12">
            <v>24</v>
          </cell>
        </row>
        <row r="13">
          <cell r="C13">
            <v>1</v>
          </cell>
        </row>
        <row r="14">
          <cell r="C14">
            <v>30</v>
          </cell>
        </row>
        <row r="15">
          <cell r="C15">
            <v>2829</v>
          </cell>
        </row>
        <row r="16">
          <cell r="C16">
            <v>9363</v>
          </cell>
        </row>
        <row r="17">
          <cell r="C17">
            <v>40533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- AFS"/>
      <sheetName val="Inc Stmt by DOH Dept"/>
      <sheetName val="EE Benefits"/>
      <sheetName val="TB Detail"/>
      <sheetName val="Rent &amp; Lease Exp"/>
      <sheetName val="Insurance"/>
      <sheetName val="Sheet47"/>
      <sheetName val="License &amp; Tax"/>
    </sheetNames>
    <sheetDataSet>
      <sheetData sheetId="0"/>
      <sheetData sheetId="1">
        <row r="7">
          <cell r="E7">
            <v>0</v>
          </cell>
        </row>
        <row r="16">
          <cell r="AV16">
            <v>-3397139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sq footage"/>
      <sheetName val=" Pivot Sq Footage for DOH"/>
      <sheetName val="DATA FOR DOH"/>
    </sheetNames>
    <sheetDataSet>
      <sheetData sheetId="0"/>
      <sheetData sheetId="1">
        <row r="4">
          <cell r="A4">
            <v>6010</v>
          </cell>
          <cell r="B4">
            <v>5886</v>
          </cell>
        </row>
        <row r="5">
          <cell r="A5">
            <v>6070</v>
          </cell>
          <cell r="B5">
            <v>20340</v>
          </cell>
        </row>
        <row r="6">
          <cell r="A6">
            <v>6150</v>
          </cell>
          <cell r="B6">
            <v>17985</v>
          </cell>
        </row>
        <row r="7">
          <cell r="A7">
            <v>6170</v>
          </cell>
          <cell r="B7">
            <v>459</v>
          </cell>
        </row>
        <row r="8">
          <cell r="A8">
            <v>7010</v>
          </cell>
          <cell r="B8">
            <v>3113</v>
          </cell>
        </row>
        <row r="9">
          <cell r="A9">
            <v>7020</v>
          </cell>
          <cell r="B9">
            <v>6715</v>
          </cell>
        </row>
        <row r="10">
          <cell r="A10">
            <v>7030</v>
          </cell>
          <cell r="B10">
            <v>1302</v>
          </cell>
        </row>
        <row r="11">
          <cell r="A11">
            <v>7040</v>
          </cell>
          <cell r="B11">
            <v>198</v>
          </cell>
        </row>
        <row r="12">
          <cell r="A12">
            <v>7050</v>
          </cell>
          <cell r="B12">
            <v>1331</v>
          </cell>
        </row>
        <row r="13">
          <cell r="A13">
            <v>7070</v>
          </cell>
          <cell r="B13">
            <v>5703</v>
          </cell>
        </row>
        <row r="14">
          <cell r="A14">
            <v>7110</v>
          </cell>
          <cell r="B14">
            <v>864</v>
          </cell>
        </row>
        <row r="15">
          <cell r="A15">
            <v>7120</v>
          </cell>
          <cell r="B15">
            <v>660</v>
          </cell>
        </row>
        <row r="16">
          <cell r="A16">
            <v>7130</v>
          </cell>
          <cell r="B16">
            <v>5944</v>
          </cell>
        </row>
        <row r="17">
          <cell r="A17">
            <v>7140</v>
          </cell>
          <cell r="B17">
            <v>8961</v>
          </cell>
        </row>
        <row r="18">
          <cell r="A18">
            <v>7160</v>
          </cell>
          <cell r="B18">
            <v>403</v>
          </cell>
        </row>
        <row r="19">
          <cell r="A19">
            <v>7170</v>
          </cell>
          <cell r="B19">
            <v>1239</v>
          </cell>
        </row>
        <row r="20">
          <cell r="A20">
            <v>7180</v>
          </cell>
          <cell r="B20">
            <v>304</v>
          </cell>
        </row>
        <row r="21">
          <cell r="A21">
            <v>7200</v>
          </cell>
          <cell r="B21">
            <v>6115</v>
          </cell>
        </row>
        <row r="22">
          <cell r="A22">
            <v>7230</v>
          </cell>
          <cell r="B22">
            <v>15933</v>
          </cell>
        </row>
        <row r="23">
          <cell r="A23">
            <v>7250</v>
          </cell>
          <cell r="B23">
            <v>3092</v>
          </cell>
        </row>
        <row r="24">
          <cell r="A24">
            <v>7320</v>
          </cell>
          <cell r="B24">
            <v>331</v>
          </cell>
        </row>
        <row r="25">
          <cell r="A25">
            <v>7380</v>
          </cell>
          <cell r="B25">
            <v>38095</v>
          </cell>
        </row>
        <row r="26">
          <cell r="A26">
            <v>7490</v>
          </cell>
          <cell r="B26">
            <v>6445</v>
          </cell>
        </row>
        <row r="27">
          <cell r="A27">
            <v>8320</v>
          </cell>
          <cell r="B27">
            <v>7362</v>
          </cell>
        </row>
        <row r="28">
          <cell r="A28">
            <v>8350</v>
          </cell>
          <cell r="B28">
            <v>1158</v>
          </cell>
        </row>
        <row r="29">
          <cell r="A29">
            <v>8360</v>
          </cell>
          <cell r="B29">
            <v>311</v>
          </cell>
        </row>
        <row r="30">
          <cell r="A30">
            <v>8420</v>
          </cell>
          <cell r="B30">
            <v>2441</v>
          </cell>
        </row>
        <row r="31">
          <cell r="A31">
            <v>8430</v>
          </cell>
          <cell r="B31">
            <v>26845</v>
          </cell>
        </row>
        <row r="32">
          <cell r="A32">
            <v>8460</v>
          </cell>
          <cell r="B32">
            <v>2350</v>
          </cell>
        </row>
        <row r="33">
          <cell r="A33">
            <v>8470</v>
          </cell>
          <cell r="B33">
            <v>261</v>
          </cell>
        </row>
        <row r="34">
          <cell r="A34">
            <v>8480</v>
          </cell>
          <cell r="B34">
            <v>3573</v>
          </cell>
        </row>
        <row r="35">
          <cell r="A35">
            <v>8510</v>
          </cell>
          <cell r="B35">
            <v>2429</v>
          </cell>
        </row>
        <row r="36">
          <cell r="A36">
            <v>8530</v>
          </cell>
          <cell r="B36">
            <v>3694</v>
          </cell>
        </row>
        <row r="37">
          <cell r="A37">
            <v>8560</v>
          </cell>
          <cell r="B37">
            <v>1251</v>
          </cell>
        </row>
        <row r="38">
          <cell r="A38">
            <v>8610</v>
          </cell>
          <cell r="B38">
            <v>82182</v>
          </cell>
        </row>
        <row r="39">
          <cell r="A39">
            <v>8630</v>
          </cell>
          <cell r="B39">
            <v>370</v>
          </cell>
        </row>
        <row r="40">
          <cell r="A40">
            <v>8650</v>
          </cell>
          <cell r="B40">
            <v>1288</v>
          </cell>
        </row>
        <row r="41">
          <cell r="A41">
            <v>8660</v>
          </cell>
          <cell r="B41">
            <v>749</v>
          </cell>
        </row>
        <row r="42">
          <cell r="A42">
            <v>8690</v>
          </cell>
          <cell r="B42">
            <v>10871</v>
          </cell>
        </row>
        <row r="43">
          <cell r="A43">
            <v>8700</v>
          </cell>
          <cell r="B43">
            <v>452</v>
          </cell>
        </row>
        <row r="44">
          <cell r="A44">
            <v>8720</v>
          </cell>
          <cell r="B44">
            <v>552</v>
          </cell>
        </row>
        <row r="45">
          <cell r="A45">
            <v>8740</v>
          </cell>
          <cell r="B45">
            <v>1656</v>
          </cell>
        </row>
        <row r="46">
          <cell r="A46" t="str">
            <v>Grand Total</v>
          </cell>
          <cell r="B46">
            <v>301213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13">
          <cell r="C13">
            <v>1845</v>
          </cell>
          <cell r="D13">
            <v>4887</v>
          </cell>
          <cell r="H13">
            <v>5637</v>
          </cell>
          <cell r="I13">
            <v>129</v>
          </cell>
          <cell r="N13">
            <v>2479</v>
          </cell>
          <cell r="O13">
            <v>3061</v>
          </cell>
          <cell r="P13">
            <v>408</v>
          </cell>
          <cell r="Q13">
            <v>62</v>
          </cell>
          <cell r="R13">
            <v>417</v>
          </cell>
          <cell r="S13">
            <v>0</v>
          </cell>
          <cell r="T13">
            <v>1788</v>
          </cell>
          <cell r="U13">
            <v>271</v>
          </cell>
          <cell r="V13">
            <v>207</v>
          </cell>
          <cell r="W13">
            <v>1863</v>
          </cell>
          <cell r="X13">
            <v>2809</v>
          </cell>
          <cell r="Y13">
            <v>0</v>
          </cell>
          <cell r="AA13">
            <v>126</v>
          </cell>
          <cell r="AB13">
            <v>388</v>
          </cell>
          <cell r="AC13">
            <v>95</v>
          </cell>
          <cell r="AD13">
            <v>0</v>
          </cell>
          <cell r="AE13">
            <v>1917</v>
          </cell>
          <cell r="AF13">
            <v>0</v>
          </cell>
          <cell r="AG13">
            <v>4994</v>
          </cell>
          <cell r="AH13">
            <v>0</v>
          </cell>
          <cell r="AI13">
            <v>969</v>
          </cell>
          <cell r="AM13">
            <v>104</v>
          </cell>
          <cell r="AQ13">
            <v>9103</v>
          </cell>
          <cell r="AW13">
            <v>2020</v>
          </cell>
          <cell r="BB13">
            <v>363</v>
          </cell>
          <cell r="BC13">
            <v>97</v>
          </cell>
          <cell r="BI13">
            <v>1120</v>
          </cell>
          <cell r="BL13">
            <v>1221</v>
          </cell>
          <cell r="BM13">
            <v>392</v>
          </cell>
          <cell r="BR13">
            <v>235</v>
          </cell>
          <cell r="BT13">
            <v>3407</v>
          </cell>
          <cell r="BU13">
            <v>142</v>
          </cell>
          <cell r="BW13">
            <v>173</v>
          </cell>
          <cell r="BY13">
            <v>519.87999999999738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 Summary"/>
      <sheetName val="Detail Input"/>
      <sheetName val="Dept List"/>
      <sheetName val="Laundry Stats"/>
      <sheetName val="Weight"/>
    </sheetNames>
    <sheetDataSet>
      <sheetData sheetId="0">
        <row r="12">
          <cell r="C12">
            <v>22538.31</v>
          </cell>
        </row>
        <row r="13">
          <cell r="C13">
            <v>125646.81</v>
          </cell>
        </row>
        <row r="14">
          <cell r="C14">
            <v>14433.48</v>
          </cell>
        </row>
        <row r="15">
          <cell r="C15">
            <v>25383.86</v>
          </cell>
        </row>
        <row r="16">
          <cell r="C16">
            <v>39500.600000000006</v>
          </cell>
        </row>
        <row r="17">
          <cell r="C17">
            <v>4410.8999999999996</v>
          </cell>
        </row>
        <row r="18">
          <cell r="C18">
            <v>937.92</v>
          </cell>
        </row>
        <row r="19">
          <cell r="C19">
            <v>31298.080000000002</v>
          </cell>
        </row>
        <row r="20">
          <cell r="C20">
            <v>150.71</v>
          </cell>
        </row>
        <row r="21">
          <cell r="C21">
            <v>8028.82</v>
          </cell>
        </row>
        <row r="22">
          <cell r="C22">
            <v>128462.58</v>
          </cell>
        </row>
        <row r="23">
          <cell r="C23">
            <v>6467.93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Hosp Adm, Pt Day, OP"/>
      <sheetName val="2019 Hosp Adm, Pt Day, OP"/>
      <sheetName val="2018 Adm, PT Day, Visits, Rev"/>
    </sheetNames>
    <sheetDataSet>
      <sheetData sheetId="0">
        <row r="18">
          <cell r="D18">
            <v>0</v>
          </cell>
          <cell r="E18">
            <v>5307</v>
          </cell>
          <cell r="J18">
            <v>0</v>
          </cell>
          <cell r="K18">
            <v>1341</v>
          </cell>
          <cell r="O18">
            <v>-434.3</v>
          </cell>
          <cell r="P18">
            <v>56608.7</v>
          </cell>
        </row>
        <row r="22">
          <cell r="D22">
            <v>-2133</v>
          </cell>
          <cell r="E22">
            <v>2716</v>
          </cell>
          <cell r="J22">
            <v>-110</v>
          </cell>
          <cell r="K22">
            <v>1042</v>
          </cell>
          <cell r="O22">
            <v>-126.69</v>
          </cell>
          <cell r="P22">
            <v>35620.31</v>
          </cell>
        </row>
        <row r="35">
          <cell r="D35">
            <v>-1114</v>
          </cell>
          <cell r="E35">
            <v>1825</v>
          </cell>
          <cell r="J35">
            <v>-211</v>
          </cell>
          <cell r="K35">
            <v>450</v>
          </cell>
          <cell r="O35">
            <v>-1533.01</v>
          </cell>
          <cell r="P35">
            <v>34354.990000000005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Accrual Alloc"/>
      <sheetName val="HBP Component"/>
      <sheetName val="Pivot"/>
      <sheetName val="Pivot Monthly Comparison"/>
      <sheetName val="Format for Pt AR Workbook"/>
      <sheetName val="REV BY FIN CLASS 2020 - Detail"/>
      <sheetName val="Dictionary"/>
    </sheetNames>
    <sheetDataSet>
      <sheetData sheetId="0">
        <row r="157">
          <cell r="C157">
            <v>67861921.915130004</v>
          </cell>
        </row>
        <row r="169">
          <cell r="G169">
            <v>3481023</v>
          </cell>
          <cell r="H169">
            <v>47200</v>
          </cell>
          <cell r="L169">
            <v>5371062</v>
          </cell>
        </row>
        <row r="170">
          <cell r="C170">
            <v>88187</v>
          </cell>
          <cell r="G170">
            <v>19045</v>
          </cell>
          <cell r="H170">
            <v>6674</v>
          </cell>
          <cell r="L170">
            <v>425159.19999999995</v>
          </cell>
        </row>
        <row r="176">
          <cell r="H176">
            <v>7338862.0074843504</v>
          </cell>
          <cell r="N176">
            <v>22387147.647347305</v>
          </cell>
          <cell r="O176">
            <v>117485311.99999999</v>
          </cell>
        </row>
        <row r="178">
          <cell r="C178">
            <v>102094412.58528715</v>
          </cell>
          <cell r="H178">
            <v>14699160.952669088</v>
          </cell>
          <cell r="N178">
            <v>49279931.193165421</v>
          </cell>
          <cell r="O178">
            <v>230291508.80000004</v>
          </cell>
        </row>
      </sheetData>
      <sheetData sheetId="1">
        <row r="24">
          <cell r="C24">
            <v>-13149111.440000001</v>
          </cell>
        </row>
        <row r="68">
          <cell r="C68">
            <v>9777271.9600000009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List"/>
      <sheetName val="Charity Summary"/>
      <sheetName val="Claim Detail"/>
      <sheetName val="Acct Type Dictionary"/>
      <sheetName val="Sheet3"/>
    </sheetNames>
    <sheetDataSet>
      <sheetData sheetId="0"/>
      <sheetData sheetId="1">
        <row r="6">
          <cell r="C6">
            <v>-399010.65</v>
          </cell>
        </row>
        <row r="7">
          <cell r="C7">
            <v>-949668.7699999999</v>
          </cell>
        </row>
        <row r="8">
          <cell r="C8">
            <v>-31302.180000000015</v>
          </cell>
        </row>
        <row r="9">
          <cell r="E9">
            <v>1480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0" transitionEvaluation="1" transitionEntry="1" codeName="Sheet1">
    <pageSetUpPr autoPageBreaks="0" fitToPage="1"/>
  </sheetPr>
  <dimension ref="A1:CF817"/>
  <sheetViews>
    <sheetView showGridLines="0" tabSelected="1" topLeftCell="A30" zoomScale="75" zoomScaleNormal="75" workbookViewId="0">
      <selection activeCell="K563" sqref="K56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1257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293"/>
      <c r="C15" s="235"/>
    </row>
    <row r="16" spans="1:6" ht="12.75" customHeight="1" x14ac:dyDescent="0.3">
      <c r="A16" s="294" t="s">
        <v>1266</v>
      </c>
      <c r="C16" s="235"/>
      <c r="F16" s="287"/>
    </row>
    <row r="17" spans="1:6" ht="12.75" customHeight="1" x14ac:dyDescent="0.3">
      <c r="A17" s="294" t="s">
        <v>1264</v>
      </c>
      <c r="C17" s="287"/>
    </row>
    <row r="18" spans="1:6" ht="12.75" customHeight="1" x14ac:dyDescent="0.3">
      <c r="A18" s="227"/>
      <c r="C18" s="235"/>
    </row>
    <row r="19" spans="1:6" ht="12.75" customHeight="1" x14ac:dyDescent="0.3">
      <c r="C19" s="235"/>
    </row>
    <row r="20" spans="1:6" ht="12.75" customHeight="1" x14ac:dyDescent="0.3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">
      <c r="A21" s="199"/>
      <c r="C21" s="235"/>
    </row>
    <row r="22" spans="1:6" ht="12.65" customHeight="1" x14ac:dyDescent="0.3">
      <c r="A22" s="237" t="s">
        <v>1253</v>
      </c>
      <c r="B22" s="238"/>
      <c r="C22" s="239"/>
      <c r="D22" s="237"/>
      <c r="E22" s="237"/>
    </row>
    <row r="23" spans="1:6" ht="12.65" customHeight="1" x14ac:dyDescent="0.3">
      <c r="B23" s="199"/>
      <c r="C23" s="235"/>
    </row>
    <row r="24" spans="1:6" ht="12.65" customHeight="1" x14ac:dyDescent="0.3">
      <c r="A24" s="240" t="s">
        <v>3</v>
      </c>
      <c r="C24" s="235"/>
    </row>
    <row r="25" spans="1:6" ht="12.65" customHeight="1" x14ac:dyDescent="0.3">
      <c r="A25" s="198" t="s">
        <v>1234</v>
      </c>
      <c r="C25" s="235"/>
    </row>
    <row r="26" spans="1:6" ht="12.65" customHeight="1" x14ac:dyDescent="0.3">
      <c r="A26" s="199" t="s">
        <v>4</v>
      </c>
      <c r="C26" s="235"/>
    </row>
    <row r="27" spans="1:6" ht="12.65" customHeight="1" x14ac:dyDescent="0.3">
      <c r="A27" s="198" t="s">
        <v>1235</v>
      </c>
      <c r="C27" s="235"/>
    </row>
    <row r="28" spans="1:6" ht="12.65" customHeight="1" x14ac:dyDescent="0.3">
      <c r="A28" s="199" t="s">
        <v>5</v>
      </c>
      <c r="C28" s="235"/>
    </row>
    <row r="29" spans="1:6" ht="12.65" customHeight="1" x14ac:dyDescent="0.3">
      <c r="A29" s="198"/>
      <c r="C29" s="235"/>
    </row>
    <row r="30" spans="1:6" ht="12.65" customHeight="1" x14ac:dyDescent="0.3">
      <c r="A30" s="180" t="s">
        <v>6</v>
      </c>
      <c r="C30" s="235"/>
    </row>
    <row r="31" spans="1:6" ht="12.65" customHeight="1" x14ac:dyDescent="0.3">
      <c r="A31" s="199" t="s">
        <v>7</v>
      </c>
      <c r="C31" s="235"/>
    </row>
    <row r="32" spans="1:6" ht="12.65" customHeight="1" x14ac:dyDescent="0.3">
      <c r="A32" s="199" t="s">
        <v>8</v>
      </c>
      <c r="C32" s="235"/>
    </row>
    <row r="33" spans="1:83" ht="12.65" customHeight="1" x14ac:dyDescent="0.3">
      <c r="A33" s="198" t="s">
        <v>1236</v>
      </c>
      <c r="C33" s="235"/>
    </row>
    <row r="34" spans="1:83" ht="12.65" customHeight="1" x14ac:dyDescent="0.3">
      <c r="A34" s="199" t="s">
        <v>9</v>
      </c>
      <c r="C34" s="235"/>
    </row>
    <row r="35" spans="1:83" ht="12.65" customHeight="1" x14ac:dyDescent="0.3">
      <c r="A35" s="199"/>
      <c r="C35" s="235"/>
    </row>
    <row r="36" spans="1:83" ht="12.65" customHeight="1" x14ac:dyDescent="0.3">
      <c r="A36" s="198" t="s">
        <v>1237</v>
      </c>
      <c r="C36" s="235"/>
    </row>
    <row r="37" spans="1:83" ht="12.65" customHeight="1" x14ac:dyDescent="0.3">
      <c r="A37" s="199" t="s">
        <v>1229</v>
      </c>
      <c r="C37" s="235"/>
    </row>
    <row r="38" spans="1:83" ht="12" customHeight="1" x14ac:dyDescent="0.3">
      <c r="A38" s="198"/>
      <c r="C38" s="235"/>
    </row>
    <row r="39" spans="1:83" ht="12.65" customHeight="1" x14ac:dyDescent="0.3">
      <c r="A39" s="199"/>
      <c r="C39" s="235"/>
    </row>
    <row r="40" spans="1:83" ht="12" customHeight="1" x14ac:dyDescent="0.3">
      <c r="A40" s="199"/>
      <c r="C40" s="235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5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440542.68</v>
      </c>
      <c r="D47" s="184"/>
      <c r="E47" s="184">
        <v>1353661.8499999999</v>
      </c>
      <c r="F47" s="184"/>
      <c r="G47" s="184"/>
      <c r="H47" s="184"/>
      <c r="I47" s="184">
        <v>771784.51</v>
      </c>
      <c r="J47" s="184"/>
      <c r="K47" s="184"/>
      <c r="L47" s="184"/>
      <c r="M47" s="184"/>
      <c r="N47" s="184"/>
      <c r="O47" s="184">
        <v>716098.47</v>
      </c>
      <c r="P47" s="184">
        <v>572082.74</v>
      </c>
      <c r="Q47" s="184">
        <v>125592.41</v>
      </c>
      <c r="R47" s="184">
        <v>227603.44</v>
      </c>
      <c r="S47" s="184">
        <v>62792.83</v>
      </c>
      <c r="T47" s="184"/>
      <c r="U47" s="184">
        <v>555539.15</v>
      </c>
      <c r="V47" s="184">
        <v>210001.43000000002</v>
      </c>
      <c r="W47" s="184">
        <v>57597.39</v>
      </c>
      <c r="X47" s="184">
        <v>234284.09</v>
      </c>
      <c r="Y47" s="184">
        <v>696407.23</v>
      </c>
      <c r="Z47" s="184"/>
      <c r="AA47" s="184">
        <v>72634.14</v>
      </c>
      <c r="AB47" s="184">
        <v>436030.26</v>
      </c>
      <c r="AC47" s="184">
        <v>193684.82</v>
      </c>
      <c r="AD47" s="184"/>
      <c r="AE47" s="184"/>
      <c r="AF47" s="184"/>
      <c r="AG47" s="184">
        <v>1096207.47</v>
      </c>
      <c r="AH47" s="184"/>
      <c r="AI47" s="184">
        <v>233818.9</v>
      </c>
      <c r="AJ47" s="184"/>
      <c r="AK47" s="184"/>
      <c r="AL47" s="184"/>
      <c r="AM47" s="184"/>
      <c r="AN47" s="184"/>
      <c r="AO47" s="184"/>
      <c r="AP47" s="184">
        <v>1336622.05</v>
      </c>
      <c r="AQ47" s="184"/>
      <c r="AR47" s="184"/>
      <c r="AS47" s="184"/>
      <c r="AT47" s="184"/>
      <c r="AU47" s="184"/>
      <c r="AV47" s="184">
        <v>297922.90999999997</v>
      </c>
      <c r="AW47" s="184"/>
      <c r="AX47" s="184"/>
      <c r="AY47" s="184">
        <v>236804.29</v>
      </c>
      <c r="AZ47" s="184"/>
      <c r="BA47" s="184"/>
      <c r="BB47" s="184">
        <v>245062.25</v>
      </c>
      <c r="BC47" s="184"/>
      <c r="BD47" s="184">
        <v>71441.240000000005</v>
      </c>
      <c r="BE47" s="184">
        <v>288839.25</v>
      </c>
      <c r="BF47" s="184">
        <v>365973.75</v>
      </c>
      <c r="BG47" s="184">
        <v>26240.06</v>
      </c>
      <c r="BH47" s="184">
        <v>274540.92</v>
      </c>
      <c r="BI47" s="184"/>
      <c r="BJ47" s="184">
        <v>182983.59999999998</v>
      </c>
      <c r="BK47" s="184">
        <v>116223.08</v>
      </c>
      <c r="BL47" s="184">
        <v>243882.89</v>
      </c>
      <c r="BM47" s="184"/>
      <c r="BN47" s="184">
        <v>939040.76</v>
      </c>
      <c r="BO47" s="184"/>
      <c r="BP47" s="184">
        <v>35167.29</v>
      </c>
      <c r="BQ47" s="184"/>
      <c r="BR47" s="184">
        <v>94234.71</v>
      </c>
      <c r="BS47" s="184">
        <v>21106.240000000002</v>
      </c>
      <c r="BT47" s="184"/>
      <c r="BU47" s="184"/>
      <c r="BV47" s="184">
        <v>97746.32</v>
      </c>
      <c r="BW47" s="184">
        <v>48474.74</v>
      </c>
      <c r="BX47" s="184"/>
      <c r="BY47" s="184">
        <v>334074.93000000005</v>
      </c>
      <c r="BZ47" s="184"/>
      <c r="CA47" s="184">
        <v>108474.43</v>
      </c>
      <c r="CB47" s="184"/>
      <c r="CC47" s="184"/>
      <c r="CD47" s="195"/>
      <c r="CE47" s="195">
        <f>SUM(C47:CC47)</f>
        <v>13421219.520000001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>
        <v>0</v>
      </c>
      <c r="C51" s="184">
        <v>16577.39</v>
      </c>
      <c r="D51" s="184">
        <v>0</v>
      </c>
      <c r="E51" s="184">
        <v>57238.89</v>
      </c>
      <c r="F51" s="184">
        <v>0</v>
      </c>
      <c r="G51" s="184">
        <v>442.11</v>
      </c>
      <c r="H51" s="184">
        <v>0</v>
      </c>
      <c r="I51" s="184">
        <v>4166.47</v>
      </c>
      <c r="J51" s="184">
        <v>8646.7199999999993</v>
      </c>
      <c r="K51" s="184">
        <v>0</v>
      </c>
      <c r="L51" s="184">
        <v>0</v>
      </c>
      <c r="M51" s="184"/>
      <c r="N51" s="184"/>
      <c r="O51" s="184">
        <v>15943.45</v>
      </c>
      <c r="P51" s="184">
        <v>206362.9</v>
      </c>
      <c r="Q51" s="184">
        <v>696.99</v>
      </c>
      <c r="R51" s="184">
        <v>5637.24</v>
      </c>
      <c r="S51" s="184">
        <v>34315.599999999999</v>
      </c>
      <c r="T51" s="184"/>
      <c r="U51" s="184">
        <v>25824.71</v>
      </c>
      <c r="V51" s="184"/>
      <c r="W51" s="184"/>
      <c r="X51" s="184">
        <v>5221.8</v>
      </c>
      <c r="Y51" s="184">
        <v>308283.53999999998</v>
      </c>
      <c r="Z51" s="184"/>
      <c r="AA51" s="184">
        <v>3077.28</v>
      </c>
      <c r="AB51" s="184">
        <v>7089.63</v>
      </c>
      <c r="AC51" s="184">
        <v>71234.58</v>
      </c>
      <c r="AD51" s="184"/>
      <c r="AE51" s="184">
        <v>9421.68</v>
      </c>
      <c r="AF51" s="184"/>
      <c r="AG51" s="184">
        <v>44194.91</v>
      </c>
      <c r="AH51" s="184"/>
      <c r="AI51" s="184"/>
      <c r="AJ51" s="184"/>
      <c r="AK51" s="184"/>
      <c r="AL51" s="184"/>
      <c r="AM51" s="184"/>
      <c r="AN51" s="184"/>
      <c r="AO51" s="184"/>
      <c r="AP51" s="184"/>
      <c r="AQ51" s="184">
        <v>132</v>
      </c>
      <c r="AR51" s="184"/>
      <c r="AS51" s="184"/>
      <c r="AT51" s="184"/>
      <c r="AU51" s="184"/>
      <c r="AV51" s="184">
        <v>65659.16</v>
      </c>
      <c r="AW51" s="184">
        <v>7878</v>
      </c>
      <c r="AX51" s="184"/>
      <c r="AY51" s="184"/>
      <c r="AZ51" s="184"/>
      <c r="BA51" s="184"/>
      <c r="BB51" s="184">
        <v>33250</v>
      </c>
      <c r="BC51" s="184"/>
      <c r="BD51" s="184">
        <v>1086.3599999999999</v>
      </c>
      <c r="BE51" s="184">
        <v>69967.25</v>
      </c>
      <c r="BF51" s="184"/>
      <c r="BG51" s="184"/>
      <c r="BH51" s="184">
        <v>135116.54</v>
      </c>
      <c r="BI51" s="184"/>
      <c r="BJ51" s="184">
        <v>1238.04</v>
      </c>
      <c r="BK51" s="184">
        <v>502.4</v>
      </c>
      <c r="BL51" s="184">
        <v>4659</v>
      </c>
      <c r="BM51" s="184"/>
      <c r="BN51" s="184">
        <v>1719394.44</v>
      </c>
      <c r="BO51" s="184"/>
      <c r="BP51" s="184"/>
      <c r="BQ51" s="184"/>
      <c r="BR51" s="184"/>
      <c r="BS51" s="184">
        <v>325.2</v>
      </c>
      <c r="BT51" s="184"/>
      <c r="BU51" s="184"/>
      <c r="BV51" s="184">
        <v>8686.56</v>
      </c>
      <c r="BW51" s="184"/>
      <c r="BX51" s="184"/>
      <c r="BY51" s="184">
        <v>8990.89</v>
      </c>
      <c r="BZ51" s="184"/>
      <c r="CA51" s="184"/>
      <c r="CB51" s="184"/>
      <c r="CC51" s="184"/>
      <c r="CD51" s="195"/>
      <c r="CE51" s="195">
        <f>SUM(C51:CD51)</f>
        <v>2881261.7300000004</v>
      </c>
    </row>
    <row r="52" spans="1:84" ht="12.65" customHeight="1" x14ac:dyDescent="0.3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1485</v>
      </c>
      <c r="D59" s="184"/>
      <c r="E59" s="184">
        <v>7211</v>
      </c>
      <c r="F59" s="184"/>
      <c r="G59" s="184"/>
      <c r="H59" s="184"/>
      <c r="I59" s="184">
        <v>2876</v>
      </c>
      <c r="J59" s="184">
        <v>583</v>
      </c>
      <c r="K59" s="184"/>
      <c r="L59" s="184"/>
      <c r="M59" s="184"/>
      <c r="N59" s="184"/>
      <c r="O59" s="184">
        <v>295</v>
      </c>
      <c r="P59" s="185">
        <v>199336</v>
      </c>
      <c r="Q59" s="185">
        <v>68148</v>
      </c>
      <c r="R59" s="185">
        <v>199336</v>
      </c>
      <c r="S59" s="248"/>
      <c r="T59" s="248"/>
      <c r="U59" s="224">
        <v>739270</v>
      </c>
      <c r="V59" s="185">
        <v>15321.099999999999</v>
      </c>
      <c r="W59" s="185">
        <v>34596.649999999994</v>
      </c>
      <c r="X59" s="185">
        <v>71719.47</v>
      </c>
      <c r="Y59" s="185">
        <v>51064.75</v>
      </c>
      <c r="Z59" s="185"/>
      <c r="AA59" s="185">
        <v>7559.7699999999995</v>
      </c>
      <c r="AB59" s="248"/>
      <c r="AC59" s="185">
        <v>65752</v>
      </c>
      <c r="AD59" s="185"/>
      <c r="AE59" s="185">
        <v>45297</v>
      </c>
      <c r="AF59" s="185"/>
      <c r="AG59" s="185">
        <v>19201</v>
      </c>
      <c r="AH59" s="185"/>
      <c r="AI59" s="185"/>
      <c r="AJ59" s="185"/>
      <c r="AK59" s="185">
        <v>15171</v>
      </c>
      <c r="AL59" s="185">
        <v>3522</v>
      </c>
      <c r="AM59" s="185"/>
      <c r="AN59" s="185"/>
      <c r="AO59" s="185"/>
      <c r="AP59" s="185">
        <v>44016</v>
      </c>
      <c r="AQ59" s="185"/>
      <c r="AR59" s="185"/>
      <c r="AS59" s="185"/>
      <c r="AT59" s="185"/>
      <c r="AU59" s="185"/>
      <c r="AV59" s="248"/>
      <c r="AW59" s="248"/>
      <c r="AX59" s="248"/>
      <c r="AY59" s="185">
        <v>37791</v>
      </c>
      <c r="AZ59" s="185"/>
      <c r="BA59" s="248"/>
      <c r="BB59" s="248"/>
      <c r="BC59" s="248"/>
      <c r="BD59" s="248"/>
      <c r="BE59" s="185">
        <v>301213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16</v>
      </c>
      <c r="D60" s="187"/>
      <c r="E60" s="187">
        <v>57.93</v>
      </c>
      <c r="F60" s="223"/>
      <c r="G60" s="187">
        <v>2.74</v>
      </c>
      <c r="H60" s="187"/>
      <c r="I60" s="187">
        <v>22.83</v>
      </c>
      <c r="J60" s="223"/>
      <c r="K60" s="187"/>
      <c r="L60" s="187"/>
      <c r="M60" s="187"/>
      <c r="N60" s="187"/>
      <c r="O60" s="187">
        <v>19.260000000000002</v>
      </c>
      <c r="P60" s="221">
        <v>13.8</v>
      </c>
      <c r="Q60" s="221">
        <v>2.65</v>
      </c>
      <c r="R60" s="221">
        <v>3.77</v>
      </c>
      <c r="S60" s="221">
        <v>3.31</v>
      </c>
      <c r="T60" s="221"/>
      <c r="U60" s="221">
        <v>22.76</v>
      </c>
      <c r="V60" s="221">
        <v>8.83</v>
      </c>
      <c r="W60" s="221">
        <v>1.67</v>
      </c>
      <c r="X60" s="221">
        <v>6.27</v>
      </c>
      <c r="Y60" s="221">
        <v>13.97</v>
      </c>
      <c r="Z60" s="221"/>
      <c r="AA60" s="221">
        <v>1.96</v>
      </c>
      <c r="AB60" s="221">
        <v>11.56</v>
      </c>
      <c r="AC60" s="221">
        <v>9.59</v>
      </c>
      <c r="AD60" s="221"/>
      <c r="AE60" s="221">
        <v>9.27</v>
      </c>
      <c r="AF60" s="221"/>
      <c r="AG60" s="221">
        <v>36.81</v>
      </c>
      <c r="AH60" s="221"/>
      <c r="AI60" s="221">
        <v>6.91</v>
      </c>
      <c r="AJ60" s="221"/>
      <c r="AK60" s="221">
        <v>3.22</v>
      </c>
      <c r="AL60" s="221">
        <v>1.59</v>
      </c>
      <c r="AM60" s="221"/>
      <c r="AN60" s="221"/>
      <c r="AO60" s="221"/>
      <c r="AP60" s="221">
        <v>94.169999999999987</v>
      </c>
      <c r="AQ60" s="221"/>
      <c r="AR60" s="221"/>
      <c r="AS60" s="221"/>
      <c r="AT60" s="221"/>
      <c r="AU60" s="221"/>
      <c r="AV60" s="221">
        <v>7.82</v>
      </c>
      <c r="AW60" s="221"/>
      <c r="AX60" s="221"/>
      <c r="AY60" s="221">
        <v>13.07</v>
      </c>
      <c r="AZ60" s="221"/>
      <c r="BA60" s="221"/>
      <c r="BB60" s="221">
        <v>7.61</v>
      </c>
      <c r="BC60" s="221"/>
      <c r="BD60" s="221">
        <v>4.41</v>
      </c>
      <c r="BE60" s="221">
        <v>12.5</v>
      </c>
      <c r="BF60" s="221">
        <v>22.42</v>
      </c>
      <c r="BG60" s="221">
        <v>1.53</v>
      </c>
      <c r="BH60" s="221">
        <v>8.1300000000000008</v>
      </c>
      <c r="BI60" s="221"/>
      <c r="BJ60" s="221">
        <v>6.61</v>
      </c>
      <c r="BK60" s="221">
        <v>4.1500000000000004</v>
      </c>
      <c r="BL60" s="221">
        <v>14.59</v>
      </c>
      <c r="BM60" s="221"/>
      <c r="BN60" s="221">
        <v>7.95</v>
      </c>
      <c r="BO60" s="221"/>
      <c r="BP60" s="221">
        <v>1</v>
      </c>
      <c r="BQ60" s="221"/>
      <c r="BR60" s="221">
        <v>2.72</v>
      </c>
      <c r="BS60" s="221">
        <v>1</v>
      </c>
      <c r="BT60" s="221"/>
      <c r="BU60" s="221"/>
      <c r="BV60" s="221">
        <v>5.67</v>
      </c>
      <c r="BW60" s="221">
        <v>2.0099999999999998</v>
      </c>
      <c r="BX60" s="221"/>
      <c r="BY60" s="221">
        <v>13.36</v>
      </c>
      <c r="BZ60" s="221"/>
      <c r="CA60" s="221">
        <v>3.14</v>
      </c>
      <c r="CB60" s="221"/>
      <c r="CC60" s="221"/>
      <c r="CD60" s="249" t="s">
        <v>221</v>
      </c>
      <c r="CE60" s="251">
        <f t="shared" ref="CE60:CE70" si="0">SUM(C60:CD60)</f>
        <v>510.56</v>
      </c>
    </row>
    <row r="61" spans="1:84" ht="12.65" customHeight="1" x14ac:dyDescent="0.3">
      <c r="A61" s="171" t="s">
        <v>235</v>
      </c>
      <c r="B61" s="175"/>
      <c r="C61" s="184">
        <v>1146263.6000000001</v>
      </c>
      <c r="D61" s="184"/>
      <c r="E61" s="184">
        <v>3584619.8399999994</v>
      </c>
      <c r="F61" s="185"/>
      <c r="G61" s="184"/>
      <c r="H61" s="184"/>
      <c r="I61" s="185">
        <v>2337735.3400000003</v>
      </c>
      <c r="J61" s="185">
        <v>252.83</v>
      </c>
      <c r="K61" s="185"/>
      <c r="L61" s="185"/>
      <c r="M61" s="184"/>
      <c r="N61" s="184"/>
      <c r="O61" s="184">
        <v>1858527.16</v>
      </c>
      <c r="P61" s="185">
        <v>1467867.6199999999</v>
      </c>
      <c r="Q61" s="185">
        <v>325900.79999999999</v>
      </c>
      <c r="R61" s="185">
        <v>1305171.67</v>
      </c>
      <c r="S61" s="185">
        <v>162761.22</v>
      </c>
      <c r="T61" s="185"/>
      <c r="U61" s="185">
        <v>1461379.2499999998</v>
      </c>
      <c r="V61" s="185">
        <v>559377.31000000006</v>
      </c>
      <c r="W61" s="185">
        <v>149220.03</v>
      </c>
      <c r="X61" s="185">
        <v>607894.09</v>
      </c>
      <c r="Y61" s="185">
        <v>2777253.4400000009</v>
      </c>
      <c r="Z61" s="185"/>
      <c r="AA61" s="185">
        <v>190202.3</v>
      </c>
      <c r="AB61" s="185">
        <v>1114973.71</v>
      </c>
      <c r="AC61" s="185">
        <v>478101.74</v>
      </c>
      <c r="AD61" s="185"/>
      <c r="AE61" s="185"/>
      <c r="AF61" s="185"/>
      <c r="AG61" s="185">
        <v>2795976.28</v>
      </c>
      <c r="AH61" s="185"/>
      <c r="AI61" s="185">
        <v>603576.65999999992</v>
      </c>
      <c r="AJ61" s="185"/>
      <c r="AK61" s="185"/>
      <c r="AL61" s="185"/>
      <c r="AM61" s="185"/>
      <c r="AN61" s="185"/>
      <c r="AO61" s="185"/>
      <c r="AP61" s="185">
        <v>6713100.2099999972</v>
      </c>
      <c r="AQ61" s="185"/>
      <c r="AR61" s="185"/>
      <c r="AS61" s="185"/>
      <c r="AT61" s="185"/>
      <c r="AU61" s="185"/>
      <c r="AV61" s="185">
        <v>765745.73</v>
      </c>
      <c r="AW61" s="185"/>
      <c r="AX61" s="185"/>
      <c r="AY61" s="185">
        <v>613345.96</v>
      </c>
      <c r="AZ61" s="185"/>
      <c r="BA61" s="185"/>
      <c r="BB61" s="185">
        <v>637872.55000000005</v>
      </c>
      <c r="BC61" s="185"/>
      <c r="BD61" s="185">
        <v>184102.59999999998</v>
      </c>
      <c r="BE61" s="185">
        <v>751602.35000000009</v>
      </c>
      <c r="BF61" s="185">
        <v>944690.10000000009</v>
      </c>
      <c r="BG61" s="185">
        <v>67280.44</v>
      </c>
      <c r="BH61" s="185">
        <v>844363.9</v>
      </c>
      <c r="BI61" s="185"/>
      <c r="BJ61" s="185">
        <v>481898.98</v>
      </c>
      <c r="BK61" s="185">
        <v>293671.01</v>
      </c>
      <c r="BL61" s="185">
        <v>635966.06000000006</v>
      </c>
      <c r="BM61" s="185"/>
      <c r="BN61" s="185">
        <v>2398064.7000000002</v>
      </c>
      <c r="BO61" s="185"/>
      <c r="BP61" s="185">
        <v>92893.62</v>
      </c>
      <c r="BQ61" s="185"/>
      <c r="BR61" s="185">
        <v>254579.24999999997</v>
      </c>
      <c r="BS61" s="185">
        <v>55446.31</v>
      </c>
      <c r="BT61" s="185"/>
      <c r="BU61" s="185"/>
      <c r="BV61" s="185">
        <v>254709.96000000002</v>
      </c>
      <c r="BW61" s="185">
        <v>123370.51000000001</v>
      </c>
      <c r="BX61" s="185"/>
      <c r="BY61" s="185">
        <v>859714.63</v>
      </c>
      <c r="BZ61" s="185"/>
      <c r="CA61" s="185">
        <v>283177.18000000005</v>
      </c>
      <c r="CB61" s="185"/>
      <c r="CC61" s="185"/>
      <c r="CD61" s="249" t="s">
        <v>221</v>
      </c>
      <c r="CE61" s="195">
        <f t="shared" si="0"/>
        <v>40182650.940000005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440543</v>
      </c>
      <c r="D62" s="195">
        <f t="shared" si="1"/>
        <v>0</v>
      </c>
      <c r="E62" s="195">
        <f t="shared" si="1"/>
        <v>1353662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771785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716098</v>
      </c>
      <c r="P62" s="195">
        <f t="shared" si="1"/>
        <v>572083</v>
      </c>
      <c r="Q62" s="195">
        <f t="shared" si="1"/>
        <v>125592</v>
      </c>
      <c r="R62" s="195">
        <f t="shared" si="1"/>
        <v>227603</v>
      </c>
      <c r="S62" s="195">
        <f t="shared" si="1"/>
        <v>62793</v>
      </c>
      <c r="T62" s="195">
        <f t="shared" si="1"/>
        <v>0</v>
      </c>
      <c r="U62" s="195">
        <f t="shared" si="1"/>
        <v>555539</v>
      </c>
      <c r="V62" s="195">
        <f t="shared" si="1"/>
        <v>210001</v>
      </c>
      <c r="W62" s="195">
        <f t="shared" si="1"/>
        <v>57597</v>
      </c>
      <c r="X62" s="195">
        <f t="shared" si="1"/>
        <v>234284</v>
      </c>
      <c r="Y62" s="195">
        <f t="shared" si="1"/>
        <v>696407</v>
      </c>
      <c r="Z62" s="195">
        <f t="shared" si="1"/>
        <v>0</v>
      </c>
      <c r="AA62" s="195">
        <f t="shared" si="1"/>
        <v>72634</v>
      </c>
      <c r="AB62" s="195">
        <f t="shared" si="1"/>
        <v>436030</v>
      </c>
      <c r="AC62" s="195">
        <f t="shared" si="1"/>
        <v>193685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1096207</v>
      </c>
      <c r="AH62" s="195">
        <f t="shared" si="1"/>
        <v>0</v>
      </c>
      <c r="AI62" s="195">
        <f t="shared" si="1"/>
        <v>233819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1336622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297923</v>
      </c>
      <c r="AW62" s="195">
        <f t="shared" si="1"/>
        <v>0</v>
      </c>
      <c r="AX62" s="195">
        <f t="shared" si="1"/>
        <v>0</v>
      </c>
      <c r="AY62" s="195">
        <f>ROUND(AY47+AY48,0)</f>
        <v>236804</v>
      </c>
      <c r="AZ62" s="195">
        <f>ROUND(AZ47+AZ48,0)</f>
        <v>0</v>
      </c>
      <c r="BA62" s="195">
        <f>ROUND(BA47+BA48,0)</f>
        <v>0</v>
      </c>
      <c r="BB62" s="195">
        <f t="shared" si="1"/>
        <v>245062</v>
      </c>
      <c r="BC62" s="195">
        <f t="shared" si="1"/>
        <v>0</v>
      </c>
      <c r="BD62" s="195">
        <f t="shared" si="1"/>
        <v>71441</v>
      </c>
      <c r="BE62" s="195">
        <f t="shared" si="1"/>
        <v>288839</v>
      </c>
      <c r="BF62" s="195">
        <f t="shared" si="1"/>
        <v>365974</v>
      </c>
      <c r="BG62" s="195">
        <f t="shared" si="1"/>
        <v>26240</v>
      </c>
      <c r="BH62" s="195">
        <f t="shared" si="1"/>
        <v>274541</v>
      </c>
      <c r="BI62" s="195">
        <f t="shared" si="1"/>
        <v>0</v>
      </c>
      <c r="BJ62" s="195">
        <f t="shared" si="1"/>
        <v>182984</v>
      </c>
      <c r="BK62" s="195">
        <f t="shared" si="1"/>
        <v>116223</v>
      </c>
      <c r="BL62" s="195">
        <f t="shared" si="1"/>
        <v>243883</v>
      </c>
      <c r="BM62" s="195">
        <f t="shared" si="1"/>
        <v>0</v>
      </c>
      <c r="BN62" s="195">
        <f t="shared" si="1"/>
        <v>939041</v>
      </c>
      <c r="BO62" s="195">
        <f t="shared" ref="BO62:CC62" si="2">ROUND(BO47+BO48,0)</f>
        <v>0</v>
      </c>
      <c r="BP62" s="195">
        <f t="shared" si="2"/>
        <v>35167</v>
      </c>
      <c r="BQ62" s="195">
        <f t="shared" si="2"/>
        <v>0</v>
      </c>
      <c r="BR62" s="195">
        <f t="shared" si="2"/>
        <v>94235</v>
      </c>
      <c r="BS62" s="195">
        <f t="shared" si="2"/>
        <v>21106</v>
      </c>
      <c r="BT62" s="195">
        <f t="shared" si="2"/>
        <v>0</v>
      </c>
      <c r="BU62" s="195">
        <f t="shared" si="2"/>
        <v>0</v>
      </c>
      <c r="BV62" s="195">
        <f t="shared" si="2"/>
        <v>97746</v>
      </c>
      <c r="BW62" s="195">
        <f t="shared" si="2"/>
        <v>48475</v>
      </c>
      <c r="BX62" s="195">
        <f t="shared" si="2"/>
        <v>0</v>
      </c>
      <c r="BY62" s="195">
        <f t="shared" si="2"/>
        <v>334075</v>
      </c>
      <c r="BZ62" s="195">
        <f t="shared" si="2"/>
        <v>0</v>
      </c>
      <c r="CA62" s="195">
        <f t="shared" si="2"/>
        <v>108474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13421217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>
        <v>5073320.5599999996</v>
      </c>
      <c r="F63" s="185"/>
      <c r="G63" s="184"/>
      <c r="H63" s="184"/>
      <c r="I63" s="185">
        <v>90715.06</v>
      </c>
      <c r="J63" s="185"/>
      <c r="K63" s="185"/>
      <c r="L63" s="185"/>
      <c r="M63" s="184"/>
      <c r="N63" s="184"/>
      <c r="O63" s="184">
        <v>3450</v>
      </c>
      <c r="P63" s="185"/>
      <c r="Q63" s="185"/>
      <c r="R63" s="185">
        <v>2008735.42</v>
      </c>
      <c r="S63" s="185"/>
      <c r="T63" s="185"/>
      <c r="U63" s="185">
        <v>140466.9</v>
      </c>
      <c r="V63" s="185">
        <v>73296</v>
      </c>
      <c r="W63" s="185"/>
      <c r="X63" s="185"/>
      <c r="Y63" s="185">
        <v>4399</v>
      </c>
      <c r="Z63" s="185"/>
      <c r="AA63" s="185"/>
      <c r="AB63" s="185"/>
      <c r="AC63" s="185">
        <v>17500</v>
      </c>
      <c r="AD63" s="185"/>
      <c r="AE63" s="185"/>
      <c r="AF63" s="185"/>
      <c r="AG63" s="185">
        <v>515175.05</v>
      </c>
      <c r="AH63" s="185"/>
      <c r="AI63" s="185"/>
      <c r="AJ63" s="185"/>
      <c r="AK63" s="185"/>
      <c r="AL63" s="185"/>
      <c r="AM63" s="185"/>
      <c r="AN63" s="185"/>
      <c r="AO63" s="185"/>
      <c r="AP63" s="185">
        <v>2229280.36</v>
      </c>
      <c r="AQ63" s="185"/>
      <c r="AR63" s="185"/>
      <c r="AS63" s="185"/>
      <c r="AT63" s="185"/>
      <c r="AU63" s="185"/>
      <c r="AV63" s="185">
        <v>3500</v>
      </c>
      <c r="AW63" s="185"/>
      <c r="AX63" s="185"/>
      <c r="AY63" s="185"/>
      <c r="AZ63" s="185"/>
      <c r="BA63" s="185"/>
      <c r="BB63" s="185">
        <v>3266</v>
      </c>
      <c r="BC63" s="185"/>
      <c r="BD63" s="185"/>
      <c r="BE63" s="185"/>
      <c r="BF63" s="185"/>
      <c r="BG63" s="185"/>
      <c r="BH63" s="185">
        <v>29742.880000000001</v>
      </c>
      <c r="BI63" s="185"/>
      <c r="BJ63" s="185">
        <v>46388.75</v>
      </c>
      <c r="BK63" s="185">
        <v>260151.52</v>
      </c>
      <c r="BL63" s="185"/>
      <c r="BM63" s="185"/>
      <c r="BN63" s="185">
        <v>294069.17000000004</v>
      </c>
      <c r="BO63" s="185"/>
      <c r="BP63" s="185"/>
      <c r="BQ63" s="185"/>
      <c r="BR63" s="185">
        <v>82132.100000000006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10875588.77</v>
      </c>
      <c r="CF63" s="252"/>
    </row>
    <row r="64" spans="1:84" ht="12.65" customHeight="1" x14ac:dyDescent="0.3">
      <c r="A64" s="171" t="s">
        <v>237</v>
      </c>
      <c r="B64" s="175"/>
      <c r="C64" s="184">
        <v>221399.53000000003</v>
      </c>
      <c r="D64" s="184"/>
      <c r="E64" s="185">
        <v>351159.03</v>
      </c>
      <c r="F64" s="185"/>
      <c r="G64" s="184">
        <v>6539.42</v>
      </c>
      <c r="H64" s="184"/>
      <c r="I64" s="185">
        <v>27042.16</v>
      </c>
      <c r="J64" s="185">
        <v>-6501.19</v>
      </c>
      <c r="K64" s="185"/>
      <c r="L64" s="185"/>
      <c r="M64" s="184"/>
      <c r="N64" s="184"/>
      <c r="O64" s="184">
        <v>185712.61</v>
      </c>
      <c r="P64" s="185">
        <v>459553.69</v>
      </c>
      <c r="Q64" s="185">
        <v>9729.4</v>
      </c>
      <c r="R64" s="185">
        <v>51772.63</v>
      </c>
      <c r="S64" s="185">
        <v>2626878.79</v>
      </c>
      <c r="T64" s="185"/>
      <c r="U64" s="185">
        <v>1563488.5600000003</v>
      </c>
      <c r="V64" s="185">
        <v>24880.83</v>
      </c>
      <c r="W64" s="185">
        <v>42</v>
      </c>
      <c r="X64" s="185">
        <v>211754.19</v>
      </c>
      <c r="Y64" s="185">
        <v>80386.89</v>
      </c>
      <c r="Z64" s="185"/>
      <c r="AA64" s="185">
        <v>9219.27</v>
      </c>
      <c r="AB64" s="185">
        <v>2006903.0700000003</v>
      </c>
      <c r="AC64" s="185">
        <v>139316.72</v>
      </c>
      <c r="AD64" s="185"/>
      <c r="AE64" s="185">
        <v>30191.739999999998</v>
      </c>
      <c r="AF64" s="185"/>
      <c r="AG64" s="185">
        <v>790678.51</v>
      </c>
      <c r="AH64" s="185"/>
      <c r="AI64" s="185">
        <v>69454.41</v>
      </c>
      <c r="AJ64" s="185"/>
      <c r="AK64" s="185">
        <v>4640.2299999999996</v>
      </c>
      <c r="AL64" s="185">
        <v>320.54999999999995</v>
      </c>
      <c r="AM64" s="185"/>
      <c r="AN64" s="185"/>
      <c r="AO64" s="185"/>
      <c r="AP64" s="185">
        <v>524914.56000000017</v>
      </c>
      <c r="AQ64" s="185"/>
      <c r="AR64" s="185"/>
      <c r="AS64" s="185"/>
      <c r="AT64" s="185"/>
      <c r="AU64" s="185"/>
      <c r="AV64" s="185">
        <v>302973.82999999996</v>
      </c>
      <c r="AW64" s="185"/>
      <c r="AX64" s="185"/>
      <c r="AY64" s="185">
        <v>316560.08</v>
      </c>
      <c r="AZ64" s="185"/>
      <c r="BA64" s="185">
        <v>20399.68</v>
      </c>
      <c r="BB64" s="185">
        <v>563.42000000000007</v>
      </c>
      <c r="BC64" s="185"/>
      <c r="BD64" s="185">
        <v>5395.28</v>
      </c>
      <c r="BE64" s="185">
        <v>15875.909999999998</v>
      </c>
      <c r="BF64" s="185">
        <v>140290</v>
      </c>
      <c r="BG64" s="185"/>
      <c r="BH64" s="185">
        <v>166893.11000000002</v>
      </c>
      <c r="BI64" s="185"/>
      <c r="BJ64" s="185">
        <v>7465.5400000000009</v>
      </c>
      <c r="BK64" s="185">
        <v>2173.0299999999997</v>
      </c>
      <c r="BL64" s="185">
        <v>33946.43</v>
      </c>
      <c r="BM64" s="185"/>
      <c r="BN64" s="185">
        <v>-4674.2899999999945</v>
      </c>
      <c r="BO64" s="185"/>
      <c r="BP64" s="185">
        <v>5815.23</v>
      </c>
      <c r="BQ64" s="185"/>
      <c r="BR64" s="185">
        <v>977.75</v>
      </c>
      <c r="BS64" s="185">
        <v>2776.78</v>
      </c>
      <c r="BT64" s="185"/>
      <c r="BU64" s="185"/>
      <c r="BV64" s="185">
        <v>3318.01</v>
      </c>
      <c r="BW64" s="185">
        <v>5256.68</v>
      </c>
      <c r="BX64" s="185"/>
      <c r="BY64" s="185">
        <v>8087.2799999999988</v>
      </c>
      <c r="BZ64" s="185"/>
      <c r="CA64" s="185">
        <v>7055.43</v>
      </c>
      <c r="CB64" s="185"/>
      <c r="CC64" s="185"/>
      <c r="CD64" s="249" t="s">
        <v>221</v>
      </c>
      <c r="CE64" s="195">
        <f t="shared" si="0"/>
        <v>10430626.779999999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>
        <v>2536.5700000000002</v>
      </c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>
        <v>28144.85</v>
      </c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78565.759999999995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926220.79999999993</v>
      </c>
      <c r="BF65" s="185"/>
      <c r="BG65" s="185"/>
      <c r="BH65" s="185">
        <v>12685.64</v>
      </c>
      <c r="BI65" s="185"/>
      <c r="BJ65" s="185">
        <v>16318.85</v>
      </c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1064472.47</v>
      </c>
      <c r="CF65" s="252"/>
    </row>
    <row r="66" spans="1:84" ht="12.65" customHeight="1" x14ac:dyDescent="0.3">
      <c r="A66" s="171" t="s">
        <v>239</v>
      </c>
      <c r="B66" s="175"/>
      <c r="C66" s="184">
        <v>223620.2</v>
      </c>
      <c r="D66" s="184"/>
      <c r="E66" s="184">
        <v>603823.88</v>
      </c>
      <c r="F66" s="184"/>
      <c r="G66" s="184">
        <v>338928.85</v>
      </c>
      <c r="H66" s="184"/>
      <c r="I66" s="184">
        <v>148432.29</v>
      </c>
      <c r="J66" s="184">
        <v>23790.73</v>
      </c>
      <c r="K66" s="185"/>
      <c r="L66" s="185"/>
      <c r="M66" s="184"/>
      <c r="N66" s="184"/>
      <c r="O66" s="185">
        <v>312034.13</v>
      </c>
      <c r="P66" s="185">
        <v>306487.18</v>
      </c>
      <c r="Q66" s="185">
        <v>3410.07</v>
      </c>
      <c r="R66" s="185">
        <v>17522.030000000028</v>
      </c>
      <c r="S66" s="184">
        <v>77378.070000000007</v>
      </c>
      <c r="T66" s="184"/>
      <c r="U66" s="185">
        <v>846692.53</v>
      </c>
      <c r="V66" s="185">
        <v>-172</v>
      </c>
      <c r="W66" s="185">
        <v>129624.92</v>
      </c>
      <c r="X66" s="185">
        <v>94256.799999999988</v>
      </c>
      <c r="Y66" s="185">
        <v>627689.64</v>
      </c>
      <c r="Z66" s="185"/>
      <c r="AA66" s="185">
        <v>357458.39</v>
      </c>
      <c r="AB66" s="185">
        <v>149180.34999999998</v>
      </c>
      <c r="AC66" s="185">
        <v>609824.47000000009</v>
      </c>
      <c r="AD66" s="185"/>
      <c r="AE66" s="185">
        <v>1124463.31</v>
      </c>
      <c r="AF66" s="185"/>
      <c r="AG66" s="185">
        <v>858556.2300000001</v>
      </c>
      <c r="AH66" s="185"/>
      <c r="AI66" s="185">
        <v>128249.69</v>
      </c>
      <c r="AJ66" s="185"/>
      <c r="AK66" s="185">
        <v>575485.43999999994</v>
      </c>
      <c r="AL66" s="185">
        <v>218830.42</v>
      </c>
      <c r="AM66" s="185"/>
      <c r="AN66" s="185"/>
      <c r="AO66" s="185"/>
      <c r="AP66" s="185">
        <v>845449.98000000021</v>
      </c>
      <c r="AQ66" s="185"/>
      <c r="AR66" s="185"/>
      <c r="AS66" s="185"/>
      <c r="AT66" s="185"/>
      <c r="AU66" s="185"/>
      <c r="AV66" s="185">
        <v>1252901.0799999998</v>
      </c>
      <c r="AW66" s="185"/>
      <c r="AX66" s="185"/>
      <c r="AY66" s="185">
        <v>17206.039999999997</v>
      </c>
      <c r="AZ66" s="185"/>
      <c r="BA66" s="185">
        <v>302232.76</v>
      </c>
      <c r="BB66" s="185">
        <v>80511.98000000001</v>
      </c>
      <c r="BC66" s="185"/>
      <c r="BD66" s="185">
        <v>48601.45</v>
      </c>
      <c r="BE66" s="185">
        <v>451630.45000000007</v>
      </c>
      <c r="BF66" s="185">
        <v>74805.460000000006</v>
      </c>
      <c r="BG66" s="185">
        <v>6030.96</v>
      </c>
      <c r="BH66" s="185">
        <v>1030404.67</v>
      </c>
      <c r="BI66" s="185"/>
      <c r="BJ66" s="185">
        <v>55366.38</v>
      </c>
      <c r="BK66" s="185">
        <v>3043587.32</v>
      </c>
      <c r="BL66" s="185">
        <v>66222.42</v>
      </c>
      <c r="BM66" s="185"/>
      <c r="BN66" s="185">
        <v>253129.11000000002</v>
      </c>
      <c r="BO66" s="185"/>
      <c r="BP66" s="185">
        <v>4563.01</v>
      </c>
      <c r="BQ66" s="185"/>
      <c r="BR66" s="185">
        <v>23348.09</v>
      </c>
      <c r="BS66" s="185">
        <v>160</v>
      </c>
      <c r="BT66" s="185"/>
      <c r="BU66" s="185"/>
      <c r="BV66" s="185">
        <v>253336.61</v>
      </c>
      <c r="BW66" s="185">
        <v>17273</v>
      </c>
      <c r="BX66" s="185"/>
      <c r="BY66" s="185">
        <v>319009.40000000002</v>
      </c>
      <c r="BZ66" s="185"/>
      <c r="CA66" s="185">
        <v>24523.63</v>
      </c>
      <c r="CB66" s="185"/>
      <c r="CC66" s="185"/>
      <c r="CD66" s="249" t="s">
        <v>221</v>
      </c>
      <c r="CE66" s="195">
        <f t="shared" si="0"/>
        <v>15945861.420000002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16577</v>
      </c>
      <c r="D67" s="195">
        <f>ROUND(D51+D52,0)</f>
        <v>0</v>
      </c>
      <c r="E67" s="195">
        <f t="shared" ref="E67:BP67" si="3">ROUND(E51+E52,0)</f>
        <v>57239</v>
      </c>
      <c r="F67" s="195">
        <f t="shared" si="3"/>
        <v>0</v>
      </c>
      <c r="G67" s="195">
        <f t="shared" si="3"/>
        <v>442</v>
      </c>
      <c r="H67" s="195">
        <f t="shared" si="3"/>
        <v>0</v>
      </c>
      <c r="I67" s="195">
        <f t="shared" si="3"/>
        <v>4166</v>
      </c>
      <c r="J67" s="195">
        <f>ROUND(J51+J52,0)</f>
        <v>8647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15943</v>
      </c>
      <c r="P67" s="195">
        <f t="shared" si="3"/>
        <v>206363</v>
      </c>
      <c r="Q67" s="195">
        <f t="shared" si="3"/>
        <v>697</v>
      </c>
      <c r="R67" s="195">
        <f t="shared" si="3"/>
        <v>5637</v>
      </c>
      <c r="S67" s="195">
        <f t="shared" si="3"/>
        <v>34316</v>
      </c>
      <c r="T67" s="195">
        <f t="shared" si="3"/>
        <v>0</v>
      </c>
      <c r="U67" s="195">
        <f t="shared" si="3"/>
        <v>25825</v>
      </c>
      <c r="V67" s="195">
        <f t="shared" si="3"/>
        <v>0</v>
      </c>
      <c r="W67" s="195">
        <f t="shared" si="3"/>
        <v>0</v>
      </c>
      <c r="X67" s="195">
        <f t="shared" si="3"/>
        <v>5222</v>
      </c>
      <c r="Y67" s="195">
        <f t="shared" si="3"/>
        <v>308284</v>
      </c>
      <c r="Z67" s="195">
        <f t="shared" si="3"/>
        <v>0</v>
      </c>
      <c r="AA67" s="195">
        <f t="shared" si="3"/>
        <v>3077</v>
      </c>
      <c r="AB67" s="195">
        <f t="shared" si="3"/>
        <v>7090</v>
      </c>
      <c r="AC67" s="195">
        <f t="shared" si="3"/>
        <v>71235</v>
      </c>
      <c r="AD67" s="195">
        <f t="shared" si="3"/>
        <v>0</v>
      </c>
      <c r="AE67" s="195">
        <f t="shared" si="3"/>
        <v>9422</v>
      </c>
      <c r="AF67" s="195">
        <f t="shared" si="3"/>
        <v>0</v>
      </c>
      <c r="AG67" s="195">
        <f t="shared" si="3"/>
        <v>44195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132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65659</v>
      </c>
      <c r="AW67" s="195">
        <f t="shared" si="3"/>
        <v>7878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33250</v>
      </c>
      <c r="BC67" s="195">
        <f t="shared" si="3"/>
        <v>0</v>
      </c>
      <c r="BD67" s="195">
        <f t="shared" si="3"/>
        <v>1086</v>
      </c>
      <c r="BE67" s="195">
        <f t="shared" si="3"/>
        <v>69967</v>
      </c>
      <c r="BF67" s="195">
        <f t="shared" si="3"/>
        <v>0</v>
      </c>
      <c r="BG67" s="195">
        <f t="shared" si="3"/>
        <v>0</v>
      </c>
      <c r="BH67" s="195">
        <f t="shared" si="3"/>
        <v>135117</v>
      </c>
      <c r="BI67" s="195">
        <f t="shared" si="3"/>
        <v>0</v>
      </c>
      <c r="BJ67" s="195">
        <f t="shared" si="3"/>
        <v>1238</v>
      </c>
      <c r="BK67" s="195">
        <f t="shared" si="3"/>
        <v>502</v>
      </c>
      <c r="BL67" s="195">
        <f t="shared" si="3"/>
        <v>4659</v>
      </c>
      <c r="BM67" s="195">
        <f t="shared" si="3"/>
        <v>0</v>
      </c>
      <c r="BN67" s="195">
        <f t="shared" si="3"/>
        <v>1719394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325</v>
      </c>
      <c r="BT67" s="195">
        <f t="shared" si="4"/>
        <v>0</v>
      </c>
      <c r="BU67" s="195">
        <f t="shared" si="4"/>
        <v>0</v>
      </c>
      <c r="BV67" s="195">
        <f t="shared" si="4"/>
        <v>8687</v>
      </c>
      <c r="BW67" s="195">
        <f t="shared" si="4"/>
        <v>0</v>
      </c>
      <c r="BX67" s="195">
        <f t="shared" si="4"/>
        <v>0</v>
      </c>
      <c r="BY67" s="195">
        <f t="shared" si="4"/>
        <v>8991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2881262</v>
      </c>
      <c r="CF67" s="252"/>
    </row>
    <row r="68" spans="1:84" ht="12.65" customHeight="1" x14ac:dyDescent="0.3">
      <c r="A68" s="171" t="s">
        <v>240</v>
      </c>
      <c r="B68" s="175"/>
      <c r="C68" s="184">
        <v>15120.57</v>
      </c>
      <c r="D68" s="184"/>
      <c r="E68" s="184">
        <v>30241.16</v>
      </c>
      <c r="F68" s="184"/>
      <c r="G68" s="184">
        <v>18811.78</v>
      </c>
      <c r="H68" s="184"/>
      <c r="I68" s="184">
        <v>48</v>
      </c>
      <c r="J68" s="184">
        <v>2248.66</v>
      </c>
      <c r="K68" s="185"/>
      <c r="L68" s="185"/>
      <c r="M68" s="184"/>
      <c r="N68" s="184"/>
      <c r="O68" s="184"/>
      <c r="P68" s="185">
        <v>1369.4</v>
      </c>
      <c r="Q68" s="185"/>
      <c r="R68" s="185">
        <v>13252.76</v>
      </c>
      <c r="S68" s="185">
        <v>23187.200000000001</v>
      </c>
      <c r="T68" s="185"/>
      <c r="U68" s="185">
        <v>33999.26</v>
      </c>
      <c r="V68" s="185"/>
      <c r="W68" s="185">
        <v>4</v>
      </c>
      <c r="X68" s="185"/>
      <c r="Y68" s="185">
        <v>865.21999999999991</v>
      </c>
      <c r="Z68" s="185"/>
      <c r="AA68" s="185">
        <v>24</v>
      </c>
      <c r="AB68" s="185">
        <v>203687</v>
      </c>
      <c r="AC68" s="185">
        <v>89017.26</v>
      </c>
      <c r="AD68" s="185"/>
      <c r="AE68" s="185">
        <v>15734.99</v>
      </c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>
        <v>90034.3</v>
      </c>
      <c r="AQ68" s="185"/>
      <c r="AR68" s="185"/>
      <c r="AS68" s="185"/>
      <c r="AT68" s="185"/>
      <c r="AU68" s="185"/>
      <c r="AV68" s="185">
        <v>14673.89</v>
      </c>
      <c r="AW68" s="185"/>
      <c r="AX68" s="185"/>
      <c r="AY68" s="185"/>
      <c r="AZ68" s="185"/>
      <c r="BA68" s="185"/>
      <c r="BB68" s="185"/>
      <c r="BC68" s="185"/>
      <c r="BD68" s="185">
        <v>22</v>
      </c>
      <c r="BE68" s="185">
        <v>29738.68</v>
      </c>
      <c r="BF68" s="185"/>
      <c r="BG68" s="185">
        <v>5151.45</v>
      </c>
      <c r="BH68" s="185">
        <v>4536.99</v>
      </c>
      <c r="BI68" s="185"/>
      <c r="BJ68" s="185"/>
      <c r="BK68" s="185"/>
      <c r="BL68" s="185"/>
      <c r="BM68" s="185"/>
      <c r="BN68" s="185">
        <v>72</v>
      </c>
      <c r="BO68" s="185"/>
      <c r="BP68" s="185"/>
      <c r="BQ68" s="185"/>
      <c r="BR68" s="185"/>
      <c r="BS68" s="185"/>
      <c r="BT68" s="185"/>
      <c r="BU68" s="185"/>
      <c r="BV68" s="185">
        <v>24</v>
      </c>
      <c r="BW68" s="185">
        <v>24</v>
      </c>
      <c r="BX68" s="185"/>
      <c r="BY68" s="185">
        <v>2</v>
      </c>
      <c r="BZ68" s="185"/>
      <c r="CA68" s="185">
        <v>18000</v>
      </c>
      <c r="CB68" s="185"/>
      <c r="CC68" s="185"/>
      <c r="CD68" s="249" t="s">
        <v>221</v>
      </c>
      <c r="CE68" s="195">
        <f t="shared" si="0"/>
        <v>609890.57000000007</v>
      </c>
      <c r="CF68" s="252"/>
    </row>
    <row r="69" spans="1:84" ht="12.65" customHeight="1" x14ac:dyDescent="0.3">
      <c r="A69" s="171" t="s">
        <v>241</v>
      </c>
      <c r="B69" s="175"/>
      <c r="C69" s="184"/>
      <c r="D69" s="184"/>
      <c r="E69" s="185">
        <v>2825.02</v>
      </c>
      <c r="F69" s="185"/>
      <c r="G69" s="184"/>
      <c r="H69" s="184"/>
      <c r="I69" s="185">
        <v>5709.23</v>
      </c>
      <c r="J69" s="185">
        <v>1353.93</v>
      </c>
      <c r="K69" s="185"/>
      <c r="L69" s="185"/>
      <c r="M69" s="184"/>
      <c r="N69" s="184"/>
      <c r="O69" s="184">
        <v>785.58</v>
      </c>
      <c r="P69" s="185">
        <v>2190</v>
      </c>
      <c r="Q69" s="185"/>
      <c r="R69" s="224">
        <v>3154.13</v>
      </c>
      <c r="S69" s="185"/>
      <c r="T69" s="184"/>
      <c r="U69" s="185">
        <v>-996.28</v>
      </c>
      <c r="V69" s="185">
        <v>721</v>
      </c>
      <c r="W69" s="184"/>
      <c r="X69" s="185"/>
      <c r="Y69" s="185">
        <v>7117.68</v>
      </c>
      <c r="Z69" s="185"/>
      <c r="AA69" s="185">
        <v>10971.679999999998</v>
      </c>
      <c r="AB69" s="185">
        <v>38928.150000000009</v>
      </c>
      <c r="AC69" s="185">
        <v>315.98</v>
      </c>
      <c r="AD69" s="185"/>
      <c r="AE69" s="185"/>
      <c r="AF69" s="185"/>
      <c r="AG69" s="185">
        <v>9090.49</v>
      </c>
      <c r="AH69" s="185"/>
      <c r="AI69" s="185"/>
      <c r="AJ69" s="185"/>
      <c r="AK69" s="185">
        <v>2895</v>
      </c>
      <c r="AL69" s="185"/>
      <c r="AM69" s="185"/>
      <c r="AN69" s="185"/>
      <c r="AO69" s="184"/>
      <c r="AP69" s="185">
        <v>165962.06000000003</v>
      </c>
      <c r="AQ69" s="184"/>
      <c r="AR69" s="184"/>
      <c r="AS69" s="184"/>
      <c r="AT69" s="184"/>
      <c r="AU69" s="185"/>
      <c r="AV69" s="185">
        <v>22125</v>
      </c>
      <c r="AW69" s="185"/>
      <c r="AX69" s="185"/>
      <c r="AY69" s="185">
        <v>105.5</v>
      </c>
      <c r="AZ69" s="185"/>
      <c r="BA69" s="185"/>
      <c r="BB69" s="185">
        <v>6262</v>
      </c>
      <c r="BC69" s="185"/>
      <c r="BD69" s="185"/>
      <c r="BE69" s="185">
        <v>1548.1100000000001</v>
      </c>
      <c r="BF69" s="185">
        <v>224.5</v>
      </c>
      <c r="BG69" s="185">
        <v>24562.2</v>
      </c>
      <c r="BH69" s="224">
        <v>65936.72</v>
      </c>
      <c r="BI69" s="185"/>
      <c r="BJ69" s="185">
        <v>50969.61</v>
      </c>
      <c r="BK69" s="185">
        <v>8446.51</v>
      </c>
      <c r="BL69" s="185"/>
      <c r="BM69" s="185"/>
      <c r="BN69" s="185">
        <v>511680.16000000003</v>
      </c>
      <c r="BO69" s="185"/>
      <c r="BP69" s="185">
        <v>75100.400000000009</v>
      </c>
      <c r="BQ69" s="185"/>
      <c r="BR69" s="185">
        <v>10891.8</v>
      </c>
      <c r="BS69" s="185">
        <v>406.26</v>
      </c>
      <c r="BT69" s="185"/>
      <c r="BU69" s="185"/>
      <c r="BV69" s="185">
        <v>3336.75</v>
      </c>
      <c r="BW69" s="185">
        <v>337.58000000000004</v>
      </c>
      <c r="BX69" s="185"/>
      <c r="BY69" s="185">
        <v>18498.570000000003</v>
      </c>
      <c r="BZ69" s="185"/>
      <c r="CA69" s="185">
        <v>-5979.25</v>
      </c>
      <c r="CB69" s="185"/>
      <c r="CC69" s="185"/>
      <c r="CD69" s="188">
        <v>4716378</v>
      </c>
      <c r="CE69" s="195">
        <f t="shared" si="0"/>
        <v>5761854.0700000003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2063523.9000000001</v>
      </c>
      <c r="D71" s="195">
        <f t="shared" ref="D71:AI71" si="5">SUM(D61:D69)-D70</f>
        <v>0</v>
      </c>
      <c r="E71" s="195">
        <f t="shared" si="5"/>
        <v>11056890.489999998</v>
      </c>
      <c r="F71" s="195">
        <f t="shared" si="5"/>
        <v>0</v>
      </c>
      <c r="G71" s="195">
        <f t="shared" si="5"/>
        <v>367258.62</v>
      </c>
      <c r="H71" s="195">
        <f t="shared" si="5"/>
        <v>0</v>
      </c>
      <c r="I71" s="195">
        <f t="shared" si="5"/>
        <v>3385633.0800000005</v>
      </c>
      <c r="J71" s="195">
        <f t="shared" si="5"/>
        <v>29791.96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3092550.48</v>
      </c>
      <c r="P71" s="195">
        <f t="shared" si="5"/>
        <v>3015913.89</v>
      </c>
      <c r="Q71" s="195">
        <f t="shared" si="5"/>
        <v>465329.27</v>
      </c>
      <c r="R71" s="195">
        <f t="shared" si="5"/>
        <v>3632848.6399999997</v>
      </c>
      <c r="S71" s="195">
        <f t="shared" si="5"/>
        <v>2987314.2800000003</v>
      </c>
      <c r="T71" s="195">
        <f t="shared" si="5"/>
        <v>0</v>
      </c>
      <c r="U71" s="195">
        <f t="shared" si="5"/>
        <v>4626394.22</v>
      </c>
      <c r="V71" s="195">
        <f t="shared" si="5"/>
        <v>868104.14</v>
      </c>
      <c r="W71" s="195">
        <f t="shared" si="5"/>
        <v>336487.95</v>
      </c>
      <c r="X71" s="195">
        <f t="shared" si="5"/>
        <v>1153411.08</v>
      </c>
      <c r="Y71" s="195">
        <f t="shared" si="5"/>
        <v>4530547.7200000007</v>
      </c>
      <c r="Z71" s="195">
        <f t="shared" si="5"/>
        <v>0</v>
      </c>
      <c r="AA71" s="195">
        <f t="shared" si="5"/>
        <v>643586.64</v>
      </c>
      <c r="AB71" s="195">
        <f t="shared" si="5"/>
        <v>3956792.2800000003</v>
      </c>
      <c r="AC71" s="195">
        <f t="shared" si="5"/>
        <v>1598996.1700000002</v>
      </c>
      <c r="AD71" s="195">
        <f t="shared" si="5"/>
        <v>0</v>
      </c>
      <c r="AE71" s="195">
        <f t="shared" si="5"/>
        <v>1179812.04</v>
      </c>
      <c r="AF71" s="195">
        <f t="shared" si="5"/>
        <v>0</v>
      </c>
      <c r="AG71" s="195">
        <f t="shared" si="5"/>
        <v>6109878.5600000005</v>
      </c>
      <c r="AH71" s="195">
        <f t="shared" si="5"/>
        <v>0</v>
      </c>
      <c r="AI71" s="195">
        <f t="shared" si="5"/>
        <v>1035099.76</v>
      </c>
      <c r="AJ71" s="195">
        <f t="shared" ref="AJ71:BO71" si="6">SUM(AJ61:AJ69)-AJ70</f>
        <v>0</v>
      </c>
      <c r="AK71" s="195">
        <f t="shared" si="6"/>
        <v>583020.66999999993</v>
      </c>
      <c r="AL71" s="195">
        <f t="shared" si="6"/>
        <v>219150.97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11983929.229999999</v>
      </c>
      <c r="AQ71" s="195">
        <f t="shared" si="6"/>
        <v>132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2725501.53</v>
      </c>
      <c r="AW71" s="195">
        <f t="shared" si="6"/>
        <v>7878</v>
      </c>
      <c r="AX71" s="195">
        <f t="shared" si="6"/>
        <v>0</v>
      </c>
      <c r="AY71" s="195">
        <f t="shared" si="6"/>
        <v>1184021.58</v>
      </c>
      <c r="AZ71" s="195">
        <f t="shared" si="6"/>
        <v>0</v>
      </c>
      <c r="BA71" s="195">
        <f t="shared" si="6"/>
        <v>322632.44</v>
      </c>
      <c r="BB71" s="195">
        <f t="shared" si="6"/>
        <v>1006787.9500000001</v>
      </c>
      <c r="BC71" s="195">
        <f t="shared" si="6"/>
        <v>0</v>
      </c>
      <c r="BD71" s="195">
        <f t="shared" si="6"/>
        <v>310648.32999999996</v>
      </c>
      <c r="BE71" s="195">
        <f t="shared" si="6"/>
        <v>2535422.3000000003</v>
      </c>
      <c r="BF71" s="195">
        <f t="shared" si="6"/>
        <v>1525984.06</v>
      </c>
      <c r="BG71" s="195">
        <f t="shared" si="6"/>
        <v>129265.05</v>
      </c>
      <c r="BH71" s="195">
        <f t="shared" si="6"/>
        <v>2564221.91</v>
      </c>
      <c r="BI71" s="195">
        <f t="shared" si="6"/>
        <v>0</v>
      </c>
      <c r="BJ71" s="195">
        <f t="shared" si="6"/>
        <v>842630.11</v>
      </c>
      <c r="BK71" s="195">
        <f t="shared" si="6"/>
        <v>3724754.3899999997</v>
      </c>
      <c r="BL71" s="195">
        <f t="shared" si="6"/>
        <v>984676.91000000015</v>
      </c>
      <c r="BM71" s="195">
        <f t="shared" si="6"/>
        <v>0</v>
      </c>
      <c r="BN71" s="195">
        <f t="shared" si="6"/>
        <v>6110775.8499999996</v>
      </c>
      <c r="BO71" s="195">
        <f t="shared" si="6"/>
        <v>0</v>
      </c>
      <c r="BP71" s="195">
        <f t="shared" ref="BP71:CC71" si="7">SUM(BP61:BP69)-BP70</f>
        <v>213539.26</v>
      </c>
      <c r="BQ71" s="195">
        <f t="shared" si="7"/>
        <v>0</v>
      </c>
      <c r="BR71" s="195">
        <f t="shared" si="7"/>
        <v>466163.99</v>
      </c>
      <c r="BS71" s="195">
        <f t="shared" si="7"/>
        <v>80220.349999999991</v>
      </c>
      <c r="BT71" s="195">
        <f t="shared" si="7"/>
        <v>0</v>
      </c>
      <c r="BU71" s="195">
        <f t="shared" si="7"/>
        <v>0</v>
      </c>
      <c r="BV71" s="195">
        <f t="shared" si="7"/>
        <v>621158.33000000007</v>
      </c>
      <c r="BW71" s="195">
        <f t="shared" si="7"/>
        <v>194736.77</v>
      </c>
      <c r="BX71" s="195">
        <f t="shared" si="7"/>
        <v>0</v>
      </c>
      <c r="BY71" s="195">
        <f t="shared" si="7"/>
        <v>1548377.8800000001</v>
      </c>
      <c r="BZ71" s="195">
        <f t="shared" si="7"/>
        <v>0</v>
      </c>
      <c r="CA71" s="195">
        <f t="shared" si="7"/>
        <v>435250.99000000005</v>
      </c>
      <c r="CB71" s="195">
        <f t="shared" si="7"/>
        <v>0</v>
      </c>
      <c r="CC71" s="195">
        <f t="shared" si="7"/>
        <v>0</v>
      </c>
      <c r="CD71" s="245">
        <f>CD69-CD70</f>
        <v>4716378</v>
      </c>
      <c r="CE71" s="195">
        <f>SUM(CE61:CE69)-CE70</f>
        <v>101173424.02000001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4817058</v>
      </c>
      <c r="CF72" s="252"/>
    </row>
    <row r="73" spans="1:84" ht="12.65" customHeight="1" x14ac:dyDescent="0.3">
      <c r="A73" s="171" t="s">
        <v>245</v>
      </c>
      <c r="B73" s="175"/>
      <c r="C73" s="184">
        <v>5646338</v>
      </c>
      <c r="D73" s="184"/>
      <c r="E73" s="185">
        <v>17378470</v>
      </c>
      <c r="F73" s="185"/>
      <c r="G73" s="184"/>
      <c r="H73" s="184"/>
      <c r="I73" s="185">
        <v>4681450</v>
      </c>
      <c r="J73" s="185">
        <v>1144403</v>
      </c>
      <c r="K73" s="185"/>
      <c r="L73" s="185"/>
      <c r="M73" s="184"/>
      <c r="N73" s="184"/>
      <c r="O73" s="184">
        <v>3292944</v>
      </c>
      <c r="P73" s="185">
        <v>10793898</v>
      </c>
      <c r="Q73" s="185">
        <v>747018</v>
      </c>
      <c r="R73" s="185">
        <v>7235673.5899999999</v>
      </c>
      <c r="S73" s="185">
        <v>12493288.300000001</v>
      </c>
      <c r="T73" s="185"/>
      <c r="U73" s="185">
        <v>8086530.7800000003</v>
      </c>
      <c r="V73" s="185">
        <v>2249085</v>
      </c>
      <c r="W73" s="185">
        <v>230908</v>
      </c>
      <c r="X73" s="185">
        <v>9407282</v>
      </c>
      <c r="Y73" s="185">
        <v>3164267</v>
      </c>
      <c r="Z73" s="185"/>
      <c r="AA73" s="185">
        <v>465959.53</v>
      </c>
      <c r="AB73" s="185">
        <v>16609189.949999999</v>
      </c>
      <c r="AC73" s="185">
        <v>3843872</v>
      </c>
      <c r="AD73" s="185"/>
      <c r="AE73" s="185">
        <v>909093</v>
      </c>
      <c r="AF73" s="185"/>
      <c r="AG73" s="185">
        <v>5092647</v>
      </c>
      <c r="AH73" s="185"/>
      <c r="AI73" s="185">
        <v>6874</v>
      </c>
      <c r="AJ73" s="185"/>
      <c r="AK73" s="185">
        <v>385539</v>
      </c>
      <c r="AL73" s="185">
        <v>661185</v>
      </c>
      <c r="AM73" s="185"/>
      <c r="AN73" s="185"/>
      <c r="AO73" s="185">
        <v>739542</v>
      </c>
      <c r="AP73" s="185">
        <v>17</v>
      </c>
      <c r="AQ73" s="185"/>
      <c r="AR73" s="185"/>
      <c r="AS73" s="185"/>
      <c r="AT73" s="185"/>
      <c r="AU73" s="185"/>
      <c r="AV73" s="185">
        <v>4172418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119437892.15000001</v>
      </c>
      <c r="CF73" s="252"/>
    </row>
    <row r="74" spans="1:84" ht="12.65" customHeight="1" x14ac:dyDescent="0.3">
      <c r="A74" s="171" t="s">
        <v>246</v>
      </c>
      <c r="B74" s="175"/>
      <c r="C74" s="184">
        <v>9355</v>
      </c>
      <c r="D74" s="184"/>
      <c r="E74" s="185">
        <v>492475</v>
      </c>
      <c r="F74" s="185"/>
      <c r="G74" s="184">
        <v>1265799</v>
      </c>
      <c r="H74" s="184"/>
      <c r="I74" s="184">
        <v>408765.5</v>
      </c>
      <c r="J74" s="185">
        <v>1055</v>
      </c>
      <c r="K74" s="185"/>
      <c r="L74" s="185"/>
      <c r="M74" s="184"/>
      <c r="N74" s="184"/>
      <c r="O74" s="184">
        <v>598491</v>
      </c>
      <c r="P74" s="185">
        <v>30612556</v>
      </c>
      <c r="Q74" s="185">
        <v>1835004</v>
      </c>
      <c r="R74" s="185">
        <v>7436716</v>
      </c>
      <c r="S74" s="185">
        <v>11199937.82</v>
      </c>
      <c r="T74" s="185"/>
      <c r="U74" s="185">
        <v>20092980.469999999</v>
      </c>
      <c r="V74" s="185">
        <v>4157421</v>
      </c>
      <c r="W74" s="185">
        <v>5331328</v>
      </c>
      <c r="X74" s="185">
        <v>43692007</v>
      </c>
      <c r="Y74" s="185">
        <v>27374634</v>
      </c>
      <c r="Z74" s="185"/>
      <c r="AA74" s="185">
        <v>4514025.2300000004</v>
      </c>
      <c r="AB74" s="185">
        <v>13053432.190000001</v>
      </c>
      <c r="AC74" s="185">
        <v>538243</v>
      </c>
      <c r="AD74" s="185"/>
      <c r="AE74" s="185">
        <v>2735981.27</v>
      </c>
      <c r="AF74" s="185"/>
      <c r="AG74" s="185">
        <v>33482603</v>
      </c>
      <c r="AH74" s="185"/>
      <c r="AI74" s="185">
        <v>3223356</v>
      </c>
      <c r="AJ74" s="185"/>
      <c r="AK74" s="185">
        <v>403502</v>
      </c>
      <c r="AL74" s="185">
        <v>987990.2</v>
      </c>
      <c r="AM74" s="185"/>
      <c r="AN74" s="185"/>
      <c r="AO74" s="185">
        <v>3105155</v>
      </c>
      <c r="AP74" s="185">
        <v>14686042.1</v>
      </c>
      <c r="AQ74" s="185"/>
      <c r="AR74" s="185"/>
      <c r="AS74" s="185"/>
      <c r="AT74" s="185"/>
      <c r="AU74" s="185"/>
      <c r="AV74" s="185">
        <v>6058326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237297180.77999997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5655693</v>
      </c>
      <c r="D75" s="195">
        <f t="shared" si="9"/>
        <v>0</v>
      </c>
      <c r="E75" s="195">
        <f t="shared" si="9"/>
        <v>17870945</v>
      </c>
      <c r="F75" s="195">
        <f t="shared" si="9"/>
        <v>0</v>
      </c>
      <c r="G75" s="195">
        <f t="shared" si="9"/>
        <v>1265799</v>
      </c>
      <c r="H75" s="195">
        <f t="shared" si="9"/>
        <v>0</v>
      </c>
      <c r="I75" s="195">
        <f t="shared" si="9"/>
        <v>5090215.5</v>
      </c>
      <c r="J75" s="195">
        <f t="shared" si="9"/>
        <v>1145458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3891435</v>
      </c>
      <c r="P75" s="195">
        <f t="shared" si="9"/>
        <v>41406454</v>
      </c>
      <c r="Q75" s="195">
        <f t="shared" si="9"/>
        <v>2582022</v>
      </c>
      <c r="R75" s="195">
        <f t="shared" si="9"/>
        <v>14672389.59</v>
      </c>
      <c r="S75" s="195">
        <f t="shared" si="9"/>
        <v>23693226.120000001</v>
      </c>
      <c r="T75" s="195">
        <f t="shared" si="9"/>
        <v>0</v>
      </c>
      <c r="U75" s="195">
        <f t="shared" si="9"/>
        <v>28179511.25</v>
      </c>
      <c r="V75" s="195">
        <f t="shared" si="9"/>
        <v>6406506</v>
      </c>
      <c r="W75" s="195">
        <f t="shared" si="9"/>
        <v>5562236</v>
      </c>
      <c r="X75" s="195">
        <f t="shared" si="9"/>
        <v>53099289</v>
      </c>
      <c r="Y75" s="195">
        <f t="shared" si="9"/>
        <v>30538901</v>
      </c>
      <c r="Z75" s="195">
        <f t="shared" si="9"/>
        <v>0</v>
      </c>
      <c r="AA75" s="195">
        <f t="shared" si="9"/>
        <v>4979984.7600000007</v>
      </c>
      <c r="AB75" s="195">
        <f t="shared" si="9"/>
        <v>29662622.140000001</v>
      </c>
      <c r="AC75" s="195">
        <f t="shared" si="9"/>
        <v>4382115</v>
      </c>
      <c r="AD75" s="195">
        <f t="shared" si="9"/>
        <v>0</v>
      </c>
      <c r="AE75" s="195">
        <f t="shared" si="9"/>
        <v>3645074.27</v>
      </c>
      <c r="AF75" s="195">
        <f t="shared" si="9"/>
        <v>0</v>
      </c>
      <c r="AG75" s="195">
        <f t="shared" si="9"/>
        <v>38575250</v>
      </c>
      <c r="AH75" s="195">
        <f t="shared" si="9"/>
        <v>0</v>
      </c>
      <c r="AI75" s="195">
        <f t="shared" si="9"/>
        <v>3230230</v>
      </c>
      <c r="AJ75" s="195">
        <f t="shared" si="9"/>
        <v>0</v>
      </c>
      <c r="AK75" s="195">
        <f t="shared" si="9"/>
        <v>789041</v>
      </c>
      <c r="AL75" s="195">
        <f t="shared" si="9"/>
        <v>1649175.2</v>
      </c>
      <c r="AM75" s="195">
        <f t="shared" si="9"/>
        <v>0</v>
      </c>
      <c r="AN75" s="195">
        <f t="shared" si="9"/>
        <v>0</v>
      </c>
      <c r="AO75" s="195">
        <f t="shared" si="9"/>
        <v>3844697</v>
      </c>
      <c r="AP75" s="195">
        <f t="shared" si="9"/>
        <v>14686059.1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10230744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356735072.93000001</v>
      </c>
      <c r="CF75" s="252"/>
    </row>
    <row r="76" spans="1:84" ht="12.65" customHeight="1" x14ac:dyDescent="0.3">
      <c r="A76" s="171" t="s">
        <v>248</v>
      </c>
      <c r="B76" s="175"/>
      <c r="C76" s="184">
        <v>5886</v>
      </c>
      <c r="D76" s="184">
        <v>0</v>
      </c>
      <c r="E76" s="185">
        <v>20340</v>
      </c>
      <c r="F76" s="185">
        <v>0</v>
      </c>
      <c r="G76" s="184">
        <v>0</v>
      </c>
      <c r="H76" s="184">
        <v>0</v>
      </c>
      <c r="I76" s="185">
        <v>17985</v>
      </c>
      <c r="J76" s="185">
        <v>459</v>
      </c>
      <c r="K76" s="185">
        <v>0</v>
      </c>
      <c r="L76" s="185">
        <v>0</v>
      </c>
      <c r="M76" s="185">
        <v>0</v>
      </c>
      <c r="N76" s="185">
        <v>0</v>
      </c>
      <c r="O76" s="185">
        <v>3113</v>
      </c>
      <c r="P76" s="185">
        <v>6715</v>
      </c>
      <c r="Q76" s="185">
        <v>1302</v>
      </c>
      <c r="R76" s="185">
        <v>198</v>
      </c>
      <c r="S76" s="185">
        <v>1331</v>
      </c>
      <c r="T76" s="185">
        <v>0</v>
      </c>
      <c r="U76" s="185">
        <v>5703</v>
      </c>
      <c r="V76" s="185">
        <v>864</v>
      </c>
      <c r="W76" s="185">
        <v>660</v>
      </c>
      <c r="X76" s="185">
        <v>5944</v>
      </c>
      <c r="Y76" s="185">
        <v>8961</v>
      </c>
      <c r="Z76" s="185">
        <v>0</v>
      </c>
      <c r="AA76" s="185">
        <v>403</v>
      </c>
      <c r="AB76" s="185">
        <v>1239</v>
      </c>
      <c r="AC76" s="185">
        <v>304</v>
      </c>
      <c r="AD76" s="185">
        <v>0</v>
      </c>
      <c r="AE76" s="185">
        <v>6115</v>
      </c>
      <c r="AF76" s="185">
        <v>0</v>
      </c>
      <c r="AG76" s="185">
        <v>15933</v>
      </c>
      <c r="AH76" s="185">
        <v>0</v>
      </c>
      <c r="AI76" s="185">
        <v>3092</v>
      </c>
      <c r="AJ76" s="185">
        <v>0</v>
      </c>
      <c r="AK76" s="185">
        <v>0</v>
      </c>
      <c r="AL76" s="185">
        <v>331</v>
      </c>
      <c r="AM76" s="185">
        <v>0</v>
      </c>
      <c r="AN76" s="185">
        <v>0</v>
      </c>
      <c r="AO76" s="185">
        <v>0</v>
      </c>
      <c r="AP76" s="185">
        <v>38095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6445</v>
      </c>
      <c r="AW76" s="185">
        <v>0</v>
      </c>
      <c r="AX76" s="185">
        <v>0</v>
      </c>
      <c r="AY76" s="185">
        <v>7362</v>
      </c>
      <c r="AZ76" s="185">
        <v>0</v>
      </c>
      <c r="BA76" s="185">
        <v>1158</v>
      </c>
      <c r="BB76" s="185">
        <v>311</v>
      </c>
      <c r="BC76" s="185">
        <v>0</v>
      </c>
      <c r="BD76" s="185">
        <v>2441</v>
      </c>
      <c r="BE76" s="185">
        <v>26845</v>
      </c>
      <c r="BF76" s="185">
        <v>2350</v>
      </c>
      <c r="BG76" s="185">
        <v>261</v>
      </c>
      <c r="BH76" s="185">
        <v>3573</v>
      </c>
      <c r="BI76" s="185">
        <v>0</v>
      </c>
      <c r="BJ76" s="185">
        <v>2429</v>
      </c>
      <c r="BK76" s="185">
        <v>3694</v>
      </c>
      <c r="BL76" s="185">
        <v>1251</v>
      </c>
      <c r="BM76" s="185">
        <v>0</v>
      </c>
      <c r="BN76" s="185">
        <v>82182</v>
      </c>
      <c r="BO76" s="185">
        <v>0</v>
      </c>
      <c r="BP76" s="185">
        <v>370</v>
      </c>
      <c r="BQ76" s="185">
        <v>0</v>
      </c>
      <c r="BR76" s="185">
        <v>1288</v>
      </c>
      <c r="BS76" s="185">
        <v>749</v>
      </c>
      <c r="BT76" s="185">
        <v>0</v>
      </c>
      <c r="BU76" s="185">
        <v>0</v>
      </c>
      <c r="BV76" s="185">
        <v>10871</v>
      </c>
      <c r="BW76" s="185">
        <v>452</v>
      </c>
      <c r="BX76" s="185">
        <v>0</v>
      </c>
      <c r="BY76" s="185">
        <v>552</v>
      </c>
      <c r="BZ76" s="185">
        <v>0</v>
      </c>
      <c r="CA76" s="185">
        <v>1656</v>
      </c>
      <c r="CB76" s="185">
        <v>0</v>
      </c>
      <c r="CC76" s="185">
        <v>0</v>
      </c>
      <c r="CD76" s="249" t="s">
        <v>221</v>
      </c>
      <c r="CE76" s="195">
        <f t="shared" si="8"/>
        <v>301213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2049</v>
      </c>
      <c r="D77" s="184"/>
      <c r="E77" s="184">
        <v>23684</v>
      </c>
      <c r="F77" s="184"/>
      <c r="G77" s="184"/>
      <c r="H77" s="184"/>
      <c r="I77" s="184">
        <v>8910</v>
      </c>
      <c r="J77" s="184"/>
      <c r="K77" s="184"/>
      <c r="L77" s="184"/>
      <c r="M77" s="184"/>
      <c r="N77" s="184"/>
      <c r="O77" s="184"/>
      <c r="P77" s="184"/>
      <c r="Q77" s="184">
        <v>2</v>
      </c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3108</v>
      </c>
      <c r="AH77" s="184"/>
      <c r="AI77" s="184"/>
      <c r="AJ77" s="184"/>
      <c r="AK77" s="184"/>
      <c r="AL77" s="184"/>
      <c r="AM77" s="184"/>
      <c r="AN77" s="184"/>
      <c r="AO77" s="184"/>
      <c r="AP77" s="184">
        <v>22</v>
      </c>
      <c r="AQ77" s="184"/>
      <c r="AR77" s="184"/>
      <c r="AS77" s="184"/>
      <c r="AT77" s="184"/>
      <c r="AU77" s="184"/>
      <c r="AV77" s="184">
        <v>16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37791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1641</v>
      </c>
      <c r="D78" s="184"/>
      <c r="E78" s="184">
        <v>4348</v>
      </c>
      <c r="F78" s="184"/>
      <c r="G78" s="184"/>
      <c r="H78" s="184"/>
      <c r="I78" s="184">
        <v>5015</v>
      </c>
      <c r="J78" s="184">
        <v>128</v>
      </c>
      <c r="K78" s="184"/>
      <c r="L78" s="184"/>
      <c r="M78" s="184"/>
      <c r="N78" s="184"/>
      <c r="O78" s="184">
        <v>868</v>
      </c>
      <c r="P78" s="184">
        <v>1873</v>
      </c>
      <c r="Q78" s="184">
        <v>363</v>
      </c>
      <c r="R78" s="184">
        <v>55</v>
      </c>
      <c r="S78" s="184">
        <v>371</v>
      </c>
      <c r="T78" s="184"/>
      <c r="U78" s="184">
        <v>1590</v>
      </c>
      <c r="V78" s="184">
        <v>241</v>
      </c>
      <c r="W78" s="184">
        <v>184</v>
      </c>
      <c r="X78" s="184">
        <v>1658</v>
      </c>
      <c r="Y78" s="184">
        <v>2499</v>
      </c>
      <c r="Z78" s="184"/>
      <c r="AA78" s="184">
        <v>112</v>
      </c>
      <c r="AB78" s="184">
        <v>346</v>
      </c>
      <c r="AC78" s="184">
        <v>85</v>
      </c>
      <c r="AD78" s="184"/>
      <c r="AE78" s="184">
        <v>1705</v>
      </c>
      <c r="AF78" s="184"/>
      <c r="AG78" s="184">
        <v>4443</v>
      </c>
      <c r="AH78" s="184"/>
      <c r="AI78" s="184">
        <v>862</v>
      </c>
      <c r="AJ78" s="184"/>
      <c r="AK78" s="184"/>
      <c r="AL78" s="184">
        <v>92</v>
      </c>
      <c r="AM78" s="184"/>
      <c r="AN78" s="184"/>
      <c r="AO78" s="184"/>
      <c r="AP78" s="184">
        <v>10623</v>
      </c>
      <c r="AQ78" s="184"/>
      <c r="AR78" s="184"/>
      <c r="AS78" s="184"/>
      <c r="AT78" s="184"/>
      <c r="AU78" s="184"/>
      <c r="AV78" s="184">
        <v>1797</v>
      </c>
      <c r="AW78" s="184"/>
      <c r="AX78" s="249" t="s">
        <v>221</v>
      </c>
      <c r="AY78" s="249" t="s">
        <v>221</v>
      </c>
      <c r="AZ78" s="249" t="s">
        <v>221</v>
      </c>
      <c r="BA78" s="184">
        <v>323</v>
      </c>
      <c r="BB78" s="184">
        <v>87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996</v>
      </c>
      <c r="BI78" s="184"/>
      <c r="BJ78" s="249" t="s">
        <v>221</v>
      </c>
      <c r="BK78" s="184">
        <v>1030</v>
      </c>
      <c r="BL78" s="184">
        <v>349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209</v>
      </c>
      <c r="BT78" s="184"/>
      <c r="BU78" s="184"/>
      <c r="BV78" s="184">
        <v>3032</v>
      </c>
      <c r="BW78" s="184">
        <v>126</v>
      </c>
      <c r="BX78" s="184"/>
      <c r="BY78" s="184">
        <v>154</v>
      </c>
      <c r="BZ78" s="184"/>
      <c r="CA78" s="184">
        <v>463.40999999999622</v>
      </c>
      <c r="CB78" s="184"/>
      <c r="CC78" s="249" t="s">
        <v>221</v>
      </c>
      <c r="CD78" s="249" t="s">
        <v>221</v>
      </c>
      <c r="CE78" s="195">
        <f t="shared" si="8"/>
        <v>47668.409999999996</v>
      </c>
      <c r="CF78" s="195"/>
    </row>
    <row r="79" spans="1:84" ht="12.65" customHeight="1" x14ac:dyDescent="0.3">
      <c r="A79" s="171" t="s">
        <v>251</v>
      </c>
      <c r="B79" s="175"/>
      <c r="C79" s="225">
        <v>30574.22</v>
      </c>
      <c r="D79" s="225"/>
      <c r="E79" s="184">
        <v>109153.26999999999</v>
      </c>
      <c r="F79" s="184"/>
      <c r="G79" s="184"/>
      <c r="H79" s="184"/>
      <c r="I79" s="184">
        <v>28051.96</v>
      </c>
      <c r="J79" s="184"/>
      <c r="K79" s="184"/>
      <c r="L79" s="184"/>
      <c r="M79" s="184"/>
      <c r="N79" s="184"/>
      <c r="O79" s="184">
        <v>23260</v>
      </c>
      <c r="P79" s="184">
        <v>39907.770000000004</v>
      </c>
      <c r="Q79" s="184">
        <v>3937.2</v>
      </c>
      <c r="R79" s="184"/>
      <c r="S79" s="184"/>
      <c r="T79" s="184"/>
      <c r="U79" s="184"/>
      <c r="V79" s="184"/>
      <c r="W79" s="184"/>
      <c r="X79" s="184">
        <v>23383.599999999999</v>
      </c>
      <c r="Y79" s="184">
        <v>27983.03</v>
      </c>
      <c r="Z79" s="184"/>
      <c r="AA79" s="184"/>
      <c r="AB79" s="184"/>
      <c r="AC79" s="184">
        <v>773.31</v>
      </c>
      <c r="AD79" s="184"/>
      <c r="AE79" s="184">
        <v>6963.77</v>
      </c>
      <c r="AF79" s="184"/>
      <c r="AG79" s="184">
        <v>121792.95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11705.92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427487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0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313" t="s">
        <v>1279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">
      <c r="A85" s="173" t="s">
        <v>1250</v>
      </c>
      <c r="B85" s="172"/>
      <c r="C85" s="340" t="s">
        <v>1270</v>
      </c>
      <c r="D85" s="340"/>
      <c r="E85" s="204"/>
    </row>
    <row r="86" spans="1:5" ht="12.65" customHeight="1" x14ac:dyDescent="0.3">
      <c r="A86" s="173" t="s">
        <v>1251</v>
      </c>
      <c r="B86" s="172" t="s">
        <v>256</v>
      </c>
      <c r="C86" s="230"/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29" t="s">
        <v>1280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9" t="s">
        <v>1281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1282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341" t="s">
        <v>1283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2167</v>
      </c>
      <c r="D111" s="174">
        <v>8694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>
        <v>298</v>
      </c>
      <c r="D113" s="174">
        <v>2876</v>
      </c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295</v>
      </c>
      <c r="D114" s="174">
        <v>583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8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32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5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>
        <v>4</v>
      </c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49</v>
      </c>
    </row>
    <row r="128" spans="1:5" ht="12.65" customHeight="1" x14ac:dyDescent="0.3">
      <c r="A128" s="173" t="s">
        <v>292</v>
      </c>
      <c r="B128" s="172" t="s">
        <v>256</v>
      </c>
      <c r="C128" s="189">
        <v>140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12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1209</v>
      </c>
      <c r="C138" s="189">
        <v>673</v>
      </c>
      <c r="D138" s="174">
        <v>573</v>
      </c>
      <c r="E138" s="175">
        <f>SUM(B138:D138)</f>
        <v>2455</v>
      </c>
    </row>
    <row r="139" spans="1:6" ht="12.65" customHeight="1" x14ac:dyDescent="0.3">
      <c r="A139" s="173" t="s">
        <v>215</v>
      </c>
      <c r="B139" s="174">
        <v>5228</v>
      </c>
      <c r="C139" s="189">
        <v>1963</v>
      </c>
      <c r="D139" s="174">
        <v>1715</v>
      </c>
      <c r="E139" s="175">
        <f>SUM(B139:D139)</f>
        <v>8906</v>
      </c>
    </row>
    <row r="140" spans="1:6" ht="12.65" customHeight="1" x14ac:dyDescent="0.3">
      <c r="A140" s="173" t="s">
        <v>298</v>
      </c>
      <c r="B140" s="174">
        <v>59464.06</v>
      </c>
      <c r="C140" s="174">
        <v>34099.06</v>
      </c>
      <c r="D140" s="174">
        <v>33325.880000000005</v>
      </c>
      <c r="E140" s="175">
        <f>SUM(B140:D140)</f>
        <v>126889</v>
      </c>
    </row>
    <row r="141" spans="1:6" ht="12.65" customHeight="1" x14ac:dyDescent="0.3">
      <c r="A141" s="173" t="s">
        <v>245</v>
      </c>
      <c r="B141" s="174">
        <v>68413247.319567144</v>
      </c>
      <c r="C141" s="189">
        <v>23627727.084818751</v>
      </c>
      <c r="D141" s="174">
        <v>22696462.59561412</v>
      </c>
      <c r="E141" s="175">
        <f>SUM(B141:D141)</f>
        <v>114737437.00000001</v>
      </c>
      <c r="F141" s="199"/>
    </row>
    <row r="142" spans="1:6" ht="12.65" customHeight="1" x14ac:dyDescent="0.3">
      <c r="A142" s="173" t="s">
        <v>246</v>
      </c>
      <c r="B142" s="174">
        <v>110269908.89970767</v>
      </c>
      <c r="C142" s="189">
        <v>62680248.453957945</v>
      </c>
      <c r="D142" s="174">
        <v>63940113.14633438</v>
      </c>
      <c r="E142" s="175">
        <f>SUM(B142:D142)</f>
        <v>236890270.5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>
        <v>18</v>
      </c>
      <c r="C150" s="189">
        <v>158</v>
      </c>
      <c r="D150" s="174">
        <v>145</v>
      </c>
      <c r="E150" s="175">
        <f>SUM(B150:D150)</f>
        <v>321</v>
      </c>
    </row>
    <row r="151" spans="1:5" ht="12.65" customHeight="1" x14ac:dyDescent="0.3">
      <c r="A151" s="173" t="s">
        <v>215</v>
      </c>
      <c r="B151" s="174">
        <v>182</v>
      </c>
      <c r="C151" s="189">
        <v>1464</v>
      </c>
      <c r="D151" s="174">
        <v>1601</v>
      </c>
      <c r="E151" s="175">
        <f>SUM(B151:D151)</f>
        <v>3247</v>
      </c>
    </row>
    <row r="152" spans="1:5" ht="12.65" customHeight="1" x14ac:dyDescent="0.3">
      <c r="A152" s="173" t="s">
        <v>298</v>
      </c>
      <c r="B152" s="174">
        <v>577.94000000000005</v>
      </c>
      <c r="C152" s="189">
        <v>29.94</v>
      </c>
      <c r="D152" s="174">
        <v>1486.12</v>
      </c>
      <c r="E152" s="175">
        <f>SUM(B152:D152)</f>
        <v>2094</v>
      </c>
    </row>
    <row r="153" spans="1:5" ht="12.65" customHeight="1" x14ac:dyDescent="0.3">
      <c r="A153" s="173" t="s">
        <v>245</v>
      </c>
      <c r="B153" s="174">
        <v>264380</v>
      </c>
      <c r="C153" s="189">
        <v>2119247</v>
      </c>
      <c r="D153" s="174">
        <v>2316828</v>
      </c>
      <c r="E153" s="175">
        <f>SUM(B153:D153)</f>
        <v>4700455</v>
      </c>
    </row>
    <row r="154" spans="1:5" ht="12.65" customHeight="1" x14ac:dyDescent="0.3">
      <c r="A154" s="173" t="s">
        <v>246</v>
      </c>
      <c r="B154" s="174">
        <v>112299</v>
      </c>
      <c r="C154" s="189">
        <v>5817</v>
      </c>
      <c r="D154" s="174">
        <v>288794.5</v>
      </c>
      <c r="E154" s="175">
        <f>SUM(B154:D154)</f>
        <v>406910.5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13838953.59</v>
      </c>
      <c r="C157" s="174">
        <v>9750084.7200000007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2776075.31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-43052.4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742537.96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7880080.2400000002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23652.75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1905960.4000000001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135965.26999999999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13421219.529999999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36811.78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573132.73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609944.51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969950.3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242147.99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1212098.29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163294.65999999997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1374074.3900000001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1537369.05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1974115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1974115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1702265</v>
      </c>
      <c r="C195" s="189"/>
      <c r="D195" s="174"/>
      <c r="E195" s="175">
        <f t="shared" ref="E195:E203" si="10">SUM(B195:C195)-D195</f>
        <v>1702265</v>
      </c>
    </row>
    <row r="196" spans="1:8" ht="12.65" customHeight="1" x14ac:dyDescent="0.3">
      <c r="A196" s="173" t="s">
        <v>333</v>
      </c>
      <c r="B196" s="174">
        <v>749181</v>
      </c>
      <c r="C196" s="189">
        <v>41723</v>
      </c>
      <c r="D196" s="174"/>
      <c r="E196" s="175">
        <f t="shared" si="10"/>
        <v>790904</v>
      </c>
    </row>
    <row r="197" spans="1:8" ht="12.65" customHeight="1" x14ac:dyDescent="0.3">
      <c r="A197" s="173" t="s">
        <v>334</v>
      </c>
      <c r="B197" s="174">
        <v>69889555</v>
      </c>
      <c r="C197" s="189">
        <v>13261</v>
      </c>
      <c r="D197" s="174"/>
      <c r="E197" s="175">
        <f t="shared" si="10"/>
        <v>69902816</v>
      </c>
    </row>
    <row r="198" spans="1:8" ht="12.65" customHeight="1" x14ac:dyDescent="0.3">
      <c r="A198" s="173" t="s">
        <v>335</v>
      </c>
      <c r="B198" s="174">
        <v>4153580</v>
      </c>
      <c r="C198" s="189">
        <v>1460522</v>
      </c>
      <c r="D198" s="174"/>
      <c r="E198" s="175">
        <f t="shared" si="10"/>
        <v>5614102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37457978</v>
      </c>
      <c r="C200" s="189">
        <v>846599</v>
      </c>
      <c r="D200" s="174">
        <v>21043</v>
      </c>
      <c r="E200" s="175">
        <f t="shared" si="10"/>
        <v>38283534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/>
      <c r="C203" s="189">
        <v>236401</v>
      </c>
      <c r="D203" s="174"/>
      <c r="E203" s="175">
        <f t="shared" si="10"/>
        <v>236401</v>
      </c>
    </row>
    <row r="204" spans="1:8" ht="12.65" customHeight="1" x14ac:dyDescent="0.3">
      <c r="A204" s="173" t="s">
        <v>203</v>
      </c>
      <c r="B204" s="175">
        <f>SUM(B195:B203)</f>
        <v>113952559</v>
      </c>
      <c r="C204" s="191">
        <f>SUM(C195:C203)</f>
        <v>2598506</v>
      </c>
      <c r="D204" s="175">
        <f>SUM(D195:D203)</f>
        <v>21043</v>
      </c>
      <c r="E204" s="175">
        <f>SUM(E195:E203)</f>
        <v>116530022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629385</v>
      </c>
      <c r="C209" s="189">
        <v>16155</v>
      </c>
      <c r="D209" s="174"/>
      <c r="E209" s="175">
        <f t="shared" ref="E209:E216" si="11">SUM(B209:C209)-D209</f>
        <v>645540</v>
      </c>
      <c r="H209" s="259"/>
    </row>
    <row r="210" spans="1:8" ht="12.65" customHeight="1" x14ac:dyDescent="0.3">
      <c r="A210" s="173" t="s">
        <v>334</v>
      </c>
      <c r="B210" s="174">
        <v>44421794</v>
      </c>
      <c r="C210" s="189">
        <v>1715950</v>
      </c>
      <c r="D210" s="174"/>
      <c r="E210" s="175">
        <f t="shared" si="11"/>
        <v>46137744</v>
      </c>
      <c r="H210" s="259"/>
    </row>
    <row r="211" spans="1:8" ht="12.65" customHeight="1" x14ac:dyDescent="0.3">
      <c r="A211" s="173" t="s">
        <v>335</v>
      </c>
      <c r="B211" s="174">
        <v>3668938</v>
      </c>
      <c r="C211" s="189">
        <v>161812</v>
      </c>
      <c r="D211" s="174"/>
      <c r="E211" s="175">
        <f t="shared" si="11"/>
        <v>3830750</v>
      </c>
      <c r="H211" s="259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33896054</v>
      </c>
      <c r="C213" s="189">
        <v>987345</v>
      </c>
      <c r="D213" s="174">
        <v>21043</v>
      </c>
      <c r="E213" s="175">
        <f t="shared" si="11"/>
        <v>34862356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82616171</v>
      </c>
      <c r="C217" s="191">
        <f>SUM(C208:C216)</f>
        <v>2881262</v>
      </c>
      <c r="D217" s="175">
        <f>SUM(D208:D216)</f>
        <v>21043</v>
      </c>
      <c r="E217" s="175">
        <f>SUM(E208:E216)</f>
        <v>85476390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42" t="s">
        <v>1254</v>
      </c>
      <c r="C220" s="342"/>
      <c r="D220" s="208"/>
      <c r="E220" s="208"/>
    </row>
    <row r="221" spans="1:8" ht="12.65" customHeight="1" x14ac:dyDescent="0.3">
      <c r="A221" s="272" t="s">
        <v>1254</v>
      </c>
      <c r="B221" s="208"/>
      <c r="C221" s="189">
        <v>7798547.8099999996</v>
      </c>
      <c r="D221" s="172">
        <f>C221</f>
        <v>7798547.8099999996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139874962.59999999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62492671.82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3054461.4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7847420.0499999998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20236834.879999999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6026829.2199999997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239533179.97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890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214462.11999999997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813740.85000000079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1028202.9700000008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17345874.09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17345874.09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265705804.84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65" customHeight="1" x14ac:dyDescent="0.3">
      <c r="A250" s="173" t="s">
        <v>362</v>
      </c>
      <c r="B250" s="172" t="s">
        <v>256</v>
      </c>
      <c r="C250" s="189">
        <v>26077809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56151242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v>36042797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/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2124829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1599207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49910290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65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>
        <v>3204652</v>
      </c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3204652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65" customHeight="1" x14ac:dyDescent="0.3">
      <c r="A267" s="173" t="s">
        <v>332</v>
      </c>
      <c r="B267" s="172" t="s">
        <v>256</v>
      </c>
      <c r="C267" s="189">
        <v>1702265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790904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v>69902816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>
        <v>5614102</v>
      </c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v>38283534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236401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116530022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85476390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31053632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7721232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7721232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4365412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4365412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96255218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11395046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5390199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9885091</v>
      </c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>
        <v>1336486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695000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28701822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35811245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4079728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39890973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695000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39195973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-10417441</v>
      </c>
      <c r="D332" s="175"/>
      <c r="E332" s="175"/>
    </row>
    <row r="333" spans="1:5" ht="12.65" customHeight="1" x14ac:dyDescent="0.3">
      <c r="A333" s="173"/>
      <c r="B333" s="172"/>
      <c r="C333" s="231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v>38774864</v>
      </c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96255218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96255218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119437892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232660503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352098395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1254</v>
      </c>
      <c r="B363" s="257"/>
      <c r="C363" s="189">
        <v>7741825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252215369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1084950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261042144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91056251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1715485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v>4817058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6532543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97588794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40182651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13421220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10875590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10430627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1064472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15945864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2881262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609891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1212098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1536312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1967968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1045476+2</f>
        <v>1045478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101173433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-3584639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15299922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11715283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11715283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Grays Harbor Community Hospital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2167</v>
      </c>
      <c r="C414" s="194">
        <f>E138</f>
        <v>2455</v>
      </c>
      <c r="D414" s="179"/>
    </row>
    <row r="415" spans="1:5" ht="12.65" customHeight="1" x14ac:dyDescent="0.3">
      <c r="A415" s="179" t="s">
        <v>464</v>
      </c>
      <c r="B415" s="179">
        <f>D111</f>
        <v>8694</v>
      </c>
      <c r="C415" s="179">
        <f>E139</f>
        <v>8906</v>
      </c>
      <c r="D415" s="194">
        <f>SUM(C59:H59)+N59</f>
        <v>8696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298</v>
      </c>
      <c r="C420" s="179">
        <f>E150</f>
        <v>321</v>
      </c>
      <c r="D420" s="179"/>
    </row>
    <row r="421" spans="1:7" ht="12.65" customHeight="1" x14ac:dyDescent="0.3">
      <c r="A421" s="179" t="s">
        <v>468</v>
      </c>
      <c r="B421" s="179">
        <f>D113</f>
        <v>2876</v>
      </c>
      <c r="C421" s="179">
        <f>E151</f>
        <v>3247</v>
      </c>
      <c r="D421" s="179">
        <f>I59</f>
        <v>2876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295</v>
      </c>
    </row>
    <row r="424" spans="1:7" ht="12.65" customHeight="1" x14ac:dyDescent="0.3">
      <c r="A424" s="179" t="s">
        <v>1243</v>
      </c>
      <c r="B424" s="179">
        <f>D114</f>
        <v>583</v>
      </c>
      <c r="D424" s="179">
        <f>J59</f>
        <v>583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40182651</v>
      </c>
      <c r="C427" s="179">
        <f t="shared" ref="C427:C434" si="13">CE61</f>
        <v>40182650.940000005</v>
      </c>
      <c r="D427" s="179"/>
    </row>
    <row r="428" spans="1:7" ht="12.65" customHeight="1" x14ac:dyDescent="0.3">
      <c r="A428" s="179" t="s">
        <v>3</v>
      </c>
      <c r="B428" s="179">
        <f t="shared" si="12"/>
        <v>13421220</v>
      </c>
      <c r="C428" s="179">
        <f t="shared" si="13"/>
        <v>13421217</v>
      </c>
      <c r="D428" s="179">
        <f>D173</f>
        <v>13421219.529999999</v>
      </c>
    </row>
    <row r="429" spans="1:7" ht="12.65" customHeight="1" x14ac:dyDescent="0.3">
      <c r="A429" s="179" t="s">
        <v>236</v>
      </c>
      <c r="B429" s="179">
        <f t="shared" si="12"/>
        <v>10875590</v>
      </c>
      <c r="C429" s="179">
        <f t="shared" si="13"/>
        <v>10875588.77</v>
      </c>
      <c r="D429" s="179"/>
    </row>
    <row r="430" spans="1:7" ht="12.65" customHeight="1" x14ac:dyDescent="0.3">
      <c r="A430" s="179" t="s">
        <v>237</v>
      </c>
      <c r="B430" s="179">
        <f t="shared" si="12"/>
        <v>10430627</v>
      </c>
      <c r="C430" s="179">
        <f t="shared" si="13"/>
        <v>10430626.779999999</v>
      </c>
      <c r="D430" s="179"/>
    </row>
    <row r="431" spans="1:7" ht="12.65" customHeight="1" x14ac:dyDescent="0.3">
      <c r="A431" s="179" t="s">
        <v>444</v>
      </c>
      <c r="B431" s="179">
        <f t="shared" si="12"/>
        <v>1064472</v>
      </c>
      <c r="C431" s="179">
        <f t="shared" si="13"/>
        <v>1064472.47</v>
      </c>
      <c r="D431" s="179"/>
    </row>
    <row r="432" spans="1:7" ht="12.65" customHeight="1" x14ac:dyDescent="0.3">
      <c r="A432" s="179" t="s">
        <v>445</v>
      </c>
      <c r="B432" s="179">
        <f t="shared" si="12"/>
        <v>15945864</v>
      </c>
      <c r="C432" s="179">
        <f t="shared" si="13"/>
        <v>15945861.420000002</v>
      </c>
      <c r="D432" s="179"/>
    </row>
    <row r="433" spans="1:7" ht="12.65" customHeight="1" x14ac:dyDescent="0.3">
      <c r="A433" s="179" t="s">
        <v>6</v>
      </c>
      <c r="B433" s="179">
        <f t="shared" si="12"/>
        <v>2881262</v>
      </c>
      <c r="C433" s="179">
        <f t="shared" si="13"/>
        <v>2881262</v>
      </c>
      <c r="D433" s="179">
        <f>C217</f>
        <v>2881262</v>
      </c>
    </row>
    <row r="434" spans="1:7" ht="12.65" customHeight="1" x14ac:dyDescent="0.3">
      <c r="A434" s="179" t="s">
        <v>474</v>
      </c>
      <c r="B434" s="179">
        <f t="shared" si="12"/>
        <v>609891</v>
      </c>
      <c r="C434" s="179">
        <f t="shared" si="13"/>
        <v>609890.57000000007</v>
      </c>
      <c r="D434" s="179">
        <f>D177</f>
        <v>609944.51</v>
      </c>
    </row>
    <row r="435" spans="1:7" ht="12.65" customHeight="1" x14ac:dyDescent="0.3">
      <c r="A435" s="179" t="s">
        <v>447</v>
      </c>
      <c r="B435" s="179">
        <f t="shared" si="12"/>
        <v>1212098</v>
      </c>
      <c r="C435" s="179"/>
      <c r="D435" s="179">
        <f>D181</f>
        <v>1212098.29</v>
      </c>
    </row>
    <row r="436" spans="1:7" ht="12.65" customHeight="1" x14ac:dyDescent="0.3">
      <c r="A436" s="179" t="s">
        <v>475</v>
      </c>
      <c r="B436" s="179">
        <f t="shared" si="12"/>
        <v>1536312</v>
      </c>
      <c r="C436" s="179"/>
      <c r="D436" s="179">
        <f>D186</f>
        <v>1537369.05</v>
      </c>
    </row>
    <row r="437" spans="1:7" ht="12.65" customHeight="1" x14ac:dyDescent="0.3">
      <c r="A437" s="194" t="s">
        <v>449</v>
      </c>
      <c r="B437" s="194">
        <f t="shared" si="12"/>
        <v>1967968</v>
      </c>
      <c r="C437" s="194"/>
      <c r="D437" s="194">
        <f>D190</f>
        <v>1974115</v>
      </c>
    </row>
    <row r="438" spans="1:7" ht="12.65" customHeight="1" x14ac:dyDescent="0.3">
      <c r="A438" s="194" t="s">
        <v>476</v>
      </c>
      <c r="B438" s="194">
        <f>C386+C387+C388</f>
        <v>4716378</v>
      </c>
      <c r="C438" s="194">
        <f>CD69</f>
        <v>4716378</v>
      </c>
      <c r="D438" s="194">
        <f>D181+D186+D190</f>
        <v>4723582.34</v>
      </c>
    </row>
    <row r="439" spans="1:7" ht="12.65" customHeight="1" x14ac:dyDescent="0.3">
      <c r="A439" s="179" t="s">
        <v>451</v>
      </c>
      <c r="B439" s="194">
        <f>C389</f>
        <v>1045478</v>
      </c>
      <c r="C439" s="194">
        <f>SUM(C69:CC69)</f>
        <v>1045476.0700000001</v>
      </c>
      <c r="D439" s="179"/>
    </row>
    <row r="440" spans="1:7" ht="12.65" customHeight="1" x14ac:dyDescent="0.3">
      <c r="A440" s="179" t="s">
        <v>477</v>
      </c>
      <c r="B440" s="194">
        <f>B438+B439</f>
        <v>5761856</v>
      </c>
      <c r="C440" s="194">
        <f>CE69</f>
        <v>5761854.0700000003</v>
      </c>
      <c r="D440" s="179"/>
    </row>
    <row r="441" spans="1:7" ht="12.65" customHeight="1" x14ac:dyDescent="0.3">
      <c r="A441" s="179" t="s">
        <v>478</v>
      </c>
      <c r="B441" s="179">
        <f>D390</f>
        <v>101173433</v>
      </c>
      <c r="C441" s="179">
        <f>SUM(C427:C437)+C440</f>
        <v>101173424.02000001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7798547.8099999996</v>
      </c>
      <c r="C444" s="179">
        <f>C363</f>
        <v>7741825</v>
      </c>
      <c r="D444" s="179"/>
    </row>
    <row r="445" spans="1:7" ht="12.65" customHeight="1" x14ac:dyDescent="0.3">
      <c r="A445" s="179" t="s">
        <v>343</v>
      </c>
      <c r="B445" s="179">
        <f>D229</f>
        <v>239533179.97</v>
      </c>
      <c r="C445" s="179">
        <f>C364</f>
        <v>252215369</v>
      </c>
      <c r="D445" s="179"/>
    </row>
    <row r="446" spans="1:7" ht="12.65" customHeight="1" x14ac:dyDescent="0.3">
      <c r="A446" s="179" t="s">
        <v>351</v>
      </c>
      <c r="B446" s="179">
        <f>D236</f>
        <v>1028202.9700000008</v>
      </c>
      <c r="C446" s="179">
        <f>C365</f>
        <v>1084950</v>
      </c>
      <c r="D446" s="179"/>
    </row>
    <row r="447" spans="1:7" ht="12.65" customHeight="1" x14ac:dyDescent="0.3">
      <c r="A447" s="179" t="s">
        <v>356</v>
      </c>
      <c r="B447" s="179">
        <f>D240</f>
        <v>17345874.09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265705804.84</v>
      </c>
      <c r="C448" s="179">
        <f>D367</f>
        <v>261042144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890</v>
      </c>
    </row>
    <row r="454" spans="1:7" ht="12.65" customHeight="1" x14ac:dyDescent="0.3">
      <c r="A454" s="179" t="s">
        <v>168</v>
      </c>
      <c r="B454" s="179">
        <f>C233</f>
        <v>214462.11999999997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813740.85000000079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1715485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4817058</v>
      </c>
      <c r="C459" s="194">
        <f>CE72</f>
        <v>4817058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119437892</v>
      </c>
      <c r="C463" s="194">
        <f>CE73</f>
        <v>119437892.15000001</v>
      </c>
      <c r="D463" s="194">
        <f>E141+E147+E153</f>
        <v>119437892.00000001</v>
      </c>
    </row>
    <row r="464" spans="1:7" ht="12.65" customHeight="1" x14ac:dyDescent="0.3">
      <c r="A464" s="179" t="s">
        <v>246</v>
      </c>
      <c r="B464" s="194">
        <f>C360</f>
        <v>232660503</v>
      </c>
      <c r="C464" s="194">
        <f>CE74</f>
        <v>237297180.77999997</v>
      </c>
      <c r="D464" s="194">
        <f>E142+E148+E154</f>
        <v>237297181</v>
      </c>
    </row>
    <row r="465" spans="1:7" ht="12.65" customHeight="1" x14ac:dyDescent="0.3">
      <c r="A465" s="179" t="s">
        <v>247</v>
      </c>
      <c r="B465" s="194">
        <f>D361</f>
        <v>352098395</v>
      </c>
      <c r="C465" s="194">
        <f>CE75</f>
        <v>356735072.93000001</v>
      </c>
      <c r="D465" s="194">
        <f>D463+D464</f>
        <v>356735073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1702265</v>
      </c>
      <c r="C468" s="179">
        <f>E195</f>
        <v>1702265</v>
      </c>
      <c r="D468" s="179"/>
    </row>
    <row r="469" spans="1:7" ht="12.65" customHeight="1" x14ac:dyDescent="0.3">
      <c r="A469" s="179" t="s">
        <v>333</v>
      </c>
      <c r="B469" s="179">
        <f t="shared" si="14"/>
        <v>790904</v>
      </c>
      <c r="C469" s="179">
        <f>E196</f>
        <v>790904</v>
      </c>
      <c r="D469" s="179"/>
    </row>
    <row r="470" spans="1:7" ht="12.65" customHeight="1" x14ac:dyDescent="0.3">
      <c r="A470" s="179" t="s">
        <v>334</v>
      </c>
      <c r="B470" s="179">
        <f t="shared" si="14"/>
        <v>69902816</v>
      </c>
      <c r="C470" s="179">
        <f>E197</f>
        <v>69902816</v>
      </c>
      <c r="D470" s="179"/>
    </row>
    <row r="471" spans="1:7" ht="12.65" customHeight="1" x14ac:dyDescent="0.3">
      <c r="A471" s="179" t="s">
        <v>494</v>
      </c>
      <c r="B471" s="179">
        <f t="shared" si="14"/>
        <v>5614102</v>
      </c>
      <c r="C471" s="179">
        <f>E198</f>
        <v>5614102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38283534</v>
      </c>
      <c r="C473" s="179">
        <f>SUM(E200:E201)</f>
        <v>38283534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236401</v>
      </c>
      <c r="C475" s="179">
        <f>E203</f>
        <v>236401</v>
      </c>
      <c r="D475" s="179"/>
    </row>
    <row r="476" spans="1:7" ht="12.65" customHeight="1" x14ac:dyDescent="0.3">
      <c r="A476" s="179" t="s">
        <v>203</v>
      </c>
      <c r="B476" s="179">
        <f>D275</f>
        <v>116530022</v>
      </c>
      <c r="C476" s="179">
        <f>E204</f>
        <v>116530022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85476390</v>
      </c>
      <c r="C478" s="179">
        <f>E217</f>
        <v>85476390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96255218</v>
      </c>
    </row>
    <row r="482" spans="1:12" ht="12.65" customHeight="1" x14ac:dyDescent="0.3">
      <c r="A482" s="180" t="s">
        <v>499</v>
      </c>
      <c r="C482" s="180">
        <f>D339</f>
        <v>96255218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063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2112579.62</v>
      </c>
      <c r="C496" s="240">
        <f>C71</f>
        <v>2063523.9000000001</v>
      </c>
      <c r="D496" s="240">
        <f>'Prior Year'!C59</f>
        <v>1564</v>
      </c>
      <c r="E496" s="180">
        <f>C59</f>
        <v>1485</v>
      </c>
      <c r="F496" s="263">
        <f t="shared" ref="F496:G511" si="15">IF(B496=0,"",IF(D496=0,"",B496/D496))</f>
        <v>1350.7542327365729</v>
      </c>
      <c r="G496" s="264">
        <f t="shared" si="15"/>
        <v>1389.5783838383838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8702624.0200000014</v>
      </c>
      <c r="C498" s="240">
        <f>E71</f>
        <v>11056890.489999998</v>
      </c>
      <c r="D498" s="240">
        <f>'Prior Year'!E59</f>
        <v>7739</v>
      </c>
      <c r="E498" s="180">
        <f>E59</f>
        <v>7211</v>
      </c>
      <c r="F498" s="263">
        <f t="shared" si="15"/>
        <v>1124.5153146401346</v>
      </c>
      <c r="G498" s="263">
        <f t="shared" si="15"/>
        <v>1533.3366370822353</v>
      </c>
      <c r="H498" s="265">
        <f t="shared" si="16"/>
        <v>0.36355336127452453</v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311391.23000000004</v>
      </c>
      <c r="C500" s="240">
        <f>G71</f>
        <v>367258.62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3310919.9099999997</v>
      </c>
      <c r="C502" s="240">
        <f>I71</f>
        <v>3385633.0800000005</v>
      </c>
      <c r="D502" s="240">
        <f>'Prior Year'!I59</f>
        <v>3247</v>
      </c>
      <c r="E502" s="180">
        <f>I59</f>
        <v>2876</v>
      </c>
      <c r="F502" s="263">
        <f t="shared" si="15"/>
        <v>1019.685836156452</v>
      </c>
      <c r="G502" s="263">
        <f t="shared" si="15"/>
        <v>1177.202044506259</v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15845.949999999999</v>
      </c>
      <c r="C503" s="240">
        <f>J71</f>
        <v>29791.96</v>
      </c>
      <c r="D503" s="240">
        <f>'Prior Year'!J59</f>
        <v>678</v>
      </c>
      <c r="E503" s="180">
        <f>J59</f>
        <v>583</v>
      </c>
      <c r="F503" s="263">
        <f t="shared" si="15"/>
        <v>23.371607669616516</v>
      </c>
      <c r="G503" s="263">
        <f t="shared" si="15"/>
        <v>51.101132075471696</v>
      </c>
      <c r="H503" s="265">
        <f t="shared" si="16"/>
        <v>1.1864620011529645</v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2633029.17</v>
      </c>
      <c r="C508" s="240">
        <f>O71</f>
        <v>3092550.48</v>
      </c>
      <c r="D508" s="240">
        <f>'Prior Year'!O59</f>
        <v>342</v>
      </c>
      <c r="E508" s="180">
        <f>O59</f>
        <v>295</v>
      </c>
      <c r="F508" s="263">
        <f t="shared" si="15"/>
        <v>7698.9157017543857</v>
      </c>
      <c r="G508" s="263">
        <f t="shared" si="15"/>
        <v>10483.221966101695</v>
      </c>
      <c r="H508" s="265">
        <f t="shared" si="16"/>
        <v>0.3616491428413533</v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3038022.0900000008</v>
      </c>
      <c r="C509" s="240">
        <f>P71</f>
        <v>3015913.89</v>
      </c>
      <c r="D509" s="240">
        <f>'Prior Year'!P59</f>
        <v>218532</v>
      </c>
      <c r="E509" s="180">
        <f>P59</f>
        <v>199336</v>
      </c>
      <c r="F509" s="263">
        <f t="shared" si="15"/>
        <v>13.901955274284777</v>
      </c>
      <c r="G509" s="263">
        <f t="shared" si="15"/>
        <v>15.129800387285789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414435.91000000003</v>
      </c>
      <c r="C510" s="240">
        <f>Q71</f>
        <v>465329.27</v>
      </c>
      <c r="D510" s="240">
        <f>'Prior Year'!Q59</f>
        <v>73207</v>
      </c>
      <c r="E510" s="180">
        <f>Q59</f>
        <v>68148</v>
      </c>
      <c r="F510" s="263">
        <f t="shared" si="15"/>
        <v>5.6611513926263886</v>
      </c>
      <c r="G510" s="263">
        <f t="shared" si="15"/>
        <v>6.8282160885132361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2205823.37</v>
      </c>
      <c r="C511" s="240">
        <f>R71</f>
        <v>3632848.6399999997</v>
      </c>
      <c r="D511" s="240">
        <f>'Prior Year'!R59</f>
        <v>218532</v>
      </c>
      <c r="E511" s="180">
        <f>R59</f>
        <v>199336</v>
      </c>
      <c r="F511" s="263">
        <f t="shared" si="15"/>
        <v>10.093823192941995</v>
      </c>
      <c r="G511" s="263">
        <f t="shared" si="15"/>
        <v>18.224749367901431</v>
      </c>
      <c r="H511" s="265">
        <f t="shared" si="16"/>
        <v>0.80553483249487723</v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2645585.35</v>
      </c>
      <c r="C512" s="240">
        <f>S71</f>
        <v>2987314.2800000003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4480950.3899999997</v>
      </c>
      <c r="C514" s="240">
        <f>U71</f>
        <v>4626394.22</v>
      </c>
      <c r="D514" s="240">
        <f>'Prior Year'!U59</f>
        <v>741920</v>
      </c>
      <c r="E514" s="180">
        <f>U59</f>
        <v>739270</v>
      </c>
      <c r="F514" s="263">
        <f t="shared" si="17"/>
        <v>6.0396678752426132</v>
      </c>
      <c r="G514" s="263">
        <f t="shared" si="17"/>
        <v>6.2580575703058416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597252.57000000007</v>
      </c>
      <c r="C515" s="240">
        <f>V71</f>
        <v>868104.14</v>
      </c>
      <c r="D515" s="240">
        <f>'Prior Year'!V59</f>
        <v>16418.63</v>
      </c>
      <c r="E515" s="180">
        <f>V59</f>
        <v>15321.099999999999</v>
      </c>
      <c r="F515" s="263">
        <f t="shared" si="17"/>
        <v>36.376516798295597</v>
      </c>
      <c r="G515" s="263">
        <f t="shared" si="17"/>
        <v>56.66069277010137</v>
      </c>
      <c r="H515" s="265">
        <f t="shared" si="16"/>
        <v>0.55761732450304802</v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340099.78</v>
      </c>
      <c r="C516" s="240">
        <f>W71</f>
        <v>336487.95</v>
      </c>
      <c r="D516" s="240">
        <f>'Prior Year'!W59</f>
        <v>31289.859999999997</v>
      </c>
      <c r="E516" s="180">
        <f>W59</f>
        <v>34596.649999999994</v>
      </c>
      <c r="F516" s="263">
        <f t="shared" si="17"/>
        <v>10.869328913584146</v>
      </c>
      <c r="G516" s="263">
        <f t="shared" si="17"/>
        <v>9.726026941914899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1187754.6399999999</v>
      </c>
      <c r="C517" s="240">
        <f>X71</f>
        <v>1153411.08</v>
      </c>
      <c r="D517" s="240">
        <f>'Prior Year'!X59</f>
        <v>64928.939999999995</v>
      </c>
      <c r="E517" s="180">
        <f>X59</f>
        <v>71719.47</v>
      </c>
      <c r="F517" s="263">
        <f t="shared" si="17"/>
        <v>18.293146938791853</v>
      </c>
      <c r="G517" s="263">
        <f t="shared" si="17"/>
        <v>16.082258834316541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4611497.0599999996</v>
      </c>
      <c r="C518" s="240">
        <f>Y71</f>
        <v>4530547.7200000007</v>
      </c>
      <c r="D518" s="240">
        <f>'Prior Year'!Y59</f>
        <v>19537.71</v>
      </c>
      <c r="E518" s="180">
        <f>Y59</f>
        <v>51064.75</v>
      </c>
      <c r="F518" s="263">
        <f t="shared" si="17"/>
        <v>236.03058188498036</v>
      </c>
      <c r="G518" s="263">
        <f t="shared" si="17"/>
        <v>88.721627345673895</v>
      </c>
      <c r="H518" s="265">
        <f t="shared" si="16"/>
        <v>-0.62410961055500569</v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19937.079999999998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877630.6100000001</v>
      </c>
      <c r="C520" s="240">
        <f>AA71</f>
        <v>643586.64</v>
      </c>
      <c r="D520" s="240">
        <f>'Prior Year'!AA59</f>
        <v>12469.779999999999</v>
      </c>
      <c r="E520" s="180">
        <f>AA59</f>
        <v>7559.7699999999995</v>
      </c>
      <c r="F520" s="263">
        <f t="shared" si="17"/>
        <v>70.380600940834583</v>
      </c>
      <c r="G520" s="263">
        <f t="shared" si="17"/>
        <v>85.133097964620617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3638719.5599999996</v>
      </c>
      <c r="C521" s="240">
        <f>AB71</f>
        <v>3956792.2800000003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1325495.9200000002</v>
      </c>
      <c r="C522" s="240">
        <f>AC71</f>
        <v>1598996.1700000002</v>
      </c>
      <c r="D522" s="240">
        <f>'Prior Year'!AC59</f>
        <v>91842</v>
      </c>
      <c r="E522" s="180">
        <f>AC59</f>
        <v>65752</v>
      </c>
      <c r="F522" s="263">
        <f t="shared" si="17"/>
        <v>14.432350340802685</v>
      </c>
      <c r="G522" s="263">
        <f t="shared" si="17"/>
        <v>24.318593654945861</v>
      </c>
      <c r="H522" s="265">
        <f t="shared" si="16"/>
        <v>0.68500577388238004</v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1289065.8399999999</v>
      </c>
      <c r="C524" s="240">
        <f>AE71</f>
        <v>1179812.04</v>
      </c>
      <c r="D524" s="240">
        <f>'Prior Year'!AE59</f>
        <v>38349</v>
      </c>
      <c r="E524" s="180">
        <f>AE59</f>
        <v>45297</v>
      </c>
      <c r="F524" s="263">
        <f t="shared" si="17"/>
        <v>33.614066598868284</v>
      </c>
      <c r="G524" s="263">
        <f t="shared" si="17"/>
        <v>26.046140804026759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6064861.8399999989</v>
      </c>
      <c r="C526" s="240">
        <f>AG71</f>
        <v>6109878.5600000005</v>
      </c>
      <c r="D526" s="240">
        <f>'Prior Year'!AG59</f>
        <v>19487</v>
      </c>
      <c r="E526" s="180">
        <f>AG59</f>
        <v>19201</v>
      </c>
      <c r="F526" s="263">
        <f t="shared" si="17"/>
        <v>311.22603992405186</v>
      </c>
      <c r="G526" s="263">
        <f t="shared" si="17"/>
        <v>318.20626842351965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867873.02</v>
      </c>
      <c r="C528" s="240">
        <f>AI71</f>
        <v>1035099.76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0</v>
      </c>
      <c r="C530" s="240">
        <f>AK71</f>
        <v>583020.66999999993</v>
      </c>
      <c r="D530" s="240">
        <f>'Prior Year'!AK59</f>
        <v>14933</v>
      </c>
      <c r="E530" s="180">
        <f>AK59</f>
        <v>15171</v>
      </c>
      <c r="F530" s="263" t="str">
        <f t="shared" si="18"/>
        <v/>
      </c>
      <c r="G530" s="263">
        <f t="shared" si="18"/>
        <v>38.429943312899603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596371.90999999992</v>
      </c>
      <c r="C531" s="240">
        <f>AL71</f>
        <v>219150.97</v>
      </c>
      <c r="D531" s="240">
        <f>'Prior Year'!AL59</f>
        <v>3506</v>
      </c>
      <c r="E531" s="180">
        <f>AL59</f>
        <v>3522</v>
      </c>
      <c r="F531" s="263">
        <f t="shared" si="18"/>
        <v>170.10037364517967</v>
      </c>
      <c r="G531" s="263">
        <f t="shared" si="18"/>
        <v>62.223444065871661</v>
      </c>
      <c r="H531" s="265">
        <f t="shared" si="16"/>
        <v>-0.63419572378091038</v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15826211.879999999</v>
      </c>
      <c r="C535" s="240">
        <f>AP71</f>
        <v>11983929.229999999</v>
      </c>
      <c r="D535" s="240">
        <f>'Prior Year'!AP59</f>
        <v>43912</v>
      </c>
      <c r="E535" s="180">
        <f>AP59</f>
        <v>44016</v>
      </c>
      <c r="F535" s="263">
        <f t="shared" si="18"/>
        <v>360.40744853343045</v>
      </c>
      <c r="G535" s="263">
        <f t="shared" si="18"/>
        <v>272.26302321882946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132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3104979.5599999991</v>
      </c>
      <c r="C541" s="240">
        <f>AV71</f>
        <v>2725501.53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1247</v>
      </c>
      <c r="B542" s="240">
        <f>'Prior Year'!AW71</f>
        <v>0</v>
      </c>
      <c r="C542" s="240">
        <f>AW71</f>
        <v>7878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1187188.3299999998</v>
      </c>
      <c r="C544" s="240">
        <f>AY71</f>
        <v>1184021.58</v>
      </c>
      <c r="D544" s="240">
        <f>'Prior Year'!AY59</f>
        <v>40533</v>
      </c>
      <c r="E544" s="180">
        <f>AY59</f>
        <v>37791</v>
      </c>
      <c r="F544" s="263">
        <f t="shared" ref="F544:G550" si="19">IF(B544=0,"",IF(D544=0,"",B544/D544))</f>
        <v>29.289426640021706</v>
      </c>
      <c r="G544" s="263">
        <f t="shared" si="19"/>
        <v>31.330781932206083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327900.09999999998</v>
      </c>
      <c r="C546" s="240">
        <f>BA71</f>
        <v>322632.44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1852</v>
      </c>
      <c r="C547" s="240">
        <f>BB71</f>
        <v>1006787.9500000001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465193.58</v>
      </c>
      <c r="C549" s="240">
        <f>BD71</f>
        <v>310648.32999999996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2813123.2399999998</v>
      </c>
      <c r="C550" s="240">
        <f>BE71</f>
        <v>2535422.3000000003</v>
      </c>
      <c r="D550" s="240">
        <f>'Prior Year'!BE59</f>
        <v>301213</v>
      </c>
      <c r="E550" s="180">
        <f>BE59</f>
        <v>301213</v>
      </c>
      <c r="F550" s="263">
        <f t="shared" si="19"/>
        <v>9.3393155009909918</v>
      </c>
      <c r="G550" s="263">
        <f t="shared" si="19"/>
        <v>8.4173734201379098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1593685.06</v>
      </c>
      <c r="C551" s="240">
        <f>BF71</f>
        <v>1525984.06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135978.83000000002</v>
      </c>
      <c r="C552" s="240">
        <f>BG71</f>
        <v>129265.05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2701057.9899999998</v>
      </c>
      <c r="C553" s="240">
        <f>BH71</f>
        <v>2564221.91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794155.28</v>
      </c>
      <c r="C555" s="240">
        <f>BJ71</f>
        <v>842630.11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3790212.5599999996</v>
      </c>
      <c r="C556" s="240">
        <f>BK71</f>
        <v>3724754.3899999997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992854.1399999999</v>
      </c>
      <c r="C557" s="240">
        <f>BL71</f>
        <v>984676.91000000015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5372292.3800000008</v>
      </c>
      <c r="C559" s="240">
        <f>BN71</f>
        <v>6110775.8499999996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219492.94</v>
      </c>
      <c r="C561" s="240">
        <f>BP71</f>
        <v>213539.26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404361.13</v>
      </c>
      <c r="C563" s="240">
        <f>BR71</f>
        <v>466163.99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1248</v>
      </c>
      <c r="B564" s="240">
        <f>'Prior Year'!BS71</f>
        <v>72961.429999999993</v>
      </c>
      <c r="C564" s="240">
        <f>BS71</f>
        <v>80220.349999999991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878305.88000000012</v>
      </c>
      <c r="C567" s="240">
        <f>BV71</f>
        <v>621158.33000000007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195483.86000000002</v>
      </c>
      <c r="C568" s="240">
        <f>BW71</f>
        <v>194736.77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2317613.73</v>
      </c>
      <c r="C570" s="240">
        <f>BY71</f>
        <v>1548377.8800000001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441517.51</v>
      </c>
      <c r="C572" s="240">
        <f>CA71</f>
        <v>435250.99000000005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0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0</v>
      </c>
      <c r="C575" s="240">
        <f>CD71</f>
        <v>4716378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274368</v>
      </c>
      <c r="E612" s="180">
        <f>SUM(C624:D647)+SUM(C668:D713)</f>
        <v>91624188.757389352</v>
      </c>
      <c r="F612" s="180">
        <f>CE64-(AX64+BD64+BE64+BG64+BJ64+BN64+BP64+BQ64+CB64+CC64+CD64)</f>
        <v>10400749.109999999</v>
      </c>
      <c r="G612" s="180">
        <f>CE77-(AX77+AY77+BD77+BE77+BG77+BJ77+BN77+BP77+BQ77+CB77+CC77+CD77)</f>
        <v>37791</v>
      </c>
      <c r="H612" s="197">
        <f>CE60-(AX60+AY60+AZ60+BD60+BE60+BG60+BJ60+BN60+BO60+BP60+BQ60+BR60+CB60+CC60+CD60)</f>
        <v>460.77</v>
      </c>
      <c r="I612" s="180">
        <f>CE78-(AX78+AY78+AZ78+BD78+BE78+BF78+BG78+BJ78+BN78+BO78+BP78+BQ78+BR78+CB78+CC78+CD78)</f>
        <v>47668.409999999996</v>
      </c>
      <c r="J612" s="180">
        <f>CE79-(AX79+AY79+AZ79+BA79+BD79+BE79+BF79+BG79+BJ79+BN79+BO79+BP79+BQ79+BR79+CB79+CC79+CD79)</f>
        <v>427487</v>
      </c>
      <c r="K612" s="180">
        <f>CE75-(AW75+AX75+AY75+AZ75+BA75+BB75+BC75+BD75+BE75+BF75+BG75+BH75+BI75+BJ75+BK75+BL75+BM75+BN75+BO75+BP75+BQ75+BR75+BS75+BT75+BU75+BV75+BW75+BX75+CB75+CC75+CD75)</f>
        <v>356735072.93000001</v>
      </c>
      <c r="L612" s="197">
        <f>CE80-(AW80+AX80+AY80+AZ80+BA80+BB80+BC80+BD80+BE80+BF80+BG80+BH80+BI80+BJ80+BK80+BL80+BM80+BN80+BO80+BP80+BQ80+BR80+BS80+BT80+BU80+BV80+BW80+BX80+BY80+BZ80+CA80+CB80+CC80+CD80)</f>
        <v>0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2535422.3000000003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4716378</v>
      </c>
      <c r="D615" s="266">
        <f>SUM(C614:C615)</f>
        <v>7251800.3000000007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842630.11</v>
      </c>
      <c r="D617" s="180">
        <f>(D615/D612)*BJ76</f>
        <v>64200.71921178855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129265.05</v>
      </c>
      <c r="D618" s="180">
        <f>(D615/D612)*BG76</f>
        <v>6898.4716814643116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6110775.8499999996</v>
      </c>
      <c r="D619" s="180">
        <f>(D615/D612)*BN76</f>
        <v>2172146.3591038315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213539.26</v>
      </c>
      <c r="D621" s="180">
        <f>(D615/D612)*BP76</f>
        <v>9779.442613570096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9549235.2626106534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310648.32999999996</v>
      </c>
      <c r="D624" s="180">
        <f>(D615/D612)*BD76</f>
        <v>64517.890323580017</v>
      </c>
      <c r="E624" s="180">
        <f>(E623/E612)*SUM(C624:D624)</f>
        <v>39100.488081160336</v>
      </c>
      <c r="F624" s="180">
        <f>SUM(C624:E624)</f>
        <v>414266.70840474032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1184021.58</v>
      </c>
      <c r="D625" s="180">
        <f>(D615/D612)*AY76</f>
        <v>194584.4770840623</v>
      </c>
      <c r="E625" s="180">
        <f>(E623/E612)*SUM(C625:D625)</f>
        <v>143680.76544081877</v>
      </c>
      <c r="F625" s="180">
        <f>(F624/F612)*AY64</f>
        <v>12608.736252262244</v>
      </c>
      <c r="G625" s="180">
        <f>SUM(C625:F625)</f>
        <v>1534895.5587771435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466163.99</v>
      </c>
      <c r="D626" s="180">
        <f>(D615/D612)*BR76</f>
        <v>34043.032665616985</v>
      </c>
      <c r="E626" s="180">
        <f>(E623/E612)*SUM(C626:D626)</f>
        <v>52132.462008388269</v>
      </c>
      <c r="F626" s="180">
        <f>(F624/F612)*BR64</f>
        <v>38.944240444497645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552378.42891444976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1525984.06</v>
      </c>
      <c r="D629" s="180">
        <f>(D615/D612)*BF76</f>
        <v>62112.676059161422</v>
      </c>
      <c r="E629" s="180">
        <f>(E623/E612)*SUM(C629:D629)</f>
        <v>165514.25511191753</v>
      </c>
      <c r="F629" s="180">
        <f>(F624/F612)*BF64</f>
        <v>5587.8164070146504</v>
      </c>
      <c r="G629" s="180">
        <f>(G625/G612)*BF77</f>
        <v>0</v>
      </c>
      <c r="H629" s="180">
        <f>(H628/H612)*BF60</f>
        <v>26877.453775770915</v>
      </c>
      <c r="I629" s="180">
        <f>SUM(C629:H629)</f>
        <v>1786076.2613538646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322632.44</v>
      </c>
      <c r="D630" s="180">
        <f>(D615/D612)*BA76</f>
        <v>30607.012287876139</v>
      </c>
      <c r="E630" s="180">
        <f>(E623/E612)*SUM(C630:D630)</f>
        <v>36815.241473672744</v>
      </c>
      <c r="F630" s="180">
        <f>(F624/F612)*BA64</f>
        <v>812.52880890903577</v>
      </c>
      <c r="G630" s="180">
        <f>(G625/G612)*BA77</f>
        <v>0</v>
      </c>
      <c r="H630" s="180">
        <f>(H628/H612)*BA60</f>
        <v>0</v>
      </c>
      <c r="I630" s="180">
        <f>(I629/I612)*BA78</f>
        <v>12102.409801738684</v>
      </c>
      <c r="J630" s="180">
        <f>SUM(C630:I630)</f>
        <v>402969.63237219665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7878</v>
      </c>
      <c r="D631" s="180">
        <f>(D615/D612)*AW76</f>
        <v>0</v>
      </c>
      <c r="E631" s="180">
        <f>(E623/E612)*SUM(C631:D631)</f>
        <v>821.05911571063848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1006787.9500000001</v>
      </c>
      <c r="D632" s="180">
        <f>(D615/D612)*BB76</f>
        <v>8220.0179805954049</v>
      </c>
      <c r="E632" s="180">
        <f>(E623/E612)*SUM(C632:D632)</f>
        <v>105785.92848811878</v>
      </c>
      <c r="F632" s="180">
        <f>(F624/F612)*BB64</f>
        <v>22.441282486564933</v>
      </c>
      <c r="G632" s="180">
        <f>(G625/G612)*BB77</f>
        <v>0</v>
      </c>
      <c r="H632" s="180">
        <f>(H628/H612)*BB60</f>
        <v>9122.9894395011888</v>
      </c>
      <c r="I632" s="180">
        <f>(I629/I612)*BB78</f>
        <v>3259.7822066602648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3724754.3899999997</v>
      </c>
      <c r="D635" s="180">
        <f>(D615/D612)*BK76</f>
        <v>97635.840579805241</v>
      </c>
      <c r="E635" s="180">
        <f>(E623/E612)*SUM(C635:D635)</f>
        <v>398376.28111460246</v>
      </c>
      <c r="F635" s="180">
        <f>(F624/F612)*BK64</f>
        <v>86.552802672571417</v>
      </c>
      <c r="G635" s="180">
        <f>(G625/G612)*BK77</f>
        <v>0</v>
      </c>
      <c r="H635" s="180">
        <f>(H628/H612)*BK60</f>
        <v>4975.0862252207535</v>
      </c>
      <c r="I635" s="180">
        <f>(I629/I612)*BK78</f>
        <v>38592.823825977852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2564221.91</v>
      </c>
      <c r="D636" s="180">
        <f>(D615/D612)*BH76</f>
        <v>94437.698535907984</v>
      </c>
      <c r="E636" s="180">
        <f>(E623/E612)*SUM(C636:D636)</f>
        <v>277090.21416096535</v>
      </c>
      <c r="F636" s="180">
        <f>(F624/F612)*BH64</f>
        <v>6647.4307382971047</v>
      </c>
      <c r="G636" s="180">
        <f>(G625/G612)*BH77</f>
        <v>0</v>
      </c>
      <c r="H636" s="180">
        <f>(H628/H612)*BH60</f>
        <v>9746.3737376011395</v>
      </c>
      <c r="I636" s="180">
        <f>(I629/I612)*BH78</f>
        <v>37318.885952110621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984676.91000000015</v>
      </c>
      <c r="D637" s="180">
        <f>(D615/D612)*BL76</f>
        <v>33065.088404259972</v>
      </c>
      <c r="E637" s="180">
        <f>(E623/E612)*SUM(C637:D637)</f>
        <v>106070.87398215027</v>
      </c>
      <c r="F637" s="180">
        <f>(F624/F612)*BL64</f>
        <v>1352.1022062411741</v>
      </c>
      <c r="G637" s="180">
        <f>(G625/G612)*BL77</f>
        <v>0</v>
      </c>
      <c r="H637" s="180">
        <f>(H628/H612)*BL60</f>
        <v>17490.72482553513</v>
      </c>
      <c r="I637" s="180">
        <f>(I629/I612)*BL78</f>
        <v>13076.597587637156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80220.349999999991</v>
      </c>
      <c r="D639" s="180">
        <f>(D615/D612)*BS76</f>
        <v>19796.763560983789</v>
      </c>
      <c r="E639" s="180">
        <f>(E623/E612)*SUM(C639:D639)</f>
        <v>10423.960753530318</v>
      </c>
      <c r="F639" s="180">
        <f>(F624/F612)*BS64</f>
        <v>110.60044794832234</v>
      </c>
      <c r="G639" s="180">
        <f>(G625/G612)*BS77</f>
        <v>0</v>
      </c>
      <c r="H639" s="180">
        <f>(H628/H612)*BS60</f>
        <v>1198.8159578845189</v>
      </c>
      <c r="I639" s="180">
        <f>(I629/I612)*BS78</f>
        <v>7830.9710481838547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621158.33000000007</v>
      </c>
      <c r="D642" s="180">
        <f>(D615/D612)*BV76</f>
        <v>287330.59635708248</v>
      </c>
      <c r="E642" s="180">
        <f>(E623/E612)*SUM(C642:D642)</f>
        <v>94684.325273883413</v>
      </c>
      <c r="F642" s="180">
        <f>(F624/F612)*BV64</f>
        <v>132.15789234185388</v>
      </c>
      <c r="G642" s="180">
        <f>(G625/G612)*BV77</f>
        <v>0</v>
      </c>
      <c r="H642" s="180">
        <f>(H628/H612)*BV60</f>
        <v>6797.2864812052221</v>
      </c>
      <c r="I642" s="180">
        <f>(I629/I612)*BV78</f>
        <v>113605.28334016004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194736.77</v>
      </c>
      <c r="D643" s="180">
        <f>(D615/D612)*BW76</f>
        <v>11946.778544145091</v>
      </c>
      <c r="E643" s="180">
        <f>(E623/E612)*SUM(C643:D643)</f>
        <v>21540.92556481246</v>
      </c>
      <c r="F643" s="180">
        <f>(F624/F612)*BW64</f>
        <v>209.37602644825557</v>
      </c>
      <c r="G643" s="180">
        <f>(G625/G612)*BW77</f>
        <v>0</v>
      </c>
      <c r="H643" s="180">
        <f>(H628/H612)*BW60</f>
        <v>2409.6200753478824</v>
      </c>
      <c r="I643" s="180">
        <f>(I629/I612)*BW78</f>
        <v>4721.0638855079696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11030367.928401526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1548377.8800000001</v>
      </c>
      <c r="D645" s="180">
        <f>(D615/D612)*BY76</f>
        <v>14589.871142407279</v>
      </c>
      <c r="E645" s="180">
        <f>(E623/E612)*SUM(C645:D645)</f>
        <v>162895.2677884273</v>
      </c>
      <c r="F645" s="180">
        <f>(F624/F612)*BY64</f>
        <v>322.12015020401623</v>
      </c>
      <c r="G645" s="180">
        <f>(G625/G612)*BY77</f>
        <v>0</v>
      </c>
      <c r="H645" s="180">
        <f>(H628/H612)*BY60</f>
        <v>16016.181197337171</v>
      </c>
      <c r="I645" s="180">
        <f>(I629/I612)*BY78</f>
        <v>5770.1891933986299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435250.99000000005</v>
      </c>
      <c r="D647" s="180">
        <f>(D615/D612)*CA76</f>
        <v>43769.613427221841</v>
      </c>
      <c r="E647" s="180">
        <f>(E623/E612)*SUM(C647:D647)</f>
        <v>49924.375864068446</v>
      </c>
      <c r="F647" s="180">
        <f>(F624/F612)*CA64</f>
        <v>281.02108142093789</v>
      </c>
      <c r="G647" s="180">
        <f>(G625/G612)*CA77</f>
        <v>0</v>
      </c>
      <c r="H647" s="180">
        <f>(H628/H612)*CA60</f>
        <v>3764.2821077573894</v>
      </c>
      <c r="I647" s="180">
        <f>(I629/I612)*CA78</f>
        <v>17363.398533200241</v>
      </c>
      <c r="J647" s="180">
        <f>(J630/J612)*CA79</f>
        <v>0</v>
      </c>
      <c r="K647" s="180">
        <v>0</v>
      </c>
      <c r="L647" s="180">
        <f>SUM(C645:K647)</f>
        <v>2298325.1904854439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29525524.449999999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2063523.9000000001</v>
      </c>
      <c r="D668" s="180">
        <f>(D615/D612)*C76</f>
        <v>155572.4303337124</v>
      </c>
      <c r="E668" s="180">
        <f>(E623/E612)*SUM(C668:D668)</f>
        <v>231278.15062966754</v>
      </c>
      <c r="F668" s="180">
        <f>(F624/F612)*C64</f>
        <v>8818.4469758310097</v>
      </c>
      <c r="G668" s="180">
        <f>(G625/G612)*C77</f>
        <v>83220.89915414693</v>
      </c>
      <c r="H668" s="180">
        <f>(H628/H612)*C60</f>
        <v>19181.055326152302</v>
      </c>
      <c r="I668" s="180">
        <f>(I629/I612)*C78</f>
        <v>61486.236794591896</v>
      </c>
      <c r="J668" s="180">
        <f>(J630/J612)*C79</f>
        <v>28820.717807715002</v>
      </c>
      <c r="K668" s="180">
        <f>(K644/K612)*C75</f>
        <v>174875.92169645266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11056890.489999998</v>
      </c>
      <c r="D670" s="180">
        <f>(D615/D612)*E76</f>
        <v>537605.03448652907</v>
      </c>
      <c r="E670" s="180">
        <f>(E623/E612)*SUM(C670:D670)</f>
        <v>1208398.8629659638</v>
      </c>
      <c r="F670" s="180">
        <f>(F624/F612)*E64</f>
        <v>13986.828635721362</v>
      </c>
      <c r="G670" s="180">
        <f>(G625/G612)*E77</f>
        <v>961934.49271196488</v>
      </c>
      <c r="H670" s="180">
        <f>(H628/H612)*E60</f>
        <v>69447.408440250176</v>
      </c>
      <c r="I670" s="180">
        <f>(I629/I612)*E78</f>
        <v>162914.17281102107</v>
      </c>
      <c r="J670" s="180">
        <f>(J630/J612)*E79</f>
        <v>102893.07764709364</v>
      </c>
      <c r="K670" s="180">
        <f>(K644/K612)*E75</f>
        <v>552575.60452125187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367258.62</v>
      </c>
      <c r="D672" s="180">
        <f>(D615/D612)*G76</f>
        <v>0</v>
      </c>
      <c r="E672" s="180">
        <f>(E623/E612)*SUM(C672:D672)</f>
        <v>38276.343967289846</v>
      </c>
      <c r="F672" s="180">
        <f>(F624/F612)*G64</f>
        <v>260.46816143958762</v>
      </c>
      <c r="G672" s="180">
        <f>(G625/G612)*G77</f>
        <v>0</v>
      </c>
      <c r="H672" s="180">
        <f>(H628/H612)*G60</f>
        <v>3284.7557246035822</v>
      </c>
      <c r="I672" s="180">
        <f>(I629/I612)*G78</f>
        <v>0</v>
      </c>
      <c r="J672" s="180">
        <f>(J630/J612)*G79</f>
        <v>0</v>
      </c>
      <c r="K672" s="180">
        <f>(K644/K612)*G75</f>
        <v>39138.92900612676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3385633.0800000005</v>
      </c>
      <c r="D674" s="180">
        <f>(D615/D612)*I76</f>
        <v>475360.20379745454</v>
      </c>
      <c r="E674" s="180">
        <f>(E623/E612)*SUM(C674:D674)</f>
        <v>402399.55970543955</v>
      </c>
      <c r="F674" s="180">
        <f>(F624/F612)*I64</f>
        <v>1077.1018984183854</v>
      </c>
      <c r="G674" s="180">
        <f>(G625/G612)*I77</f>
        <v>361882.97289577802</v>
      </c>
      <c r="H674" s="180">
        <f>(H628/H612)*I60</f>
        <v>27368.968318503565</v>
      </c>
      <c r="I674" s="180">
        <f>(I629/I612)*I78</f>
        <v>187905.83639541644</v>
      </c>
      <c r="J674" s="180">
        <f>(J630/J612)*I79</f>
        <v>26443.115249164453</v>
      </c>
      <c r="K674" s="180">
        <f>(K644/K612)*I75</f>
        <v>157391.16801355194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29791.96</v>
      </c>
      <c r="D675" s="180">
        <f>(D615/D612)*J76</f>
        <v>12131.795026023445</v>
      </c>
      <c r="E675" s="180">
        <f>(E623/E612)*SUM(C675:D675)</f>
        <v>4369.3680158588786</v>
      </c>
      <c r="F675" s="180">
        <f>(F624/F612)*J64</f>
        <v>-258.94544263396944</v>
      </c>
      <c r="G675" s="180">
        <f>(G625/G612)*J77</f>
        <v>0</v>
      </c>
      <c r="H675" s="180">
        <f>(H628/H612)*J60</f>
        <v>0</v>
      </c>
      <c r="I675" s="180">
        <f>(I629/I612)*J78</f>
        <v>4796.00140750016</v>
      </c>
      <c r="J675" s="180">
        <f>(J630/J612)*J79</f>
        <v>0</v>
      </c>
      <c r="K675" s="180">
        <f>(K644/K612)*J75</f>
        <v>35417.944982971188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3092550.48</v>
      </c>
      <c r="D680" s="180">
        <f>(D615/D612)*O76</f>
        <v>82279.472583901923</v>
      </c>
      <c r="E680" s="180">
        <f>(E623/E612)*SUM(C680:D680)</f>
        <v>330886.40180251165</v>
      </c>
      <c r="F680" s="180">
        <f>(F624/F612)*O64</f>
        <v>7397.0202377041342</v>
      </c>
      <c r="G680" s="180">
        <f>(G625/G612)*O77</f>
        <v>0</v>
      </c>
      <c r="H680" s="180">
        <f>(H628/H612)*O60</f>
        <v>23089.195348855836</v>
      </c>
      <c r="I680" s="180">
        <f>(I629/I612)*O78</f>
        <v>32522.884544610461</v>
      </c>
      <c r="J680" s="180">
        <f>(J630/J612)*O79</f>
        <v>21925.985232246348</v>
      </c>
      <c r="K680" s="180">
        <f>(K644/K612)*O75</f>
        <v>120324.4734724525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3015913.89</v>
      </c>
      <c r="D681" s="180">
        <f>(D615/D612)*P76</f>
        <v>177483.66797330594</v>
      </c>
      <c r="E681" s="180">
        <f>(E623/E612)*SUM(C681:D681)</f>
        <v>332821.55052831623</v>
      </c>
      <c r="F681" s="180">
        <f>(F624/F612)*P64</f>
        <v>18304.238711854905</v>
      </c>
      <c r="G681" s="180">
        <f>(G625/G612)*P77</f>
        <v>0</v>
      </c>
      <c r="H681" s="180">
        <f>(H628/H612)*P60</f>
        <v>16543.660218806363</v>
      </c>
      <c r="I681" s="180">
        <f>(I629/I612)*P78</f>
        <v>70178.989345685928</v>
      </c>
      <c r="J681" s="180">
        <f>(J630/J612)*P79</f>
        <v>37618.967139805842</v>
      </c>
      <c r="K681" s="180">
        <f>(K644/K612)*P75</f>
        <v>1280301.4250299246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465329.27</v>
      </c>
      <c r="D682" s="180">
        <f>(D615/D612)*Q76</f>
        <v>34413.06562937369</v>
      </c>
      <c r="E682" s="180">
        <f>(E623/E612)*SUM(C682:D682)</f>
        <v>52084.031502287726</v>
      </c>
      <c r="F682" s="180">
        <f>(F624/F612)*Q64</f>
        <v>387.52655891658947</v>
      </c>
      <c r="G682" s="180">
        <f>(G625/G612)*Q77</f>
        <v>81.230745880084854</v>
      </c>
      <c r="H682" s="180">
        <f>(H628/H612)*Q60</f>
        <v>3176.8622883939747</v>
      </c>
      <c r="I682" s="180">
        <f>(I629/I612)*Q78</f>
        <v>13601.160241582485</v>
      </c>
      <c r="J682" s="180">
        <f>(J630/J612)*Q79</f>
        <v>3711.3924787790334</v>
      </c>
      <c r="K682" s="180">
        <f>(K644/K612)*Q75</f>
        <v>79836.984979651141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3632848.6399999997</v>
      </c>
      <c r="D683" s="180">
        <f>(D615/D612)*R76</f>
        <v>5233.3233445591331</v>
      </c>
      <c r="E683" s="180">
        <f>(E623/E612)*SUM(C683:D683)</f>
        <v>379167.34700514178</v>
      </c>
      <c r="F683" s="180">
        <f>(F624/F612)*R64</f>
        <v>2062.1281014206206</v>
      </c>
      <c r="G683" s="180">
        <f>(G625/G612)*R77</f>
        <v>0</v>
      </c>
      <c r="H683" s="180">
        <f>(H628/H612)*R60</f>
        <v>4519.5361612246361</v>
      </c>
      <c r="I683" s="180">
        <f>(I629/I612)*R78</f>
        <v>2060.7818547852248</v>
      </c>
      <c r="J683" s="180">
        <f>(J630/J612)*R79</f>
        <v>0</v>
      </c>
      <c r="K683" s="180">
        <f>(K644/K612)*R75</f>
        <v>453675.20002247067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2987314.2800000003</v>
      </c>
      <c r="D684" s="180">
        <f>(D615/D612)*S76</f>
        <v>35179.562482869725</v>
      </c>
      <c r="E684" s="180">
        <f>(E623/E612)*SUM(C684:D684)</f>
        <v>315009.66254757997</v>
      </c>
      <c r="F684" s="180">
        <f>(F624/F612)*S64</f>
        <v>104629.81254544723</v>
      </c>
      <c r="G684" s="180">
        <f>(G625/G612)*S77</f>
        <v>0</v>
      </c>
      <c r="H684" s="180">
        <f>(H628/H612)*S60</f>
        <v>3968.0808205977573</v>
      </c>
      <c r="I684" s="180">
        <f>(I629/I612)*S78</f>
        <v>13900.910329551245</v>
      </c>
      <c r="J684" s="180">
        <f>(J630/J612)*S79</f>
        <v>0</v>
      </c>
      <c r="K684" s="180">
        <f>(K644/K612)*S75</f>
        <v>732602.48667978751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4626394.22</v>
      </c>
      <c r="D686" s="180">
        <f>(D615/D612)*U76</f>
        <v>150735.57087889258</v>
      </c>
      <c r="E686" s="180">
        <f>(E623/E612)*SUM(C686:D686)</f>
        <v>497880.9293899429</v>
      </c>
      <c r="F686" s="180">
        <f>(F624/F612)*U64</f>
        <v>62274.481629109068</v>
      </c>
      <c r="G686" s="180">
        <f>(G625/G612)*U77</f>
        <v>0</v>
      </c>
      <c r="H686" s="180">
        <f>(H628/H612)*U60</f>
        <v>27285.05120145165</v>
      </c>
      <c r="I686" s="180">
        <f>(I629/I612)*U78</f>
        <v>59575.329983791053</v>
      </c>
      <c r="J686" s="180">
        <f>(J630/J612)*U79</f>
        <v>0</v>
      </c>
      <c r="K686" s="180">
        <f>(K644/K612)*U75</f>
        <v>871319.92539186741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868104.14</v>
      </c>
      <c r="D687" s="180">
        <f>(D615/D612)*V76</f>
        <v>22836.320048985308</v>
      </c>
      <c r="E687" s="180">
        <f>(E623/E612)*SUM(C687:D687)</f>
        <v>92855.393028516031</v>
      </c>
      <c r="F687" s="180">
        <f>(F624/F612)*V64</f>
        <v>991.01511222569195</v>
      </c>
      <c r="G687" s="180">
        <f>(G625/G612)*V77</f>
        <v>0</v>
      </c>
      <c r="H687" s="180">
        <f>(H628/H612)*V60</f>
        <v>10585.544908120302</v>
      </c>
      <c r="I687" s="180">
        <f>(I629/I612)*V78</f>
        <v>9029.9714000588956</v>
      </c>
      <c r="J687" s="180">
        <f>(J630/J612)*V79</f>
        <v>0</v>
      </c>
      <c r="K687" s="180">
        <f>(K644/K612)*V75</f>
        <v>198091.3111096826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336487.95</v>
      </c>
      <c r="D688" s="180">
        <f>(D615/D612)*W76</f>
        <v>17444.411148530442</v>
      </c>
      <c r="E688" s="180">
        <f>(E623/E612)*SUM(C688:D688)</f>
        <v>36887.457662603549</v>
      </c>
      <c r="F688" s="180">
        <f>(F624/F612)*W64</f>
        <v>1.672879671356585</v>
      </c>
      <c r="G688" s="180">
        <f>(G625/G612)*W77</f>
        <v>0</v>
      </c>
      <c r="H688" s="180">
        <f>(H628/H612)*W60</f>
        <v>2002.0226496671464</v>
      </c>
      <c r="I688" s="180">
        <f>(I629/I612)*W78</f>
        <v>6894.2520232814804</v>
      </c>
      <c r="J688" s="180">
        <f>(J630/J612)*W79</f>
        <v>0</v>
      </c>
      <c r="K688" s="180">
        <f>(K644/K612)*W75</f>
        <v>171986.19995696197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1153411.08</v>
      </c>
      <c r="D689" s="180">
        <f>(D615/D612)*X76</f>
        <v>157105.42404070447</v>
      </c>
      <c r="E689" s="180">
        <f>(E623/E612)*SUM(C689:D689)</f>
        <v>136584.35160343465</v>
      </c>
      <c r="F689" s="180">
        <f>(F624/F612)*X64</f>
        <v>8434.2685660852349</v>
      </c>
      <c r="G689" s="180">
        <f>(G625/G612)*X77</f>
        <v>0</v>
      </c>
      <c r="H689" s="180">
        <f>(H628/H612)*X60</f>
        <v>7516.5760559359323</v>
      </c>
      <c r="I689" s="180">
        <f>(I629/I612)*X78</f>
        <v>62123.205731525508</v>
      </c>
      <c r="J689" s="180">
        <f>(J630/J612)*X79</f>
        <v>22042.496486532917</v>
      </c>
      <c r="K689" s="180">
        <f>(K644/K612)*X75</f>
        <v>1641847.7992531261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4530547.7200000007</v>
      </c>
      <c r="D690" s="180">
        <f>(D615/D612)*Y76</f>
        <v>236847.52773027468</v>
      </c>
      <c r="E690" s="180">
        <f>(E623/E612)*SUM(C690:D690)</f>
        <v>496866.37805845652</v>
      </c>
      <c r="F690" s="180">
        <f>(F624/F612)*Y64</f>
        <v>3201.8474791566177</v>
      </c>
      <c r="G690" s="180">
        <f>(G625/G612)*Y77</f>
        <v>0</v>
      </c>
      <c r="H690" s="180">
        <f>(H628/H612)*Y60</f>
        <v>16747.458931646728</v>
      </c>
      <c r="I690" s="180">
        <f>(I629/I612)*Y78</f>
        <v>93634.433729241398</v>
      </c>
      <c r="J690" s="180">
        <f>(J630/J612)*Y79</f>
        <v>26378.138544002857</v>
      </c>
      <c r="K690" s="180">
        <f>(K644/K612)*Y75</f>
        <v>944273.04664021195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643586.64</v>
      </c>
      <c r="D692" s="180">
        <f>(D615/D612)*AA76</f>
        <v>10651.663170996619</v>
      </c>
      <c r="E692" s="180">
        <f>(E623/E612)*SUM(C692:D692)</f>
        <v>68185.874925819633</v>
      </c>
      <c r="F692" s="180">
        <f>(F624/F612)*AA64</f>
        <v>367.20784208922913</v>
      </c>
      <c r="G692" s="180">
        <f>(G625/G612)*AA77</f>
        <v>0</v>
      </c>
      <c r="H692" s="180">
        <f>(H628/H612)*AA60</f>
        <v>2349.6792774536571</v>
      </c>
      <c r="I692" s="180">
        <f>(I629/I612)*AA78</f>
        <v>4196.50123156264</v>
      </c>
      <c r="J692" s="180">
        <f>(J630/J612)*AA79</f>
        <v>0</v>
      </c>
      <c r="K692" s="180">
        <f>(K644/K612)*AA75</f>
        <v>153982.79661560268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3956792.2800000003</v>
      </c>
      <c r="D693" s="180">
        <f>(D615/D612)*AB76</f>
        <v>32747.917292468512</v>
      </c>
      <c r="E693" s="180">
        <f>(E623/E612)*SUM(C693:D693)</f>
        <v>415796.94674803258</v>
      </c>
      <c r="F693" s="180">
        <f>(F624/F612)*AB64</f>
        <v>79935.889242526711</v>
      </c>
      <c r="G693" s="180">
        <f>(G625/G612)*AB77</f>
        <v>0</v>
      </c>
      <c r="H693" s="180">
        <f>(H628/H612)*AB60</f>
        <v>13858.312473145039</v>
      </c>
      <c r="I693" s="180">
        <f>(I629/I612)*AB78</f>
        <v>12964.19130464887</v>
      </c>
      <c r="J693" s="180">
        <f>(J630/J612)*AB79</f>
        <v>0</v>
      </c>
      <c r="K693" s="180">
        <f>(K644/K612)*AB75</f>
        <v>917178.21081627021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1598996.1700000002</v>
      </c>
      <c r="D694" s="180">
        <f>(D615/D612)*AC76</f>
        <v>8035.0014987170525</v>
      </c>
      <c r="E694" s="180">
        <f>(E623/E612)*SUM(C694:D694)</f>
        <v>167487.63551538059</v>
      </c>
      <c r="F694" s="180">
        <f>(F624/F612)*AC64</f>
        <v>5549.0502087637469</v>
      </c>
      <c r="G694" s="180">
        <f>(G625/G612)*AC77</f>
        <v>0</v>
      </c>
      <c r="H694" s="180">
        <f>(H628/H612)*AC60</f>
        <v>11496.645036112535</v>
      </c>
      <c r="I694" s="180">
        <f>(I629/I612)*AC78</f>
        <v>3184.8446846680749</v>
      </c>
      <c r="J694" s="180">
        <f>(J630/J612)*AC79</f>
        <v>728.95888391867675</v>
      </c>
      <c r="K694" s="180">
        <f>(K644/K612)*AC75</f>
        <v>135496.46340507708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1179812.04</v>
      </c>
      <c r="D696" s="180">
        <f>(D615/D612)*AE76</f>
        <v>161625.11238373281</v>
      </c>
      <c r="E696" s="180">
        <f>(E623/E612)*SUM(C696:D696)</f>
        <v>139806.95634902065</v>
      </c>
      <c r="F696" s="180">
        <f>(F624/F612)*AE64</f>
        <v>1202.5511449734156</v>
      </c>
      <c r="G696" s="180">
        <f>(G625/G612)*AE77</f>
        <v>0</v>
      </c>
      <c r="H696" s="180">
        <f>(H628/H612)*AE60</f>
        <v>11113.02392958949</v>
      </c>
      <c r="I696" s="180">
        <f>(I629/I612)*AE78</f>
        <v>63884.237498341972</v>
      </c>
      <c r="J696" s="180">
        <f>(J630/J612)*AE79</f>
        <v>6564.3816930679341</v>
      </c>
      <c r="K696" s="180">
        <f>(K644/K612)*AE75</f>
        <v>112706.91719268962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6109878.5600000005</v>
      </c>
      <c r="D698" s="180">
        <f>(D615/D612)*AG76</f>
        <v>421123.94368111447</v>
      </c>
      <c r="E698" s="180">
        <f>(E623/E612)*SUM(C698:D698)</f>
        <v>680672.65046666435</v>
      </c>
      <c r="F698" s="180">
        <f>(F624/F612)*AG64</f>
        <v>31493.095379940816</v>
      </c>
      <c r="G698" s="180">
        <f>(G625/G612)*AG77</f>
        <v>126232.57909765186</v>
      </c>
      <c r="H698" s="180">
        <f>(H628/H612)*AG60</f>
        <v>44128.415409729139</v>
      </c>
      <c r="I698" s="180">
        <f>(I629/I612)*AG78</f>
        <v>166473.70510565009</v>
      </c>
      <c r="J698" s="180">
        <f>(J630/J612)*AG79</f>
        <v>114807.84278124323</v>
      </c>
      <c r="K698" s="180">
        <f>(K644/K612)*AG75</f>
        <v>1192759.6491572449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1035099.76</v>
      </c>
      <c r="D700" s="180">
        <f>(D615/D612)*AI76</f>
        <v>81724.423138266866</v>
      </c>
      <c r="E700" s="180">
        <f>(E623/E612)*SUM(C700:D700)</f>
        <v>116397.39479712637</v>
      </c>
      <c r="F700" s="180">
        <f>(F624/F612)*AI64</f>
        <v>2766.4016803587028</v>
      </c>
      <c r="G700" s="180">
        <f>(G625/G612)*AI77</f>
        <v>0</v>
      </c>
      <c r="H700" s="180">
        <f>(H628/H612)*AI60</f>
        <v>8283.818268982026</v>
      </c>
      <c r="I700" s="180">
        <f>(I629/I612)*AI78</f>
        <v>32298.071978633889</v>
      </c>
      <c r="J700" s="180">
        <f>(J630/J612)*AI79</f>
        <v>0</v>
      </c>
      <c r="K700" s="180">
        <f>(K644/K612)*AI75</f>
        <v>99879.793429652622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583020.66999999993</v>
      </c>
      <c r="D702" s="180">
        <f>(D615/D612)*AK76</f>
        <v>0</v>
      </c>
      <c r="E702" s="180">
        <f>(E623/E612)*SUM(C702:D702)</f>
        <v>60763.447036205114</v>
      </c>
      <c r="F702" s="180">
        <f>(F624/F612)*AK64</f>
        <v>184.82253422426109</v>
      </c>
      <c r="G702" s="180">
        <f>(G625/G612)*AK77</f>
        <v>0</v>
      </c>
      <c r="H702" s="180">
        <f>(H628/H612)*AK60</f>
        <v>3860.1873843881508</v>
      </c>
      <c r="I702" s="180">
        <f>(I629/I612)*AK78</f>
        <v>0</v>
      </c>
      <c r="J702" s="180">
        <f>(J630/J612)*AK79</f>
        <v>0</v>
      </c>
      <c r="K702" s="180">
        <f>(K644/K612)*AK75</f>
        <v>24397.41197609041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219150.97</v>
      </c>
      <c r="D703" s="180">
        <f>(D615/D612)*AL76</f>
        <v>8748.6365002478433</v>
      </c>
      <c r="E703" s="180">
        <f>(E623/E612)*SUM(C703:D703)</f>
        <v>23752.100708796137</v>
      </c>
      <c r="F703" s="180">
        <f>(F624/F612)*AL64</f>
        <v>12.767656634603648</v>
      </c>
      <c r="G703" s="180">
        <f>(G625/G612)*AL77</f>
        <v>0</v>
      </c>
      <c r="H703" s="180">
        <f>(H628/H612)*AL60</f>
        <v>1906.1173730363851</v>
      </c>
      <c r="I703" s="180">
        <f>(I629/I612)*AL78</f>
        <v>3447.1260116407402</v>
      </c>
      <c r="J703" s="180">
        <f>(J630/J612)*AL79</f>
        <v>0</v>
      </c>
      <c r="K703" s="180">
        <f>(K644/K612)*AL75</f>
        <v>50993.049505857489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118879.31885952552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11983929.229999999</v>
      </c>
      <c r="D707" s="180">
        <f>(D615/D612)*AP76</f>
        <v>1006886.1253079806</v>
      </c>
      <c r="E707" s="180">
        <f>(E623/E612)*SUM(C707:D707)</f>
        <v>1353925.7892852696</v>
      </c>
      <c r="F707" s="180">
        <f>(F624/F612)*AP64</f>
        <v>20907.592776740159</v>
      </c>
      <c r="G707" s="180">
        <f>(G625/G612)*AP77</f>
        <v>893.5382046809334</v>
      </c>
      <c r="H707" s="180">
        <f>(H628/H612)*AP60</f>
        <v>112892.49875398513</v>
      </c>
      <c r="I707" s="180">
        <f>(I629/I612)*AP78</f>
        <v>398030.64806151716</v>
      </c>
      <c r="J707" s="180">
        <f>(J630/J612)*AP79</f>
        <v>0</v>
      </c>
      <c r="K707" s="180">
        <f>(K644/K612)*AP75</f>
        <v>454097.86584969802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132</v>
      </c>
      <c r="D708" s="180">
        <f>(D615/D612)*AQ76</f>
        <v>0</v>
      </c>
      <c r="E708" s="180">
        <f>(E623/E612)*SUM(C708:D708)</f>
        <v>13.757273835212526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2725501.53</v>
      </c>
      <c r="D713" s="180">
        <f>(D615/D612)*AV76</f>
        <v>170347.31795799802</v>
      </c>
      <c r="E713" s="180">
        <f>(E623/E612)*SUM(C713:D713)</f>
        <v>301810.49686926435</v>
      </c>
      <c r="F713" s="180">
        <f>(F624/F612)*AV64</f>
        <v>12067.589551429661</v>
      </c>
      <c r="G713" s="180">
        <f>(G625/G612)*AV77</f>
        <v>649.84596704067883</v>
      </c>
      <c r="H713" s="180">
        <f>(H628/H612)*AV60</f>
        <v>9374.7407906569388</v>
      </c>
      <c r="I713" s="180">
        <f>(I629/I612)*AV78</f>
        <v>67331.363509982708</v>
      </c>
      <c r="J713" s="180">
        <f>(J630/J612)*AV79</f>
        <v>11034.558428626706</v>
      </c>
      <c r="K713" s="180">
        <f>(K644/K612)*AV75</f>
        <v>316338.03083732672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">
      <c r="C715" s="180">
        <f>SUM(C614:C647)+SUM(C668:C713)</f>
        <v>101173424.02000001</v>
      </c>
      <c r="D715" s="180">
        <f>SUM(D616:D647)+SUM(D668:D713)</f>
        <v>7251800.3000000017</v>
      </c>
      <c r="E715" s="180">
        <f>SUM(E624:E647)+SUM(E668:E713)</f>
        <v>9549235.2626106516</v>
      </c>
      <c r="F715" s="180">
        <f>SUM(F625:F648)+SUM(F668:F713)</f>
        <v>414266.70840474038</v>
      </c>
      <c r="G715" s="180">
        <f>SUM(G626:G647)+SUM(G668:G713)</f>
        <v>1534895.5587771435</v>
      </c>
      <c r="H715" s="180">
        <f>SUM(H629:H647)+SUM(H668:H713)</f>
        <v>552378.42891444988</v>
      </c>
      <c r="I715" s="180">
        <f>SUM(I630:I647)+SUM(I668:I713)</f>
        <v>1786076.2613538653</v>
      </c>
      <c r="J715" s="180">
        <f>SUM(J631:J647)+SUM(J668:J713)</f>
        <v>402969.63237219671</v>
      </c>
      <c r="K715" s="180">
        <f>SUM(K668:K713)</f>
        <v>11030367.928401524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">
      <c r="C716" s="180">
        <f>CE71</f>
        <v>101173424.02000001</v>
      </c>
      <c r="D716" s="180">
        <f>D615</f>
        <v>7251800.3000000007</v>
      </c>
      <c r="E716" s="180">
        <f>E623</f>
        <v>9549235.2626106534</v>
      </c>
      <c r="F716" s="180">
        <f>F624</f>
        <v>414266.70840474032</v>
      </c>
      <c r="G716" s="180">
        <f>G625</f>
        <v>1534895.5587771435</v>
      </c>
      <c r="H716" s="180">
        <f>H628</f>
        <v>552378.42891444976</v>
      </c>
      <c r="I716" s="180">
        <f>I629</f>
        <v>1786076.2613538646</v>
      </c>
      <c r="J716" s="180">
        <f>J630</f>
        <v>402969.63237219665</v>
      </c>
      <c r="K716" s="180">
        <f>K644</f>
        <v>11030367.928401526</v>
      </c>
      <c r="L716" s="180">
        <f>L647</f>
        <v>2298325.1904854439</v>
      </c>
      <c r="M716" s="180">
        <f>C648</f>
        <v>29525524.449999999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063*2021*A</v>
      </c>
      <c r="B722" s="276">
        <f>ROUND(C165,0)</f>
        <v>2776075</v>
      </c>
      <c r="C722" s="276">
        <f>ROUND(C166,0)</f>
        <v>-43052</v>
      </c>
      <c r="D722" s="276">
        <f>ROUND(C167,0)</f>
        <v>742538</v>
      </c>
      <c r="E722" s="276">
        <f>ROUND(C168,0)</f>
        <v>7880080</v>
      </c>
      <c r="F722" s="276">
        <f>ROUND(C169,0)</f>
        <v>23653</v>
      </c>
      <c r="G722" s="276">
        <f>ROUND(C170,0)</f>
        <v>1905960</v>
      </c>
      <c r="H722" s="276">
        <f>ROUND(C171+C172,0)</f>
        <v>135965</v>
      </c>
      <c r="I722" s="276">
        <f>ROUND(C175,0)</f>
        <v>36812</v>
      </c>
      <c r="J722" s="276">
        <f>ROUND(C176,0)</f>
        <v>573133</v>
      </c>
      <c r="K722" s="276">
        <f>ROUND(C179,0)</f>
        <v>969950</v>
      </c>
      <c r="L722" s="276">
        <f>ROUND(C180,0)</f>
        <v>242148</v>
      </c>
      <c r="M722" s="276">
        <f>ROUND(C183,0)</f>
        <v>163295</v>
      </c>
      <c r="N722" s="276">
        <f>ROUND(C184,0)</f>
        <v>1374074</v>
      </c>
      <c r="O722" s="276">
        <f>ROUND(C185,0)</f>
        <v>0</v>
      </c>
      <c r="P722" s="276">
        <f>ROUND(C188,0)</f>
        <v>0</v>
      </c>
      <c r="Q722" s="276">
        <f>ROUND(C189,0)</f>
        <v>1974115</v>
      </c>
      <c r="R722" s="276">
        <f>ROUND(B195,0)</f>
        <v>1702265</v>
      </c>
      <c r="S722" s="276">
        <f>ROUND(C195,0)</f>
        <v>0</v>
      </c>
      <c r="T722" s="276">
        <f>ROUND(D195,0)</f>
        <v>0</v>
      </c>
      <c r="U722" s="276">
        <f>ROUND(B196,0)</f>
        <v>749181</v>
      </c>
      <c r="V722" s="276">
        <f>ROUND(C196,0)</f>
        <v>41723</v>
      </c>
      <c r="W722" s="276">
        <f>ROUND(D196,0)</f>
        <v>0</v>
      </c>
      <c r="X722" s="276">
        <f>ROUND(B197,0)</f>
        <v>69889555</v>
      </c>
      <c r="Y722" s="276">
        <f>ROUND(C197,0)</f>
        <v>13261</v>
      </c>
      <c r="Z722" s="276">
        <f>ROUND(D197,0)</f>
        <v>0</v>
      </c>
      <c r="AA722" s="276">
        <f>ROUND(B198,0)</f>
        <v>4153580</v>
      </c>
      <c r="AB722" s="276">
        <f>ROUND(C198,0)</f>
        <v>1460522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37457978</v>
      </c>
      <c r="AH722" s="276">
        <f>ROUND(C200,0)</f>
        <v>846599</v>
      </c>
      <c r="AI722" s="276">
        <f>ROUND(D200,0)</f>
        <v>21043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236401</v>
      </c>
      <c r="AR722" s="276">
        <f>ROUND(D203,0)</f>
        <v>0</v>
      </c>
      <c r="AS722" s="276"/>
      <c r="AT722" s="276"/>
      <c r="AU722" s="276"/>
      <c r="AV722" s="276">
        <f>ROUND(B209,0)</f>
        <v>629385</v>
      </c>
      <c r="AW722" s="276">
        <f>ROUND(C209,0)</f>
        <v>16155</v>
      </c>
      <c r="AX722" s="276">
        <f>ROUND(D209,0)</f>
        <v>0</v>
      </c>
      <c r="AY722" s="276">
        <f>ROUND(B210,0)</f>
        <v>44421794</v>
      </c>
      <c r="AZ722" s="276">
        <f>ROUND(C210,0)</f>
        <v>1715950</v>
      </c>
      <c r="BA722" s="276">
        <f>ROUND(D210,0)</f>
        <v>0</v>
      </c>
      <c r="BB722" s="276">
        <f>ROUND(B211,0)</f>
        <v>3668938</v>
      </c>
      <c r="BC722" s="276">
        <f>ROUND(C211,0)</f>
        <v>161812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33896054</v>
      </c>
      <c r="BI722" s="276">
        <f>ROUND(C213,0)</f>
        <v>987345</v>
      </c>
      <c r="BJ722" s="276">
        <f>ROUND(D213,0)</f>
        <v>21043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139874963</v>
      </c>
      <c r="BU722" s="276">
        <f>ROUND(C224,0)</f>
        <v>62492672</v>
      </c>
      <c r="BV722" s="276">
        <f>ROUND(C225,0)</f>
        <v>3054461</v>
      </c>
      <c r="BW722" s="276">
        <f>ROUND(C226,0)</f>
        <v>7847420</v>
      </c>
      <c r="BX722" s="276">
        <f>ROUND(C227,0)</f>
        <v>20236835</v>
      </c>
      <c r="BY722" s="276">
        <f>ROUND(C228,0)</f>
        <v>6026829</v>
      </c>
      <c r="BZ722" s="276">
        <f>ROUND(C231,0)</f>
        <v>890</v>
      </c>
      <c r="CA722" s="276">
        <f>ROUND(C233,0)</f>
        <v>214462</v>
      </c>
      <c r="CB722" s="276">
        <f>ROUND(C234,0)</f>
        <v>813741</v>
      </c>
      <c r="CC722" s="276">
        <f>ROUND(C238+C239,0)</f>
        <v>17345874</v>
      </c>
      <c r="CD722" s="276">
        <f>D221</f>
        <v>7798547.8099999996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063*2021*A</v>
      </c>
      <c r="B726" s="276">
        <f>ROUND(C111,0)</f>
        <v>2167</v>
      </c>
      <c r="C726" s="276">
        <f>ROUND(C112,0)</f>
        <v>0</v>
      </c>
      <c r="D726" s="276">
        <f>ROUND(C113,0)</f>
        <v>298</v>
      </c>
      <c r="E726" s="276">
        <f>ROUND(C114,0)</f>
        <v>295</v>
      </c>
      <c r="F726" s="276">
        <f>ROUND(D111,0)</f>
        <v>8694</v>
      </c>
      <c r="G726" s="276">
        <f>ROUND(D112,0)</f>
        <v>0</v>
      </c>
      <c r="H726" s="276">
        <f>ROUND(D113,0)</f>
        <v>2876</v>
      </c>
      <c r="I726" s="276">
        <f>ROUND(D114,0)</f>
        <v>583</v>
      </c>
      <c r="J726" s="276">
        <f>ROUND(C116,0)</f>
        <v>8</v>
      </c>
      <c r="K726" s="276">
        <f>ROUND(C117,0)</f>
        <v>0</v>
      </c>
      <c r="L726" s="276">
        <f>ROUND(C118,0)</f>
        <v>32</v>
      </c>
      <c r="M726" s="276">
        <f>ROUND(C119,0)</f>
        <v>0</v>
      </c>
      <c r="N726" s="276">
        <f>ROUND(C120,0)</f>
        <v>5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4</v>
      </c>
      <c r="T726" s="276"/>
      <c r="U726" s="276">
        <f>ROUND(C126,0)</f>
        <v>0</v>
      </c>
      <c r="V726" s="276">
        <f>ROUND(C128,0)</f>
        <v>140</v>
      </c>
      <c r="W726" s="276">
        <f>ROUND(C129,0)</f>
        <v>12</v>
      </c>
      <c r="X726" s="276">
        <f>ROUND(B138,0)</f>
        <v>1209</v>
      </c>
      <c r="Y726" s="276">
        <f>ROUND(B139,0)</f>
        <v>5228</v>
      </c>
      <c r="Z726" s="276">
        <f>ROUND(B140,0)</f>
        <v>59464</v>
      </c>
      <c r="AA726" s="276">
        <f>ROUND(B141,0)</f>
        <v>68413247</v>
      </c>
      <c r="AB726" s="276">
        <f>ROUND(B142,0)</f>
        <v>110269909</v>
      </c>
      <c r="AC726" s="276">
        <f>ROUND(C138,0)</f>
        <v>673</v>
      </c>
      <c r="AD726" s="276">
        <f>ROUND(C139,0)</f>
        <v>1963</v>
      </c>
      <c r="AE726" s="276">
        <f>ROUND(C140,0)</f>
        <v>34099</v>
      </c>
      <c r="AF726" s="276">
        <f>ROUND(C141,0)</f>
        <v>23627727</v>
      </c>
      <c r="AG726" s="276">
        <f>ROUND(C142,0)</f>
        <v>62680248</v>
      </c>
      <c r="AH726" s="276">
        <f>ROUND(D138,0)</f>
        <v>573</v>
      </c>
      <c r="AI726" s="276">
        <f>ROUND(D139,0)</f>
        <v>1715</v>
      </c>
      <c r="AJ726" s="276">
        <f>ROUND(D140,0)</f>
        <v>33326</v>
      </c>
      <c r="AK726" s="276">
        <f>ROUND(D141,0)</f>
        <v>22696463</v>
      </c>
      <c r="AL726" s="276">
        <f>ROUND(D142,0)</f>
        <v>63940113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18</v>
      </c>
      <c r="BC726" s="276">
        <f>ROUND(B151,0)</f>
        <v>182</v>
      </c>
      <c r="BD726" s="276">
        <f>ROUND(B152,0)</f>
        <v>578</v>
      </c>
      <c r="BE726" s="276">
        <f>ROUND(B153,0)</f>
        <v>264380</v>
      </c>
      <c r="BF726" s="276">
        <f>ROUND(B154,0)</f>
        <v>112299</v>
      </c>
      <c r="BG726" s="276">
        <f>ROUND(C150,0)</f>
        <v>158</v>
      </c>
      <c r="BH726" s="276">
        <f>ROUND(C151,0)</f>
        <v>1464</v>
      </c>
      <c r="BI726" s="276">
        <f>ROUND(C152,0)</f>
        <v>30</v>
      </c>
      <c r="BJ726" s="276">
        <f>ROUND(C153,0)</f>
        <v>2119247</v>
      </c>
      <c r="BK726" s="276">
        <f>ROUND(C154,0)</f>
        <v>5817</v>
      </c>
      <c r="BL726" s="276">
        <f>ROUND(D150,0)</f>
        <v>145</v>
      </c>
      <c r="BM726" s="276">
        <f>ROUND(D151,0)</f>
        <v>1601</v>
      </c>
      <c r="BN726" s="276">
        <f>ROUND(D152,0)</f>
        <v>1486</v>
      </c>
      <c r="BO726" s="276">
        <f>ROUND(D153,0)</f>
        <v>2316828</v>
      </c>
      <c r="BP726" s="276">
        <f>ROUND(D154,0)</f>
        <v>288795</v>
      </c>
      <c r="BQ726" s="276">
        <f>ROUND(B157,0)</f>
        <v>13838954</v>
      </c>
      <c r="BR726" s="276">
        <f>ROUND(C157,0)</f>
        <v>9750085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063*2021*A</v>
      </c>
      <c r="B730" s="276">
        <f>ROUND(C250,0)</f>
        <v>26077809</v>
      </c>
      <c r="C730" s="276">
        <f>ROUND(C251,0)</f>
        <v>0</v>
      </c>
      <c r="D730" s="276">
        <f>ROUND(C252,0)</f>
        <v>56151242</v>
      </c>
      <c r="E730" s="276">
        <f>ROUND(C253,0)</f>
        <v>36042797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2124829</v>
      </c>
      <c r="J730" s="276">
        <f>ROUND(C258,0)</f>
        <v>1599207</v>
      </c>
      <c r="K730" s="276">
        <f>ROUND(C259,0)</f>
        <v>0</v>
      </c>
      <c r="L730" s="276">
        <f>ROUND(C262,0)</f>
        <v>0</v>
      </c>
      <c r="M730" s="276">
        <f>ROUND(C263,0)</f>
        <v>3204652</v>
      </c>
      <c r="N730" s="276">
        <f>ROUND(C264,0)</f>
        <v>0</v>
      </c>
      <c r="O730" s="276">
        <f>ROUND(C267,0)</f>
        <v>1702265</v>
      </c>
      <c r="P730" s="276">
        <f>ROUND(C268,0)</f>
        <v>790904</v>
      </c>
      <c r="Q730" s="276">
        <f>ROUND(C269,0)</f>
        <v>69902816</v>
      </c>
      <c r="R730" s="276">
        <f>ROUND(C270,0)</f>
        <v>5614102</v>
      </c>
      <c r="S730" s="276">
        <f>ROUND(C271,0)</f>
        <v>0</v>
      </c>
      <c r="T730" s="276">
        <f>ROUND(C272,0)</f>
        <v>38283534</v>
      </c>
      <c r="U730" s="276">
        <f>ROUND(C273,0)</f>
        <v>0</v>
      </c>
      <c r="V730" s="276">
        <f>ROUND(C274,0)</f>
        <v>236401</v>
      </c>
      <c r="W730" s="276">
        <f>ROUND(C275,0)</f>
        <v>0</v>
      </c>
      <c r="X730" s="276">
        <f>ROUND(C276,0)</f>
        <v>85476390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7721232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4365412</v>
      </c>
      <c r="AG730" s="276">
        <f>ROUND(C304,0)</f>
        <v>0</v>
      </c>
      <c r="AH730" s="276">
        <f>ROUND(C305,0)</f>
        <v>11395046</v>
      </c>
      <c r="AI730" s="276">
        <f>ROUND(C306,0)</f>
        <v>5390199</v>
      </c>
      <c r="AJ730" s="276">
        <f>ROUND(C307,0)</f>
        <v>0</v>
      </c>
      <c r="AK730" s="276">
        <f>ROUND(C308,0)</f>
        <v>9885091</v>
      </c>
      <c r="AL730" s="276">
        <f>ROUND(C309,0)</f>
        <v>1336486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695000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35811245</v>
      </c>
      <c r="AY730" s="276">
        <f>ROUND(C326,0)</f>
        <v>0</v>
      </c>
      <c r="AZ730" s="276">
        <f>ROUND(C327,0)</f>
        <v>4079728</v>
      </c>
      <c r="BA730" s="276">
        <f>ROUND(C328,0)</f>
        <v>0</v>
      </c>
      <c r="BB730" s="276">
        <f>ROUND(C332,0)</f>
        <v>-10417441</v>
      </c>
      <c r="BC730" s="276"/>
      <c r="BD730" s="276"/>
      <c r="BE730" s="276">
        <f>ROUND(C337,0)</f>
        <v>38774864</v>
      </c>
      <c r="BF730" s="276">
        <f>ROUND(C336,0)</f>
        <v>0</v>
      </c>
      <c r="BG730" s="276"/>
      <c r="BH730" s="276"/>
      <c r="BI730" s="276">
        <f>ROUND(CE60,2)</f>
        <v>510.56</v>
      </c>
      <c r="BJ730" s="276">
        <f>ROUND(C359,0)</f>
        <v>119437892</v>
      </c>
      <c r="BK730" s="276">
        <f>ROUND(C360,0)</f>
        <v>232660503</v>
      </c>
      <c r="BL730" s="276">
        <f>ROUND(C364,0)</f>
        <v>252215369</v>
      </c>
      <c r="BM730" s="276">
        <f>ROUND(C365,0)</f>
        <v>1084950</v>
      </c>
      <c r="BN730" s="276">
        <f>ROUND(C366,0)</f>
        <v>0</v>
      </c>
      <c r="BO730" s="276">
        <f>ROUND(C370,0)</f>
        <v>1715485</v>
      </c>
      <c r="BP730" s="276">
        <f>ROUND(C371,0)</f>
        <v>4817058</v>
      </c>
      <c r="BQ730" s="276">
        <f>ROUND(C378,0)</f>
        <v>40182651</v>
      </c>
      <c r="BR730" s="276">
        <f>ROUND(C379,0)</f>
        <v>13421220</v>
      </c>
      <c r="BS730" s="276">
        <f>ROUND(C380,0)</f>
        <v>10875590</v>
      </c>
      <c r="BT730" s="276">
        <f>ROUND(C381,0)</f>
        <v>10430627</v>
      </c>
      <c r="BU730" s="276">
        <f>ROUND(C382,0)</f>
        <v>1064472</v>
      </c>
      <c r="BV730" s="276">
        <f>ROUND(C383,0)</f>
        <v>15945864</v>
      </c>
      <c r="BW730" s="276">
        <f>ROUND(C384,0)</f>
        <v>2881262</v>
      </c>
      <c r="BX730" s="276">
        <f>ROUND(C385,0)</f>
        <v>609891</v>
      </c>
      <c r="BY730" s="276">
        <f>ROUND(C386,0)</f>
        <v>1212098</v>
      </c>
      <c r="BZ730" s="276">
        <f>ROUND(C387,0)</f>
        <v>1536312</v>
      </c>
      <c r="CA730" s="276">
        <f>ROUND(C388,0)</f>
        <v>1967968</v>
      </c>
      <c r="CB730" s="276">
        <f>C363</f>
        <v>7741825</v>
      </c>
      <c r="CC730" s="276">
        <f>ROUND(C389,0)</f>
        <v>1045478</v>
      </c>
      <c r="CD730" s="276">
        <f>ROUND(C392,0)</f>
        <v>15299922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063*2021*6010*A</v>
      </c>
      <c r="B734" s="276">
        <f>ROUND(C59,0)</f>
        <v>1485</v>
      </c>
      <c r="C734" s="276">
        <f>ROUND(C60,2)</f>
        <v>16</v>
      </c>
      <c r="D734" s="276">
        <f>ROUND(C61,0)</f>
        <v>1146264</v>
      </c>
      <c r="E734" s="276">
        <f>ROUND(C62,0)</f>
        <v>440543</v>
      </c>
      <c r="F734" s="276">
        <f>ROUND(C63,0)</f>
        <v>0</v>
      </c>
      <c r="G734" s="276">
        <f>ROUND(C64,0)</f>
        <v>221400</v>
      </c>
      <c r="H734" s="276">
        <f>ROUND(C65,0)</f>
        <v>0</v>
      </c>
      <c r="I734" s="276">
        <f>ROUND(C66,0)</f>
        <v>223620</v>
      </c>
      <c r="J734" s="276">
        <f>ROUND(C67,0)</f>
        <v>16577</v>
      </c>
      <c r="K734" s="276">
        <f>ROUND(C68,0)</f>
        <v>15121</v>
      </c>
      <c r="L734" s="276">
        <f>ROUND(C69,0)</f>
        <v>0</v>
      </c>
      <c r="M734" s="276">
        <f>ROUND(C70,0)</f>
        <v>0</v>
      </c>
      <c r="N734" s="276">
        <f>ROUND(C75,0)</f>
        <v>5655693</v>
      </c>
      <c r="O734" s="276">
        <f>ROUND(C73,0)</f>
        <v>5646338</v>
      </c>
      <c r="P734" s="276">
        <f>IF(C76&gt;0,ROUND(C76,0),0)</f>
        <v>5886</v>
      </c>
      <c r="Q734" s="276">
        <f>IF(C77&gt;0,ROUND(C77,0),0)</f>
        <v>2049</v>
      </c>
      <c r="R734" s="276">
        <f>IF(C78&gt;0,ROUND(C78,0),0)</f>
        <v>1641</v>
      </c>
      <c r="S734" s="276">
        <f>IF(C79&gt;0,ROUND(C79,0),0)</f>
        <v>30574</v>
      </c>
      <c r="T734" s="276">
        <f>IF(C80&gt;0,ROUND(C80,2),0)</f>
        <v>0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063*2021*6030*A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063*2021*6070*A</v>
      </c>
      <c r="B736" s="276">
        <f>ROUND(E59,0)</f>
        <v>7211</v>
      </c>
      <c r="C736" s="278">
        <f>ROUND(E60,2)</f>
        <v>57.93</v>
      </c>
      <c r="D736" s="276">
        <f>ROUND(E61,0)</f>
        <v>3584620</v>
      </c>
      <c r="E736" s="276">
        <f>ROUND(E62,0)</f>
        <v>1353662</v>
      </c>
      <c r="F736" s="276">
        <f>ROUND(E63,0)</f>
        <v>5073321</v>
      </c>
      <c r="G736" s="276">
        <f>ROUND(E64,0)</f>
        <v>351159</v>
      </c>
      <c r="H736" s="276">
        <f>ROUND(E65,0)</f>
        <v>0</v>
      </c>
      <c r="I736" s="276">
        <f>ROUND(E66,0)</f>
        <v>603824</v>
      </c>
      <c r="J736" s="276">
        <f>ROUND(E67,0)</f>
        <v>57239</v>
      </c>
      <c r="K736" s="276">
        <f>ROUND(E68,0)</f>
        <v>30241</v>
      </c>
      <c r="L736" s="276">
        <f>ROUND(E69,0)</f>
        <v>2825</v>
      </c>
      <c r="M736" s="276">
        <f>ROUND(E70,0)</f>
        <v>0</v>
      </c>
      <c r="N736" s="276">
        <f>ROUND(E75,0)</f>
        <v>17870945</v>
      </c>
      <c r="O736" s="276">
        <f>ROUND(E73,0)</f>
        <v>17378470</v>
      </c>
      <c r="P736" s="276">
        <f>IF(E76&gt;0,ROUND(E76,0),0)</f>
        <v>20340</v>
      </c>
      <c r="Q736" s="276">
        <f>IF(E77&gt;0,ROUND(E77,0),0)</f>
        <v>23684</v>
      </c>
      <c r="R736" s="276">
        <f>IF(E78&gt;0,ROUND(E78,0),0)</f>
        <v>4348</v>
      </c>
      <c r="S736" s="276">
        <f>IF(E79&gt;0,ROUND(E79,0),0)</f>
        <v>109153</v>
      </c>
      <c r="T736" s="278">
        <f>IF(E80&gt;0,ROUND(E80,2),0)</f>
        <v>0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063*2021*6100*A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063*2021*6120*A</v>
      </c>
      <c r="B738" s="276">
        <f>ROUND(G59,0)</f>
        <v>0</v>
      </c>
      <c r="C738" s="278">
        <f>ROUND(G60,2)</f>
        <v>2.74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6539</v>
      </c>
      <c r="H738" s="276">
        <f>ROUND(G65,0)</f>
        <v>2537</v>
      </c>
      <c r="I738" s="276">
        <f>ROUND(G66,0)</f>
        <v>338929</v>
      </c>
      <c r="J738" s="276">
        <f>ROUND(G67,0)</f>
        <v>442</v>
      </c>
      <c r="K738" s="276">
        <f>ROUND(G68,0)</f>
        <v>18812</v>
      </c>
      <c r="L738" s="276">
        <f>ROUND(G69,0)</f>
        <v>0</v>
      </c>
      <c r="M738" s="276">
        <f>ROUND(G70,0)</f>
        <v>0</v>
      </c>
      <c r="N738" s="276">
        <f>ROUND(G75,0)</f>
        <v>1265799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063*2021*6140*A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063*2021*6150*A</v>
      </c>
      <c r="B740" s="276">
        <f>ROUND(I59,0)</f>
        <v>2876</v>
      </c>
      <c r="C740" s="278">
        <f>ROUND(I60,2)</f>
        <v>22.83</v>
      </c>
      <c r="D740" s="276">
        <f>ROUND(I61,0)</f>
        <v>2337735</v>
      </c>
      <c r="E740" s="276">
        <f>ROUND(I62,0)</f>
        <v>771785</v>
      </c>
      <c r="F740" s="276">
        <f>ROUND(I63,0)</f>
        <v>90715</v>
      </c>
      <c r="G740" s="276">
        <f>ROUND(I64,0)</f>
        <v>27042</v>
      </c>
      <c r="H740" s="276">
        <f>ROUND(I65,0)</f>
        <v>0</v>
      </c>
      <c r="I740" s="276">
        <f>ROUND(I66,0)</f>
        <v>148432</v>
      </c>
      <c r="J740" s="276">
        <f>ROUND(I67,0)</f>
        <v>4166</v>
      </c>
      <c r="K740" s="276">
        <f>ROUND(I68,0)</f>
        <v>48</v>
      </c>
      <c r="L740" s="276">
        <f>ROUND(I69,0)</f>
        <v>5709</v>
      </c>
      <c r="M740" s="276">
        <f>ROUND(I70,0)</f>
        <v>0</v>
      </c>
      <c r="N740" s="276">
        <f>ROUND(I75,0)</f>
        <v>5090216</v>
      </c>
      <c r="O740" s="276">
        <f>ROUND(I73,0)</f>
        <v>4681450</v>
      </c>
      <c r="P740" s="276">
        <f>IF(I76&gt;0,ROUND(I76,0),0)</f>
        <v>17985</v>
      </c>
      <c r="Q740" s="276">
        <f>IF(I77&gt;0,ROUND(I77,0),0)</f>
        <v>8910</v>
      </c>
      <c r="R740" s="276">
        <f>IF(I78&gt;0,ROUND(I78,0),0)</f>
        <v>5015</v>
      </c>
      <c r="S740" s="276">
        <f>IF(I79&gt;0,ROUND(I79,0),0)</f>
        <v>28052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063*2021*6170*A</v>
      </c>
      <c r="B741" s="276">
        <f>ROUND(J59,0)</f>
        <v>583</v>
      </c>
      <c r="C741" s="278">
        <f>ROUND(J60,2)</f>
        <v>0</v>
      </c>
      <c r="D741" s="276">
        <f>ROUND(J61,0)</f>
        <v>253</v>
      </c>
      <c r="E741" s="276">
        <f>ROUND(J62,0)</f>
        <v>0</v>
      </c>
      <c r="F741" s="276">
        <f>ROUND(J63,0)</f>
        <v>0</v>
      </c>
      <c r="G741" s="276">
        <f>ROUND(J64,0)</f>
        <v>-6501</v>
      </c>
      <c r="H741" s="276">
        <f>ROUND(J65,0)</f>
        <v>0</v>
      </c>
      <c r="I741" s="276">
        <f>ROUND(J66,0)</f>
        <v>23791</v>
      </c>
      <c r="J741" s="276">
        <f>ROUND(J67,0)</f>
        <v>8647</v>
      </c>
      <c r="K741" s="276">
        <f>ROUND(J68,0)</f>
        <v>2249</v>
      </c>
      <c r="L741" s="276">
        <f>ROUND(J69,0)</f>
        <v>1354</v>
      </c>
      <c r="M741" s="276">
        <f>ROUND(J70,0)</f>
        <v>0</v>
      </c>
      <c r="N741" s="276">
        <f>ROUND(J75,0)</f>
        <v>1145458</v>
      </c>
      <c r="O741" s="276">
        <f>ROUND(J73,0)</f>
        <v>1144403</v>
      </c>
      <c r="P741" s="276">
        <f>IF(J76&gt;0,ROUND(J76,0),0)</f>
        <v>459</v>
      </c>
      <c r="Q741" s="276">
        <f>IF(J77&gt;0,ROUND(J77,0),0)</f>
        <v>0</v>
      </c>
      <c r="R741" s="276">
        <f>IF(J78&gt;0,ROUND(J78,0),0)</f>
        <v>128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063*2021*6200*A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063*2021*6210*A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063*2021*6330*A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063*2021*6400*A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063*2021*7010*A</v>
      </c>
      <c r="B746" s="276">
        <f>ROUND(O59,0)</f>
        <v>295</v>
      </c>
      <c r="C746" s="278">
        <f>ROUND(O60,2)</f>
        <v>19.260000000000002</v>
      </c>
      <c r="D746" s="276">
        <f>ROUND(O61,0)</f>
        <v>1858527</v>
      </c>
      <c r="E746" s="276">
        <f>ROUND(O62,0)</f>
        <v>716098</v>
      </c>
      <c r="F746" s="276">
        <f>ROUND(O63,0)</f>
        <v>3450</v>
      </c>
      <c r="G746" s="276">
        <f>ROUND(O64,0)</f>
        <v>185713</v>
      </c>
      <c r="H746" s="276">
        <f>ROUND(O65,0)</f>
        <v>0</v>
      </c>
      <c r="I746" s="276">
        <f>ROUND(O66,0)</f>
        <v>312034</v>
      </c>
      <c r="J746" s="276">
        <f>ROUND(O67,0)</f>
        <v>15943</v>
      </c>
      <c r="K746" s="276">
        <f>ROUND(O68,0)</f>
        <v>0</v>
      </c>
      <c r="L746" s="276">
        <f>ROUND(O69,0)</f>
        <v>786</v>
      </c>
      <c r="M746" s="276">
        <f>ROUND(O70,0)</f>
        <v>0</v>
      </c>
      <c r="N746" s="276">
        <f>ROUND(O75,0)</f>
        <v>3891435</v>
      </c>
      <c r="O746" s="276">
        <f>ROUND(O73,0)</f>
        <v>3292944</v>
      </c>
      <c r="P746" s="276">
        <f>IF(O76&gt;0,ROUND(O76,0),0)</f>
        <v>3113</v>
      </c>
      <c r="Q746" s="276">
        <f>IF(O77&gt;0,ROUND(O77,0),0)</f>
        <v>0</v>
      </c>
      <c r="R746" s="276">
        <f>IF(O78&gt;0,ROUND(O78,0),0)</f>
        <v>868</v>
      </c>
      <c r="S746" s="276">
        <f>IF(O79&gt;0,ROUND(O79,0),0)</f>
        <v>23260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063*2021*7020*A</v>
      </c>
      <c r="B747" s="276">
        <f>ROUND(P59,0)</f>
        <v>199336</v>
      </c>
      <c r="C747" s="278">
        <f>ROUND(P60,2)</f>
        <v>13.8</v>
      </c>
      <c r="D747" s="276">
        <f>ROUND(P61,0)</f>
        <v>1467868</v>
      </c>
      <c r="E747" s="276">
        <f>ROUND(P62,0)</f>
        <v>572083</v>
      </c>
      <c r="F747" s="276">
        <f>ROUND(P63,0)</f>
        <v>0</v>
      </c>
      <c r="G747" s="276">
        <f>ROUND(P64,0)</f>
        <v>459554</v>
      </c>
      <c r="H747" s="276">
        <f>ROUND(P65,0)</f>
        <v>0</v>
      </c>
      <c r="I747" s="276">
        <f>ROUND(P66,0)</f>
        <v>306487</v>
      </c>
      <c r="J747" s="276">
        <f>ROUND(P67,0)</f>
        <v>206363</v>
      </c>
      <c r="K747" s="276">
        <f>ROUND(P68,0)</f>
        <v>1369</v>
      </c>
      <c r="L747" s="276">
        <f>ROUND(P69,0)</f>
        <v>2190</v>
      </c>
      <c r="M747" s="276">
        <f>ROUND(P70,0)</f>
        <v>0</v>
      </c>
      <c r="N747" s="276">
        <f>ROUND(P75,0)</f>
        <v>41406454</v>
      </c>
      <c r="O747" s="276">
        <f>ROUND(P73,0)</f>
        <v>10793898</v>
      </c>
      <c r="P747" s="276">
        <f>IF(P76&gt;0,ROUND(P76,0),0)</f>
        <v>6715</v>
      </c>
      <c r="Q747" s="276">
        <f>IF(P77&gt;0,ROUND(P77,0),0)</f>
        <v>0</v>
      </c>
      <c r="R747" s="276">
        <f>IF(P78&gt;0,ROUND(P78,0),0)</f>
        <v>1873</v>
      </c>
      <c r="S747" s="276">
        <f>IF(P79&gt;0,ROUND(P79,0),0)</f>
        <v>39908</v>
      </c>
      <c r="T747" s="278">
        <f>IF(P80&gt;0,ROUND(P80,2),0)</f>
        <v>0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063*2021*7030*A</v>
      </c>
      <c r="B748" s="276">
        <f>ROUND(Q59,0)</f>
        <v>68148</v>
      </c>
      <c r="C748" s="278">
        <f>ROUND(Q60,2)</f>
        <v>2.65</v>
      </c>
      <c r="D748" s="276">
        <f>ROUND(Q61,0)</f>
        <v>325901</v>
      </c>
      <c r="E748" s="276">
        <f>ROUND(Q62,0)</f>
        <v>125592</v>
      </c>
      <c r="F748" s="276">
        <f>ROUND(Q63,0)</f>
        <v>0</v>
      </c>
      <c r="G748" s="276">
        <f>ROUND(Q64,0)</f>
        <v>9729</v>
      </c>
      <c r="H748" s="276">
        <f>ROUND(Q65,0)</f>
        <v>0</v>
      </c>
      <c r="I748" s="276">
        <f>ROUND(Q66,0)</f>
        <v>3410</v>
      </c>
      <c r="J748" s="276">
        <f>ROUND(Q67,0)</f>
        <v>697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2582022</v>
      </c>
      <c r="O748" s="276">
        <f>ROUND(Q73,0)</f>
        <v>747018</v>
      </c>
      <c r="P748" s="276">
        <f>IF(Q76&gt;0,ROUND(Q76,0),0)</f>
        <v>1302</v>
      </c>
      <c r="Q748" s="276">
        <f>IF(Q77&gt;0,ROUND(Q77,0),0)</f>
        <v>2</v>
      </c>
      <c r="R748" s="276">
        <f>IF(Q78&gt;0,ROUND(Q78,0),0)</f>
        <v>363</v>
      </c>
      <c r="S748" s="276">
        <f>IF(Q79&gt;0,ROUND(Q79,0),0)</f>
        <v>3937</v>
      </c>
      <c r="T748" s="278">
        <f>IF(Q80&gt;0,ROUND(Q80,2),0)</f>
        <v>0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063*2021*7040*A</v>
      </c>
      <c r="B749" s="276">
        <f>ROUND(R59,0)</f>
        <v>199336</v>
      </c>
      <c r="C749" s="278">
        <f>ROUND(R60,2)</f>
        <v>3.77</v>
      </c>
      <c r="D749" s="276">
        <f>ROUND(R61,0)</f>
        <v>1305172</v>
      </c>
      <c r="E749" s="276">
        <f>ROUND(R62,0)</f>
        <v>227603</v>
      </c>
      <c r="F749" s="276">
        <f>ROUND(R63,0)</f>
        <v>2008735</v>
      </c>
      <c r="G749" s="276">
        <f>ROUND(R64,0)</f>
        <v>51773</v>
      </c>
      <c r="H749" s="276">
        <f>ROUND(R65,0)</f>
        <v>0</v>
      </c>
      <c r="I749" s="276">
        <f>ROUND(R66,0)</f>
        <v>17522</v>
      </c>
      <c r="J749" s="276">
        <f>ROUND(R67,0)</f>
        <v>5637</v>
      </c>
      <c r="K749" s="276">
        <f>ROUND(R68,0)</f>
        <v>13253</v>
      </c>
      <c r="L749" s="276">
        <f>ROUND(R69,0)</f>
        <v>3154</v>
      </c>
      <c r="M749" s="276">
        <f>ROUND(R70,0)</f>
        <v>0</v>
      </c>
      <c r="N749" s="276">
        <f>ROUND(R75,0)</f>
        <v>14672390</v>
      </c>
      <c r="O749" s="276">
        <f>ROUND(R73,0)</f>
        <v>7235674</v>
      </c>
      <c r="P749" s="276">
        <f>IF(R76&gt;0,ROUND(R76,0),0)</f>
        <v>198</v>
      </c>
      <c r="Q749" s="276">
        <f>IF(R77&gt;0,ROUND(R77,0),0)</f>
        <v>0</v>
      </c>
      <c r="R749" s="276">
        <f>IF(R78&gt;0,ROUND(R78,0),0)</f>
        <v>55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063*2021*7050*A</v>
      </c>
      <c r="B750" s="276"/>
      <c r="C750" s="278">
        <f>ROUND(S60,2)</f>
        <v>3.31</v>
      </c>
      <c r="D750" s="276">
        <f>ROUND(S61,0)</f>
        <v>162761</v>
      </c>
      <c r="E750" s="276">
        <f>ROUND(S62,0)</f>
        <v>62793</v>
      </c>
      <c r="F750" s="276">
        <f>ROUND(S63,0)</f>
        <v>0</v>
      </c>
      <c r="G750" s="276">
        <f>ROUND(S64,0)</f>
        <v>2626879</v>
      </c>
      <c r="H750" s="276">
        <f>ROUND(S65,0)</f>
        <v>0</v>
      </c>
      <c r="I750" s="276">
        <f>ROUND(S66,0)</f>
        <v>77378</v>
      </c>
      <c r="J750" s="276">
        <f>ROUND(S67,0)</f>
        <v>34316</v>
      </c>
      <c r="K750" s="276">
        <f>ROUND(S68,0)</f>
        <v>23187</v>
      </c>
      <c r="L750" s="276">
        <f>ROUND(S69,0)</f>
        <v>0</v>
      </c>
      <c r="M750" s="276">
        <f>ROUND(S70,0)</f>
        <v>0</v>
      </c>
      <c r="N750" s="276">
        <f>ROUND(S75,0)</f>
        <v>23693226</v>
      </c>
      <c r="O750" s="276">
        <f>ROUND(S73,0)</f>
        <v>12493288</v>
      </c>
      <c r="P750" s="276">
        <f>IF(S76&gt;0,ROUND(S76,0),0)</f>
        <v>1331</v>
      </c>
      <c r="Q750" s="276">
        <f>IF(S77&gt;0,ROUND(S77,0),0)</f>
        <v>0</v>
      </c>
      <c r="R750" s="276">
        <f>IF(S78&gt;0,ROUND(S78,0),0)</f>
        <v>371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063*2021*7060*A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063*2021*7070*A</v>
      </c>
      <c r="B752" s="276">
        <f>ROUND(U59,0)</f>
        <v>739270</v>
      </c>
      <c r="C752" s="278">
        <f>ROUND(U60,2)</f>
        <v>22.76</v>
      </c>
      <c r="D752" s="276">
        <f>ROUND(U61,0)</f>
        <v>1461379</v>
      </c>
      <c r="E752" s="276">
        <f>ROUND(U62,0)</f>
        <v>555539</v>
      </c>
      <c r="F752" s="276">
        <f>ROUND(U63,0)</f>
        <v>140467</v>
      </c>
      <c r="G752" s="276">
        <f>ROUND(U64,0)</f>
        <v>1563489</v>
      </c>
      <c r="H752" s="276">
        <f>ROUND(U65,0)</f>
        <v>0</v>
      </c>
      <c r="I752" s="276">
        <f>ROUND(U66,0)</f>
        <v>846693</v>
      </c>
      <c r="J752" s="276">
        <f>ROUND(U67,0)</f>
        <v>25825</v>
      </c>
      <c r="K752" s="276">
        <f>ROUND(U68,0)</f>
        <v>33999</v>
      </c>
      <c r="L752" s="276">
        <f>ROUND(U69,0)</f>
        <v>-996</v>
      </c>
      <c r="M752" s="276">
        <f>ROUND(U70,0)</f>
        <v>0</v>
      </c>
      <c r="N752" s="276">
        <f>ROUND(U75,0)</f>
        <v>28179511</v>
      </c>
      <c r="O752" s="276">
        <f>ROUND(U73,0)</f>
        <v>8086531</v>
      </c>
      <c r="P752" s="276">
        <f>IF(U76&gt;0,ROUND(U76,0),0)</f>
        <v>5703</v>
      </c>
      <c r="Q752" s="276">
        <f>IF(U77&gt;0,ROUND(U77,0),0)</f>
        <v>0</v>
      </c>
      <c r="R752" s="276">
        <f>IF(U78&gt;0,ROUND(U78,0),0)</f>
        <v>1590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063*2021*7110*A</v>
      </c>
      <c r="B753" s="276">
        <f>ROUND(V59,0)</f>
        <v>15321</v>
      </c>
      <c r="C753" s="278">
        <f>ROUND(V60,2)</f>
        <v>8.83</v>
      </c>
      <c r="D753" s="276">
        <f>ROUND(V61,0)</f>
        <v>559377</v>
      </c>
      <c r="E753" s="276">
        <f>ROUND(V62,0)</f>
        <v>210001</v>
      </c>
      <c r="F753" s="276">
        <f>ROUND(V63,0)</f>
        <v>73296</v>
      </c>
      <c r="G753" s="276">
        <f>ROUND(V64,0)</f>
        <v>24881</v>
      </c>
      <c r="H753" s="276">
        <f>ROUND(V65,0)</f>
        <v>0</v>
      </c>
      <c r="I753" s="276">
        <f>ROUND(V66,0)</f>
        <v>-172</v>
      </c>
      <c r="J753" s="276">
        <f>ROUND(V67,0)</f>
        <v>0</v>
      </c>
      <c r="K753" s="276">
        <f>ROUND(V68,0)</f>
        <v>0</v>
      </c>
      <c r="L753" s="276">
        <f>ROUND(V69,0)</f>
        <v>721</v>
      </c>
      <c r="M753" s="276">
        <f>ROUND(V70,0)</f>
        <v>0</v>
      </c>
      <c r="N753" s="276">
        <f>ROUND(V75,0)</f>
        <v>6406506</v>
      </c>
      <c r="O753" s="276">
        <f>ROUND(V73,0)</f>
        <v>2249085</v>
      </c>
      <c r="P753" s="276">
        <f>IF(V76&gt;0,ROUND(V76,0),0)</f>
        <v>864</v>
      </c>
      <c r="Q753" s="276">
        <f>IF(V77&gt;0,ROUND(V77,0),0)</f>
        <v>0</v>
      </c>
      <c r="R753" s="276">
        <f>IF(V78&gt;0,ROUND(V78,0),0)</f>
        <v>241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063*2021*7120*A</v>
      </c>
      <c r="B754" s="276">
        <f>ROUND(W59,0)</f>
        <v>34597</v>
      </c>
      <c r="C754" s="278">
        <f>ROUND(W60,2)</f>
        <v>1.67</v>
      </c>
      <c r="D754" s="276">
        <f>ROUND(W61,0)</f>
        <v>149220</v>
      </c>
      <c r="E754" s="276">
        <f>ROUND(W62,0)</f>
        <v>57597</v>
      </c>
      <c r="F754" s="276">
        <f>ROUND(W63,0)</f>
        <v>0</v>
      </c>
      <c r="G754" s="276">
        <f>ROUND(W64,0)</f>
        <v>42</v>
      </c>
      <c r="H754" s="276">
        <f>ROUND(W65,0)</f>
        <v>0</v>
      </c>
      <c r="I754" s="276">
        <f>ROUND(W66,0)</f>
        <v>129625</v>
      </c>
      <c r="J754" s="276">
        <f>ROUND(W67,0)</f>
        <v>0</v>
      </c>
      <c r="K754" s="276">
        <f>ROUND(W68,0)</f>
        <v>4</v>
      </c>
      <c r="L754" s="276">
        <f>ROUND(W69,0)</f>
        <v>0</v>
      </c>
      <c r="M754" s="276">
        <f>ROUND(W70,0)</f>
        <v>0</v>
      </c>
      <c r="N754" s="276">
        <f>ROUND(W75,0)</f>
        <v>5562236</v>
      </c>
      <c r="O754" s="276">
        <f>ROUND(W73,0)</f>
        <v>230908</v>
      </c>
      <c r="P754" s="276">
        <f>IF(W76&gt;0,ROUND(W76,0),0)</f>
        <v>660</v>
      </c>
      <c r="Q754" s="276">
        <f>IF(W77&gt;0,ROUND(W77,0),0)</f>
        <v>0</v>
      </c>
      <c r="R754" s="276">
        <f>IF(W78&gt;0,ROUND(W78,0),0)</f>
        <v>184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063*2021*7130*A</v>
      </c>
      <c r="B755" s="276">
        <f>ROUND(X59,0)</f>
        <v>71719</v>
      </c>
      <c r="C755" s="278">
        <f>ROUND(X60,2)</f>
        <v>6.27</v>
      </c>
      <c r="D755" s="276">
        <f>ROUND(X61,0)</f>
        <v>607894</v>
      </c>
      <c r="E755" s="276">
        <f>ROUND(X62,0)</f>
        <v>234284</v>
      </c>
      <c r="F755" s="276">
        <f>ROUND(X63,0)</f>
        <v>0</v>
      </c>
      <c r="G755" s="276">
        <f>ROUND(X64,0)</f>
        <v>211754</v>
      </c>
      <c r="H755" s="276">
        <f>ROUND(X65,0)</f>
        <v>0</v>
      </c>
      <c r="I755" s="276">
        <f>ROUND(X66,0)</f>
        <v>94257</v>
      </c>
      <c r="J755" s="276">
        <f>ROUND(X67,0)</f>
        <v>5222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53099289</v>
      </c>
      <c r="O755" s="276">
        <f>ROUND(X73,0)</f>
        <v>9407282</v>
      </c>
      <c r="P755" s="276">
        <f>IF(X76&gt;0,ROUND(X76,0),0)</f>
        <v>5944</v>
      </c>
      <c r="Q755" s="276">
        <f>IF(X77&gt;0,ROUND(X77,0),0)</f>
        <v>0</v>
      </c>
      <c r="R755" s="276">
        <f>IF(X78&gt;0,ROUND(X78,0),0)</f>
        <v>1658</v>
      </c>
      <c r="S755" s="276">
        <f>IF(X79&gt;0,ROUND(X79,0),0)</f>
        <v>23384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063*2021*7140*A</v>
      </c>
      <c r="B756" s="276">
        <f>ROUND(Y59,0)</f>
        <v>51065</v>
      </c>
      <c r="C756" s="278">
        <f>ROUND(Y60,2)</f>
        <v>13.97</v>
      </c>
      <c r="D756" s="276">
        <f>ROUND(Y61,0)</f>
        <v>2777253</v>
      </c>
      <c r="E756" s="276">
        <f>ROUND(Y62,0)</f>
        <v>696407</v>
      </c>
      <c r="F756" s="276">
        <f>ROUND(Y63,0)</f>
        <v>4399</v>
      </c>
      <c r="G756" s="276">
        <f>ROUND(Y64,0)</f>
        <v>80387</v>
      </c>
      <c r="H756" s="276">
        <f>ROUND(Y65,0)</f>
        <v>28145</v>
      </c>
      <c r="I756" s="276">
        <f>ROUND(Y66,0)</f>
        <v>627690</v>
      </c>
      <c r="J756" s="276">
        <f>ROUND(Y67,0)</f>
        <v>308284</v>
      </c>
      <c r="K756" s="276">
        <f>ROUND(Y68,0)</f>
        <v>865</v>
      </c>
      <c r="L756" s="276">
        <f>ROUND(Y69,0)</f>
        <v>7118</v>
      </c>
      <c r="M756" s="276">
        <f>ROUND(Y70,0)</f>
        <v>0</v>
      </c>
      <c r="N756" s="276">
        <f>ROUND(Y75,0)</f>
        <v>30538901</v>
      </c>
      <c r="O756" s="276">
        <f>ROUND(Y73,0)</f>
        <v>3164267</v>
      </c>
      <c r="P756" s="276">
        <f>IF(Y76&gt;0,ROUND(Y76,0),0)</f>
        <v>8961</v>
      </c>
      <c r="Q756" s="276">
        <f>IF(Y77&gt;0,ROUND(Y77,0),0)</f>
        <v>0</v>
      </c>
      <c r="R756" s="276">
        <f>IF(Y78&gt;0,ROUND(Y78,0),0)</f>
        <v>2499</v>
      </c>
      <c r="S756" s="276">
        <f>IF(Y79&gt;0,ROUND(Y79,0),0)</f>
        <v>27983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063*2021*7150*A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063*2021*7160*A</v>
      </c>
      <c r="B758" s="276">
        <f>ROUND(AA59,0)</f>
        <v>7560</v>
      </c>
      <c r="C758" s="278">
        <f>ROUND(AA60,2)</f>
        <v>1.96</v>
      </c>
      <c r="D758" s="276">
        <f>ROUND(AA61,0)</f>
        <v>190202</v>
      </c>
      <c r="E758" s="276">
        <f>ROUND(AA62,0)</f>
        <v>72634</v>
      </c>
      <c r="F758" s="276">
        <f>ROUND(AA63,0)</f>
        <v>0</v>
      </c>
      <c r="G758" s="276">
        <f>ROUND(AA64,0)</f>
        <v>9219</v>
      </c>
      <c r="H758" s="276">
        <f>ROUND(AA65,0)</f>
        <v>0</v>
      </c>
      <c r="I758" s="276">
        <f>ROUND(AA66,0)</f>
        <v>357458</v>
      </c>
      <c r="J758" s="276">
        <f>ROUND(AA67,0)</f>
        <v>3077</v>
      </c>
      <c r="K758" s="276">
        <f>ROUND(AA68,0)</f>
        <v>24</v>
      </c>
      <c r="L758" s="276">
        <f>ROUND(AA69,0)</f>
        <v>10972</v>
      </c>
      <c r="M758" s="276">
        <f>ROUND(AA70,0)</f>
        <v>0</v>
      </c>
      <c r="N758" s="276">
        <f>ROUND(AA75,0)</f>
        <v>4979985</v>
      </c>
      <c r="O758" s="276">
        <f>ROUND(AA73,0)</f>
        <v>465960</v>
      </c>
      <c r="P758" s="276">
        <f>IF(AA76&gt;0,ROUND(AA76,0),0)</f>
        <v>403</v>
      </c>
      <c r="Q758" s="276">
        <f>IF(AA77&gt;0,ROUND(AA77,0),0)</f>
        <v>0</v>
      </c>
      <c r="R758" s="276">
        <f>IF(AA78&gt;0,ROUND(AA78,0),0)</f>
        <v>112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063*2021*7170*A</v>
      </c>
      <c r="B759" s="276"/>
      <c r="C759" s="278">
        <f>ROUND(AB60,2)</f>
        <v>11.56</v>
      </c>
      <c r="D759" s="276">
        <f>ROUND(AB61,0)</f>
        <v>1114974</v>
      </c>
      <c r="E759" s="276">
        <f>ROUND(AB62,0)</f>
        <v>436030</v>
      </c>
      <c r="F759" s="276">
        <f>ROUND(AB63,0)</f>
        <v>0</v>
      </c>
      <c r="G759" s="276">
        <f>ROUND(AB64,0)</f>
        <v>2006903</v>
      </c>
      <c r="H759" s="276">
        <f>ROUND(AB65,0)</f>
        <v>0</v>
      </c>
      <c r="I759" s="276">
        <f>ROUND(AB66,0)</f>
        <v>149180</v>
      </c>
      <c r="J759" s="276">
        <f>ROUND(AB67,0)</f>
        <v>7090</v>
      </c>
      <c r="K759" s="276">
        <f>ROUND(AB68,0)</f>
        <v>203687</v>
      </c>
      <c r="L759" s="276">
        <f>ROUND(AB69,0)</f>
        <v>38928</v>
      </c>
      <c r="M759" s="276">
        <f>ROUND(AB70,0)</f>
        <v>0</v>
      </c>
      <c r="N759" s="276">
        <f>ROUND(AB75,0)</f>
        <v>29662622</v>
      </c>
      <c r="O759" s="276">
        <f>ROUND(AB73,0)</f>
        <v>16609190</v>
      </c>
      <c r="P759" s="276">
        <f>IF(AB76&gt;0,ROUND(AB76,0),0)</f>
        <v>1239</v>
      </c>
      <c r="Q759" s="276">
        <f>IF(AB77&gt;0,ROUND(AB77,0),0)</f>
        <v>0</v>
      </c>
      <c r="R759" s="276">
        <f>IF(AB78&gt;0,ROUND(AB78,0),0)</f>
        <v>346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063*2021*7180*A</v>
      </c>
      <c r="B760" s="276">
        <f>ROUND(AC59,0)</f>
        <v>65752</v>
      </c>
      <c r="C760" s="278">
        <f>ROUND(AC60,2)</f>
        <v>9.59</v>
      </c>
      <c r="D760" s="276">
        <f>ROUND(AC61,0)</f>
        <v>478102</v>
      </c>
      <c r="E760" s="276">
        <f>ROUND(AC62,0)</f>
        <v>193685</v>
      </c>
      <c r="F760" s="276">
        <f>ROUND(AC63,0)</f>
        <v>17500</v>
      </c>
      <c r="G760" s="276">
        <f>ROUND(AC64,0)</f>
        <v>139317</v>
      </c>
      <c r="H760" s="276">
        <f>ROUND(AC65,0)</f>
        <v>0</v>
      </c>
      <c r="I760" s="276">
        <f>ROUND(AC66,0)</f>
        <v>609824</v>
      </c>
      <c r="J760" s="276">
        <f>ROUND(AC67,0)</f>
        <v>71235</v>
      </c>
      <c r="K760" s="276">
        <f>ROUND(AC68,0)</f>
        <v>89017</v>
      </c>
      <c r="L760" s="276">
        <f>ROUND(AC69,0)</f>
        <v>316</v>
      </c>
      <c r="M760" s="276">
        <f>ROUND(AC70,0)</f>
        <v>0</v>
      </c>
      <c r="N760" s="276">
        <f>ROUND(AC75,0)</f>
        <v>4382115</v>
      </c>
      <c r="O760" s="276">
        <f>ROUND(AC73,0)</f>
        <v>3843872</v>
      </c>
      <c r="P760" s="276">
        <f>IF(AC76&gt;0,ROUND(AC76,0),0)</f>
        <v>304</v>
      </c>
      <c r="Q760" s="276">
        <f>IF(AC77&gt;0,ROUND(AC77,0),0)</f>
        <v>0</v>
      </c>
      <c r="R760" s="276">
        <f>IF(AC78&gt;0,ROUND(AC78,0),0)</f>
        <v>85</v>
      </c>
      <c r="S760" s="276">
        <f>IF(AC79&gt;0,ROUND(AC79,0),0)</f>
        <v>773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063*2021*7190*A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063*2021*7200*A</v>
      </c>
      <c r="B762" s="276">
        <f>ROUND(AE59,0)</f>
        <v>45297</v>
      </c>
      <c r="C762" s="278">
        <f>ROUND(AE60,2)</f>
        <v>9.27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30192</v>
      </c>
      <c r="H762" s="276">
        <f>ROUND(AE65,0)</f>
        <v>0</v>
      </c>
      <c r="I762" s="276">
        <f>ROUND(AE66,0)</f>
        <v>1124463</v>
      </c>
      <c r="J762" s="276">
        <f>ROUND(AE67,0)</f>
        <v>9422</v>
      </c>
      <c r="K762" s="276">
        <f>ROUND(AE68,0)</f>
        <v>15735</v>
      </c>
      <c r="L762" s="276">
        <f>ROUND(AE69,0)</f>
        <v>0</v>
      </c>
      <c r="M762" s="276">
        <f>ROUND(AE70,0)</f>
        <v>0</v>
      </c>
      <c r="N762" s="276">
        <f>ROUND(AE75,0)</f>
        <v>3645074</v>
      </c>
      <c r="O762" s="276">
        <f>ROUND(AE73,0)</f>
        <v>909093</v>
      </c>
      <c r="P762" s="276">
        <f>IF(AE76&gt;0,ROUND(AE76,0),0)</f>
        <v>6115</v>
      </c>
      <c r="Q762" s="276">
        <f>IF(AE77&gt;0,ROUND(AE77,0),0)</f>
        <v>0</v>
      </c>
      <c r="R762" s="276">
        <f>IF(AE78&gt;0,ROUND(AE78,0),0)</f>
        <v>1705</v>
      </c>
      <c r="S762" s="276">
        <f>IF(AE79&gt;0,ROUND(AE79,0),0)</f>
        <v>6964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063*2021*7220*A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063*2021*7230*A</v>
      </c>
      <c r="B764" s="276">
        <f>ROUND(AG59,0)</f>
        <v>19201</v>
      </c>
      <c r="C764" s="278">
        <f>ROUND(AG60,2)</f>
        <v>36.81</v>
      </c>
      <c r="D764" s="276">
        <f>ROUND(AG61,0)</f>
        <v>2795976</v>
      </c>
      <c r="E764" s="276">
        <f>ROUND(AG62,0)</f>
        <v>1096207</v>
      </c>
      <c r="F764" s="276">
        <f>ROUND(AG63,0)</f>
        <v>515175</v>
      </c>
      <c r="G764" s="276">
        <f>ROUND(AG64,0)</f>
        <v>790679</v>
      </c>
      <c r="H764" s="276">
        <f>ROUND(AG65,0)</f>
        <v>0</v>
      </c>
      <c r="I764" s="276">
        <f>ROUND(AG66,0)</f>
        <v>858556</v>
      </c>
      <c r="J764" s="276">
        <f>ROUND(AG67,0)</f>
        <v>44195</v>
      </c>
      <c r="K764" s="276">
        <f>ROUND(AG68,0)</f>
        <v>0</v>
      </c>
      <c r="L764" s="276">
        <f>ROUND(AG69,0)</f>
        <v>9090</v>
      </c>
      <c r="M764" s="276">
        <f>ROUND(AG70,0)</f>
        <v>0</v>
      </c>
      <c r="N764" s="276">
        <f>ROUND(AG75,0)</f>
        <v>38575250</v>
      </c>
      <c r="O764" s="276">
        <f>ROUND(AG73,0)</f>
        <v>5092647</v>
      </c>
      <c r="P764" s="276">
        <f>IF(AG76&gt;0,ROUND(AG76,0),0)</f>
        <v>15933</v>
      </c>
      <c r="Q764" s="276">
        <f>IF(AG77&gt;0,ROUND(AG77,0),0)</f>
        <v>3108</v>
      </c>
      <c r="R764" s="276">
        <f>IF(AG78&gt;0,ROUND(AG78,0),0)</f>
        <v>4443</v>
      </c>
      <c r="S764" s="276">
        <f>IF(AG79&gt;0,ROUND(AG79,0),0)</f>
        <v>121793</v>
      </c>
      <c r="T764" s="278">
        <f>IF(AG80&gt;0,ROUND(AG80,2),0)</f>
        <v>0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063*2021*7240*A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063*2021*7250*A</v>
      </c>
      <c r="B766" s="276">
        <f>ROUND(AI59,0)</f>
        <v>0</v>
      </c>
      <c r="C766" s="278">
        <f>ROUND(AI60,2)</f>
        <v>6.91</v>
      </c>
      <c r="D766" s="276">
        <f>ROUND(AI61,0)</f>
        <v>603577</v>
      </c>
      <c r="E766" s="276">
        <f>ROUND(AI62,0)</f>
        <v>233819</v>
      </c>
      <c r="F766" s="276">
        <f>ROUND(AI63,0)</f>
        <v>0</v>
      </c>
      <c r="G766" s="276">
        <f>ROUND(AI64,0)</f>
        <v>69454</v>
      </c>
      <c r="H766" s="276">
        <f>ROUND(AI65,0)</f>
        <v>0</v>
      </c>
      <c r="I766" s="276">
        <f>ROUND(AI66,0)</f>
        <v>128250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3230230</v>
      </c>
      <c r="O766" s="276">
        <f>ROUND(AI73,0)</f>
        <v>6874</v>
      </c>
      <c r="P766" s="276">
        <f>IF(AI76&gt;0,ROUND(AI76,0),0)</f>
        <v>3092</v>
      </c>
      <c r="Q766" s="276">
        <f>IF(AI77&gt;0,ROUND(AI77,0),0)</f>
        <v>0</v>
      </c>
      <c r="R766" s="276">
        <f>IF(AI78&gt;0,ROUND(AI78,0),0)</f>
        <v>862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063*2021*7260*A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063*2021*7310*A</v>
      </c>
      <c r="B768" s="276">
        <f>ROUND(AK59,0)</f>
        <v>15171</v>
      </c>
      <c r="C768" s="278">
        <f>ROUND(AK60,2)</f>
        <v>3.22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4640</v>
      </c>
      <c r="H768" s="276">
        <f>ROUND(AK65,0)</f>
        <v>0</v>
      </c>
      <c r="I768" s="276">
        <f>ROUND(AK66,0)</f>
        <v>575485</v>
      </c>
      <c r="J768" s="276">
        <f>ROUND(AK67,0)</f>
        <v>0</v>
      </c>
      <c r="K768" s="276">
        <f>ROUND(AK68,0)</f>
        <v>0</v>
      </c>
      <c r="L768" s="276">
        <f>ROUND(AK69,0)</f>
        <v>2895</v>
      </c>
      <c r="M768" s="276">
        <f>ROUND(AK70,0)</f>
        <v>0</v>
      </c>
      <c r="N768" s="276">
        <f>ROUND(AK75,0)</f>
        <v>789041</v>
      </c>
      <c r="O768" s="276">
        <f>ROUND(AK73,0)</f>
        <v>385539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063*2021*7320*A</v>
      </c>
      <c r="B769" s="276">
        <f>ROUND(AL59,0)</f>
        <v>3522</v>
      </c>
      <c r="C769" s="278">
        <f>ROUND(AL60,2)</f>
        <v>1.59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321</v>
      </c>
      <c r="H769" s="276">
        <f>ROUND(AL65,0)</f>
        <v>0</v>
      </c>
      <c r="I769" s="276">
        <f>ROUND(AL66,0)</f>
        <v>218830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1649175</v>
      </c>
      <c r="O769" s="276">
        <f>ROUND(AL73,0)</f>
        <v>661185</v>
      </c>
      <c r="P769" s="276">
        <f>IF(AL76&gt;0,ROUND(AL76,0),0)</f>
        <v>331</v>
      </c>
      <c r="Q769" s="276">
        <f>IF(AL77&gt;0,ROUND(AL77,0),0)</f>
        <v>0</v>
      </c>
      <c r="R769" s="276">
        <f>IF(AL78&gt;0,ROUND(AL78,0),0)</f>
        <v>92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063*2021*7330*A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063*2021*7340*A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063*2021*7350*A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3844697</v>
      </c>
      <c r="O772" s="276">
        <f>ROUND(AO73,0)</f>
        <v>739542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063*2021*7380*A</v>
      </c>
      <c r="B773" s="276">
        <f>ROUND(AP59,0)</f>
        <v>44016</v>
      </c>
      <c r="C773" s="278">
        <f>ROUND(AP60,2)</f>
        <v>94.17</v>
      </c>
      <c r="D773" s="276">
        <f>ROUND(AP61,0)</f>
        <v>6713100</v>
      </c>
      <c r="E773" s="276">
        <f>ROUND(AP62,0)</f>
        <v>1336622</v>
      </c>
      <c r="F773" s="276">
        <f>ROUND(AP63,0)</f>
        <v>2229280</v>
      </c>
      <c r="G773" s="276">
        <f>ROUND(AP64,0)</f>
        <v>524915</v>
      </c>
      <c r="H773" s="276">
        <f>ROUND(AP65,0)</f>
        <v>78566</v>
      </c>
      <c r="I773" s="276">
        <f>ROUND(AP66,0)</f>
        <v>845450</v>
      </c>
      <c r="J773" s="276">
        <f>ROUND(AP67,0)</f>
        <v>0</v>
      </c>
      <c r="K773" s="276">
        <f>ROUND(AP68,0)</f>
        <v>90034</v>
      </c>
      <c r="L773" s="276">
        <f>ROUND(AP69,0)</f>
        <v>165962</v>
      </c>
      <c r="M773" s="276">
        <f>ROUND(AP70,0)</f>
        <v>0</v>
      </c>
      <c r="N773" s="276">
        <f>ROUND(AP75,0)</f>
        <v>14686059</v>
      </c>
      <c r="O773" s="276">
        <f>ROUND(AP73,0)</f>
        <v>17</v>
      </c>
      <c r="P773" s="276">
        <f>IF(AP76&gt;0,ROUND(AP76,0),0)</f>
        <v>38095</v>
      </c>
      <c r="Q773" s="276">
        <f>IF(AP77&gt;0,ROUND(AP77,0),0)</f>
        <v>22</v>
      </c>
      <c r="R773" s="276">
        <f>IF(AP78&gt;0,ROUND(AP78,0),0)</f>
        <v>10623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063*2021*7390*A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132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063*2021*7400*A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063*2021*7410*A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063*2021*7420*A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063*2021*7430*A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063*2021*7490*A</v>
      </c>
      <c r="B779" s="276"/>
      <c r="C779" s="278">
        <f>ROUND(AV60,2)</f>
        <v>7.82</v>
      </c>
      <c r="D779" s="276">
        <f>ROUND(AV61,0)</f>
        <v>765746</v>
      </c>
      <c r="E779" s="276">
        <f>ROUND(AV62,0)</f>
        <v>297923</v>
      </c>
      <c r="F779" s="276">
        <f>ROUND(AV63,0)</f>
        <v>3500</v>
      </c>
      <c r="G779" s="276">
        <f>ROUND(AV64,0)</f>
        <v>302974</v>
      </c>
      <c r="H779" s="276">
        <f>ROUND(AV65,0)</f>
        <v>0</v>
      </c>
      <c r="I779" s="276">
        <f>ROUND(AV66,0)</f>
        <v>1252901</v>
      </c>
      <c r="J779" s="276">
        <f>ROUND(AV67,0)</f>
        <v>65659</v>
      </c>
      <c r="K779" s="276">
        <f>ROUND(AV68,0)</f>
        <v>14674</v>
      </c>
      <c r="L779" s="276">
        <f>ROUND(AV69,0)</f>
        <v>22125</v>
      </c>
      <c r="M779" s="276">
        <f>ROUND(AV70,0)</f>
        <v>0</v>
      </c>
      <c r="N779" s="276">
        <f>ROUND(AV75,0)</f>
        <v>10230744</v>
      </c>
      <c r="O779" s="276">
        <f>ROUND(AV73,0)</f>
        <v>4172418</v>
      </c>
      <c r="P779" s="276">
        <f>IF(AV76&gt;0,ROUND(AV76,0),0)</f>
        <v>6445</v>
      </c>
      <c r="Q779" s="276">
        <f>IF(AV77&gt;0,ROUND(AV77,0),0)</f>
        <v>16</v>
      </c>
      <c r="R779" s="276">
        <f>IF(AV78&gt;0,ROUND(AV78,0),0)</f>
        <v>1797</v>
      </c>
      <c r="S779" s="276">
        <f>IF(AV79&gt;0,ROUND(AV79,0),0)</f>
        <v>11706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063*2021*8200*A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7878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063*2021*8310*A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063*2021*8320*A</v>
      </c>
      <c r="B782" s="276">
        <f>ROUND(AY59,0)</f>
        <v>37791</v>
      </c>
      <c r="C782" s="278">
        <f>ROUND(AY60,2)</f>
        <v>13.07</v>
      </c>
      <c r="D782" s="276">
        <f>ROUND(AY61,0)</f>
        <v>613346</v>
      </c>
      <c r="E782" s="276">
        <f>ROUND(AY62,0)</f>
        <v>236804</v>
      </c>
      <c r="F782" s="276">
        <f>ROUND(AY63,0)</f>
        <v>0</v>
      </c>
      <c r="G782" s="276">
        <f>ROUND(AY64,0)</f>
        <v>316560</v>
      </c>
      <c r="H782" s="276">
        <f>ROUND(AY65,0)</f>
        <v>0</v>
      </c>
      <c r="I782" s="276">
        <f>ROUND(AY66,0)</f>
        <v>17206</v>
      </c>
      <c r="J782" s="276">
        <f>ROUND(AY67,0)</f>
        <v>0</v>
      </c>
      <c r="K782" s="276">
        <f>ROUND(AY68,0)</f>
        <v>0</v>
      </c>
      <c r="L782" s="276">
        <f>ROUND(AY69,0)</f>
        <v>106</v>
      </c>
      <c r="M782" s="276">
        <f>ROUND(AY70,0)</f>
        <v>0</v>
      </c>
      <c r="N782" s="276"/>
      <c r="O782" s="276"/>
      <c r="P782" s="276">
        <f>IF(AY76&gt;0,ROUND(AY76,0),0)</f>
        <v>7362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063*2021*8330*A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063*2021*8350*A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20400</v>
      </c>
      <c r="H784" s="276">
        <f>ROUND(BA65,0)</f>
        <v>0</v>
      </c>
      <c r="I784" s="276">
        <f>ROUND(BA66,0)</f>
        <v>302233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1158</v>
      </c>
      <c r="Q784" s="276">
        <f>IF(BA77&gt;0,ROUND(BA77,0),0)</f>
        <v>0</v>
      </c>
      <c r="R784" s="276">
        <f>IF(BA78&gt;0,ROUND(BA78,0),0)</f>
        <v>323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063*2021*8360*A</v>
      </c>
      <c r="B785" s="276"/>
      <c r="C785" s="278">
        <f>ROUND(BB60,2)</f>
        <v>7.61</v>
      </c>
      <c r="D785" s="276">
        <f>ROUND(BB61,0)</f>
        <v>637873</v>
      </c>
      <c r="E785" s="276">
        <f>ROUND(BB62,0)</f>
        <v>245062</v>
      </c>
      <c r="F785" s="276">
        <f>ROUND(BB63,0)</f>
        <v>3266</v>
      </c>
      <c r="G785" s="276">
        <f>ROUND(BB64,0)</f>
        <v>563</v>
      </c>
      <c r="H785" s="276">
        <f>ROUND(BB65,0)</f>
        <v>0</v>
      </c>
      <c r="I785" s="276">
        <f>ROUND(BB66,0)</f>
        <v>80512</v>
      </c>
      <c r="J785" s="276">
        <f>ROUND(BB67,0)</f>
        <v>33250</v>
      </c>
      <c r="K785" s="276">
        <f>ROUND(BB68,0)</f>
        <v>0</v>
      </c>
      <c r="L785" s="276">
        <f>ROUND(BB69,0)</f>
        <v>6262</v>
      </c>
      <c r="M785" s="276">
        <f>ROUND(BB70,0)</f>
        <v>0</v>
      </c>
      <c r="N785" s="276"/>
      <c r="O785" s="276"/>
      <c r="P785" s="276">
        <f>IF(BB76&gt;0,ROUND(BB76,0),0)</f>
        <v>311</v>
      </c>
      <c r="Q785" s="276">
        <f>IF(BB77&gt;0,ROUND(BB77,0),0)</f>
        <v>0</v>
      </c>
      <c r="R785" s="276">
        <f>IF(BB78&gt;0,ROUND(BB78,0),0)</f>
        <v>87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063*2021*8370*A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063*2021*8420*A</v>
      </c>
      <c r="B787" s="276"/>
      <c r="C787" s="278">
        <f>ROUND(BD60,2)</f>
        <v>4.41</v>
      </c>
      <c r="D787" s="276">
        <f>ROUND(BD61,0)</f>
        <v>184103</v>
      </c>
      <c r="E787" s="276">
        <f>ROUND(BD62,0)</f>
        <v>71441</v>
      </c>
      <c r="F787" s="276">
        <f>ROUND(BD63,0)</f>
        <v>0</v>
      </c>
      <c r="G787" s="276">
        <f>ROUND(BD64,0)</f>
        <v>5395</v>
      </c>
      <c r="H787" s="276">
        <f>ROUND(BD65,0)</f>
        <v>0</v>
      </c>
      <c r="I787" s="276">
        <f>ROUND(BD66,0)</f>
        <v>48601</v>
      </c>
      <c r="J787" s="276">
        <f>ROUND(BD67,0)</f>
        <v>1086</v>
      </c>
      <c r="K787" s="276">
        <f>ROUND(BD68,0)</f>
        <v>22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2441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063*2021*8430*A</v>
      </c>
      <c r="B788" s="276">
        <f>ROUND(BE59,0)</f>
        <v>301213</v>
      </c>
      <c r="C788" s="278">
        <f>ROUND(BE60,2)</f>
        <v>12.5</v>
      </c>
      <c r="D788" s="276">
        <f>ROUND(BE61,0)</f>
        <v>751602</v>
      </c>
      <c r="E788" s="276">
        <f>ROUND(BE62,0)</f>
        <v>288839</v>
      </c>
      <c r="F788" s="276">
        <f>ROUND(BE63,0)</f>
        <v>0</v>
      </c>
      <c r="G788" s="276">
        <f>ROUND(BE64,0)</f>
        <v>15876</v>
      </c>
      <c r="H788" s="276">
        <f>ROUND(BE65,0)</f>
        <v>926221</v>
      </c>
      <c r="I788" s="276">
        <f>ROUND(BE66,0)</f>
        <v>451630</v>
      </c>
      <c r="J788" s="276">
        <f>ROUND(BE67,0)</f>
        <v>69967</v>
      </c>
      <c r="K788" s="276">
        <f>ROUND(BE68,0)</f>
        <v>29739</v>
      </c>
      <c r="L788" s="276">
        <f>ROUND(BE69,0)</f>
        <v>1548</v>
      </c>
      <c r="M788" s="276">
        <f>ROUND(BE70,0)</f>
        <v>0</v>
      </c>
      <c r="N788" s="276"/>
      <c r="O788" s="276"/>
      <c r="P788" s="276">
        <f>IF(BE76&gt;0,ROUND(BE76,0),0)</f>
        <v>26845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063*2021*8460*A</v>
      </c>
      <c r="B789" s="276"/>
      <c r="C789" s="278">
        <f>ROUND(BF60,2)</f>
        <v>22.42</v>
      </c>
      <c r="D789" s="276">
        <f>ROUND(BF61,0)</f>
        <v>944690</v>
      </c>
      <c r="E789" s="276">
        <f>ROUND(BF62,0)</f>
        <v>365974</v>
      </c>
      <c r="F789" s="276">
        <f>ROUND(BF63,0)</f>
        <v>0</v>
      </c>
      <c r="G789" s="276">
        <f>ROUND(BF64,0)</f>
        <v>140290</v>
      </c>
      <c r="H789" s="276">
        <f>ROUND(BF65,0)</f>
        <v>0</v>
      </c>
      <c r="I789" s="276">
        <f>ROUND(BF66,0)</f>
        <v>74805</v>
      </c>
      <c r="J789" s="276">
        <f>ROUND(BF67,0)</f>
        <v>0</v>
      </c>
      <c r="K789" s="276">
        <f>ROUND(BF68,0)</f>
        <v>0</v>
      </c>
      <c r="L789" s="276">
        <f>ROUND(BF69,0)</f>
        <v>225</v>
      </c>
      <c r="M789" s="276">
        <f>ROUND(BF70,0)</f>
        <v>0</v>
      </c>
      <c r="N789" s="276"/>
      <c r="O789" s="276"/>
      <c r="P789" s="276">
        <f>IF(BF76&gt;0,ROUND(BF76,0),0)</f>
        <v>2350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063*2021*8470*A</v>
      </c>
      <c r="B790" s="276"/>
      <c r="C790" s="278">
        <f>ROUND(BG60,2)</f>
        <v>1.53</v>
      </c>
      <c r="D790" s="276">
        <f>ROUND(BG61,0)</f>
        <v>67280</v>
      </c>
      <c r="E790" s="276">
        <f>ROUND(BG62,0)</f>
        <v>26240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6031</v>
      </c>
      <c r="J790" s="276">
        <f>ROUND(BG67,0)</f>
        <v>0</v>
      </c>
      <c r="K790" s="276">
        <f>ROUND(BG68,0)</f>
        <v>5151</v>
      </c>
      <c r="L790" s="276">
        <f>ROUND(BG69,0)</f>
        <v>24562</v>
      </c>
      <c r="M790" s="276">
        <f>ROUND(BG70,0)</f>
        <v>0</v>
      </c>
      <c r="N790" s="276"/>
      <c r="O790" s="276"/>
      <c r="P790" s="276">
        <f>IF(BG76&gt;0,ROUND(BG76,0),0)</f>
        <v>261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063*2021*8480*A</v>
      </c>
      <c r="B791" s="276"/>
      <c r="C791" s="278">
        <f>ROUND(BH60,2)</f>
        <v>8.1300000000000008</v>
      </c>
      <c r="D791" s="276">
        <f>ROUND(BH61,0)</f>
        <v>844364</v>
      </c>
      <c r="E791" s="276">
        <f>ROUND(BH62,0)</f>
        <v>274541</v>
      </c>
      <c r="F791" s="276">
        <f>ROUND(BH63,0)</f>
        <v>29743</v>
      </c>
      <c r="G791" s="276">
        <f>ROUND(BH64,0)</f>
        <v>166893</v>
      </c>
      <c r="H791" s="276">
        <f>ROUND(BH65,0)</f>
        <v>12686</v>
      </c>
      <c r="I791" s="276">
        <f>ROUND(BH66,0)</f>
        <v>1030405</v>
      </c>
      <c r="J791" s="276">
        <f>ROUND(BH67,0)</f>
        <v>135117</v>
      </c>
      <c r="K791" s="276">
        <f>ROUND(BH68,0)</f>
        <v>4537</v>
      </c>
      <c r="L791" s="276">
        <f>ROUND(BH69,0)</f>
        <v>65937</v>
      </c>
      <c r="M791" s="276">
        <f>ROUND(BH70,0)</f>
        <v>0</v>
      </c>
      <c r="N791" s="276"/>
      <c r="O791" s="276"/>
      <c r="P791" s="276">
        <f>IF(BH76&gt;0,ROUND(BH76,0),0)</f>
        <v>3573</v>
      </c>
      <c r="Q791" s="276">
        <f>IF(BH77&gt;0,ROUND(BH77,0),0)</f>
        <v>0</v>
      </c>
      <c r="R791" s="276">
        <f>IF(BH78&gt;0,ROUND(BH78,0),0)</f>
        <v>996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063*2021*8490*A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063*2021*8510*A</v>
      </c>
      <c r="B793" s="276"/>
      <c r="C793" s="278">
        <f>ROUND(BJ60,2)</f>
        <v>6.61</v>
      </c>
      <c r="D793" s="276">
        <f>ROUND(BJ61,0)</f>
        <v>481899</v>
      </c>
      <c r="E793" s="276">
        <f>ROUND(BJ62,0)</f>
        <v>182984</v>
      </c>
      <c r="F793" s="276">
        <f>ROUND(BJ63,0)</f>
        <v>46389</v>
      </c>
      <c r="G793" s="276">
        <f>ROUND(BJ64,0)</f>
        <v>7466</v>
      </c>
      <c r="H793" s="276">
        <f>ROUND(BJ65,0)</f>
        <v>16319</v>
      </c>
      <c r="I793" s="276">
        <f>ROUND(BJ66,0)</f>
        <v>55366</v>
      </c>
      <c r="J793" s="276">
        <f>ROUND(BJ67,0)</f>
        <v>1238</v>
      </c>
      <c r="K793" s="276">
        <f>ROUND(BJ68,0)</f>
        <v>0</v>
      </c>
      <c r="L793" s="276">
        <f>ROUND(BJ69,0)</f>
        <v>50970</v>
      </c>
      <c r="M793" s="276">
        <f>ROUND(BJ70,0)</f>
        <v>0</v>
      </c>
      <c r="N793" s="276"/>
      <c r="O793" s="276"/>
      <c r="P793" s="276">
        <f>IF(BJ76&gt;0,ROUND(BJ76,0),0)</f>
        <v>2429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063*2021*8530*A</v>
      </c>
      <c r="B794" s="276"/>
      <c r="C794" s="278">
        <f>ROUND(BK60,2)</f>
        <v>4.1500000000000004</v>
      </c>
      <c r="D794" s="276">
        <f>ROUND(BK61,0)</f>
        <v>293671</v>
      </c>
      <c r="E794" s="276">
        <f>ROUND(BK62,0)</f>
        <v>116223</v>
      </c>
      <c r="F794" s="276">
        <f>ROUND(BK63,0)</f>
        <v>260152</v>
      </c>
      <c r="G794" s="276">
        <f>ROUND(BK64,0)</f>
        <v>2173</v>
      </c>
      <c r="H794" s="276">
        <f>ROUND(BK65,0)</f>
        <v>0</v>
      </c>
      <c r="I794" s="276">
        <f>ROUND(BK66,0)</f>
        <v>3043587</v>
      </c>
      <c r="J794" s="276">
        <f>ROUND(BK67,0)</f>
        <v>502</v>
      </c>
      <c r="K794" s="276">
        <f>ROUND(BK68,0)</f>
        <v>0</v>
      </c>
      <c r="L794" s="276">
        <f>ROUND(BK69,0)</f>
        <v>8447</v>
      </c>
      <c r="M794" s="276">
        <f>ROUND(BK70,0)</f>
        <v>0</v>
      </c>
      <c r="N794" s="276"/>
      <c r="O794" s="276"/>
      <c r="P794" s="276">
        <f>IF(BK76&gt;0,ROUND(BK76,0),0)</f>
        <v>3694</v>
      </c>
      <c r="Q794" s="276">
        <f>IF(BK77&gt;0,ROUND(BK77,0),0)</f>
        <v>0</v>
      </c>
      <c r="R794" s="276">
        <f>IF(BK78&gt;0,ROUND(BK78,0),0)</f>
        <v>1030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063*2021*8560*A</v>
      </c>
      <c r="B795" s="276"/>
      <c r="C795" s="278">
        <f>ROUND(BL60,2)</f>
        <v>14.59</v>
      </c>
      <c r="D795" s="276">
        <f>ROUND(BL61,0)</f>
        <v>635966</v>
      </c>
      <c r="E795" s="276">
        <f>ROUND(BL62,0)</f>
        <v>243883</v>
      </c>
      <c r="F795" s="276">
        <f>ROUND(BL63,0)</f>
        <v>0</v>
      </c>
      <c r="G795" s="276">
        <f>ROUND(BL64,0)</f>
        <v>33946</v>
      </c>
      <c r="H795" s="276">
        <f>ROUND(BL65,0)</f>
        <v>0</v>
      </c>
      <c r="I795" s="276">
        <f>ROUND(BL66,0)</f>
        <v>66222</v>
      </c>
      <c r="J795" s="276">
        <f>ROUND(BL67,0)</f>
        <v>4659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1251</v>
      </c>
      <c r="Q795" s="276">
        <f>IF(BL77&gt;0,ROUND(BL77,0),0)</f>
        <v>0</v>
      </c>
      <c r="R795" s="276">
        <f>IF(BL78&gt;0,ROUND(BL78,0),0)</f>
        <v>349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063*2021*8590*A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063*2021*8610*A</v>
      </c>
      <c r="B797" s="276"/>
      <c r="C797" s="278">
        <f>ROUND(BN60,2)</f>
        <v>7.95</v>
      </c>
      <c r="D797" s="276">
        <f>ROUND(BN61,0)</f>
        <v>2398065</v>
      </c>
      <c r="E797" s="276">
        <f>ROUND(BN62,0)</f>
        <v>939041</v>
      </c>
      <c r="F797" s="276">
        <f>ROUND(BN63,0)</f>
        <v>294069</v>
      </c>
      <c r="G797" s="276">
        <f>ROUND(BN64,0)</f>
        <v>-4674</v>
      </c>
      <c r="H797" s="276">
        <f>ROUND(BN65,0)</f>
        <v>0</v>
      </c>
      <c r="I797" s="276">
        <f>ROUND(BN66,0)</f>
        <v>253129</v>
      </c>
      <c r="J797" s="276">
        <f>ROUND(BN67,0)</f>
        <v>1719394</v>
      </c>
      <c r="K797" s="276">
        <f>ROUND(BN68,0)</f>
        <v>72</v>
      </c>
      <c r="L797" s="276">
        <f>ROUND(BN69,0)</f>
        <v>511680</v>
      </c>
      <c r="M797" s="276">
        <f>ROUND(BN70,0)</f>
        <v>0</v>
      </c>
      <c r="N797" s="276"/>
      <c r="O797" s="276"/>
      <c r="P797" s="276">
        <f>IF(BN76&gt;0,ROUND(BN76,0),0)</f>
        <v>82182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063*2021*8620*A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063*2021*8630*A</v>
      </c>
      <c r="B799" s="276"/>
      <c r="C799" s="278">
        <f>ROUND(BP60,2)</f>
        <v>1</v>
      </c>
      <c r="D799" s="276">
        <f>ROUND(BP61,0)</f>
        <v>92894</v>
      </c>
      <c r="E799" s="276">
        <f>ROUND(BP62,0)</f>
        <v>35167</v>
      </c>
      <c r="F799" s="276">
        <f>ROUND(BP63,0)</f>
        <v>0</v>
      </c>
      <c r="G799" s="276">
        <f>ROUND(BP64,0)</f>
        <v>5815</v>
      </c>
      <c r="H799" s="276">
        <f>ROUND(BP65,0)</f>
        <v>0</v>
      </c>
      <c r="I799" s="276">
        <f>ROUND(BP66,0)</f>
        <v>4563</v>
      </c>
      <c r="J799" s="276">
        <f>ROUND(BP67,0)</f>
        <v>0</v>
      </c>
      <c r="K799" s="276">
        <f>ROUND(BP68,0)</f>
        <v>0</v>
      </c>
      <c r="L799" s="276">
        <f>ROUND(BP69,0)</f>
        <v>75100</v>
      </c>
      <c r="M799" s="276">
        <f>ROUND(BP70,0)</f>
        <v>0</v>
      </c>
      <c r="N799" s="276"/>
      <c r="O799" s="276"/>
      <c r="P799" s="276">
        <f>IF(BP76&gt;0,ROUND(BP76,0),0)</f>
        <v>370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063*2021*8640*A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063*2021*8650*A</v>
      </c>
      <c r="B801" s="276"/>
      <c r="C801" s="278">
        <f>ROUND(BR60,2)</f>
        <v>2.72</v>
      </c>
      <c r="D801" s="276">
        <f>ROUND(BR61,0)</f>
        <v>254579</v>
      </c>
      <c r="E801" s="276">
        <f>ROUND(BR62,0)</f>
        <v>94235</v>
      </c>
      <c r="F801" s="276">
        <f>ROUND(BR63,0)</f>
        <v>82132</v>
      </c>
      <c r="G801" s="276">
        <f>ROUND(BR64,0)</f>
        <v>978</v>
      </c>
      <c r="H801" s="276">
        <f>ROUND(BR65,0)</f>
        <v>0</v>
      </c>
      <c r="I801" s="276">
        <f>ROUND(BR66,0)</f>
        <v>23348</v>
      </c>
      <c r="J801" s="276">
        <f>ROUND(BR67,0)</f>
        <v>0</v>
      </c>
      <c r="K801" s="276">
        <f>ROUND(BR68,0)</f>
        <v>0</v>
      </c>
      <c r="L801" s="276">
        <f>ROUND(BR69,0)</f>
        <v>10892</v>
      </c>
      <c r="M801" s="276">
        <f>ROUND(BR70,0)</f>
        <v>0</v>
      </c>
      <c r="N801" s="276"/>
      <c r="O801" s="276"/>
      <c r="P801" s="276">
        <f>IF(BR76&gt;0,ROUND(BR76,0),0)</f>
        <v>1288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063*2021*8660*A</v>
      </c>
      <c r="B802" s="276"/>
      <c r="C802" s="278">
        <f>ROUND(BS60,2)</f>
        <v>1</v>
      </c>
      <c r="D802" s="276">
        <f>ROUND(BS61,0)</f>
        <v>55446</v>
      </c>
      <c r="E802" s="276">
        <f>ROUND(BS62,0)</f>
        <v>21106</v>
      </c>
      <c r="F802" s="276">
        <f>ROUND(BS63,0)</f>
        <v>0</v>
      </c>
      <c r="G802" s="276">
        <f>ROUND(BS64,0)</f>
        <v>2777</v>
      </c>
      <c r="H802" s="276">
        <f>ROUND(BS65,0)</f>
        <v>0</v>
      </c>
      <c r="I802" s="276">
        <f>ROUND(BS66,0)</f>
        <v>160</v>
      </c>
      <c r="J802" s="276">
        <f>ROUND(BS67,0)</f>
        <v>325</v>
      </c>
      <c r="K802" s="276">
        <f>ROUND(BS68,0)</f>
        <v>0</v>
      </c>
      <c r="L802" s="276">
        <f>ROUND(BS69,0)</f>
        <v>406</v>
      </c>
      <c r="M802" s="276">
        <f>ROUND(BS70,0)</f>
        <v>0</v>
      </c>
      <c r="N802" s="276"/>
      <c r="O802" s="276"/>
      <c r="P802" s="276">
        <f>IF(BS76&gt;0,ROUND(BS76,0),0)</f>
        <v>749</v>
      </c>
      <c r="Q802" s="276">
        <f>IF(BS77&gt;0,ROUND(BS77,0),0)</f>
        <v>0</v>
      </c>
      <c r="R802" s="276">
        <f>IF(BS78&gt;0,ROUND(BS78,0),0)</f>
        <v>209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063*2021*8670*A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063*2021*8680*A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063*2021*8690*A</v>
      </c>
      <c r="B805" s="276"/>
      <c r="C805" s="278">
        <f>ROUND(BV60,2)</f>
        <v>5.67</v>
      </c>
      <c r="D805" s="276">
        <f>ROUND(BV61,0)</f>
        <v>254710</v>
      </c>
      <c r="E805" s="276">
        <f>ROUND(BV62,0)</f>
        <v>97746</v>
      </c>
      <c r="F805" s="276">
        <f>ROUND(BV63,0)</f>
        <v>0</v>
      </c>
      <c r="G805" s="276">
        <f>ROUND(BV64,0)</f>
        <v>3318</v>
      </c>
      <c r="H805" s="276">
        <f>ROUND(BV65,0)</f>
        <v>0</v>
      </c>
      <c r="I805" s="276">
        <f>ROUND(BV66,0)</f>
        <v>253337</v>
      </c>
      <c r="J805" s="276">
        <f>ROUND(BV67,0)</f>
        <v>8687</v>
      </c>
      <c r="K805" s="276">
        <f>ROUND(BV68,0)</f>
        <v>24</v>
      </c>
      <c r="L805" s="276">
        <f>ROUND(BV69,0)</f>
        <v>3337</v>
      </c>
      <c r="M805" s="276">
        <f>ROUND(BV70,0)</f>
        <v>0</v>
      </c>
      <c r="N805" s="276"/>
      <c r="O805" s="276"/>
      <c r="P805" s="276">
        <f>IF(BV76&gt;0,ROUND(BV76,0),0)</f>
        <v>10871</v>
      </c>
      <c r="Q805" s="276">
        <f>IF(BV77&gt;0,ROUND(BV77,0),0)</f>
        <v>0</v>
      </c>
      <c r="R805" s="276">
        <f>IF(BV78&gt;0,ROUND(BV78,0),0)</f>
        <v>3032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063*2021*8700*A</v>
      </c>
      <c r="B806" s="276"/>
      <c r="C806" s="278">
        <f>ROUND(BW60,2)</f>
        <v>2.0099999999999998</v>
      </c>
      <c r="D806" s="276">
        <f>ROUND(BW61,0)</f>
        <v>123371</v>
      </c>
      <c r="E806" s="276">
        <f>ROUND(BW62,0)</f>
        <v>48475</v>
      </c>
      <c r="F806" s="276">
        <f>ROUND(BW63,0)</f>
        <v>0</v>
      </c>
      <c r="G806" s="276">
        <f>ROUND(BW64,0)</f>
        <v>5257</v>
      </c>
      <c r="H806" s="276">
        <f>ROUND(BW65,0)</f>
        <v>0</v>
      </c>
      <c r="I806" s="276">
        <f>ROUND(BW66,0)</f>
        <v>17273</v>
      </c>
      <c r="J806" s="276">
        <f>ROUND(BW67,0)</f>
        <v>0</v>
      </c>
      <c r="K806" s="276">
        <f>ROUND(BW68,0)</f>
        <v>24</v>
      </c>
      <c r="L806" s="276">
        <f>ROUND(BW69,0)</f>
        <v>338</v>
      </c>
      <c r="M806" s="276">
        <f>ROUND(BW70,0)</f>
        <v>0</v>
      </c>
      <c r="N806" s="276"/>
      <c r="O806" s="276"/>
      <c r="P806" s="276">
        <f>IF(BW76&gt;0,ROUND(BW76,0),0)</f>
        <v>452</v>
      </c>
      <c r="Q806" s="276">
        <f>IF(BW77&gt;0,ROUND(BW77,0),0)</f>
        <v>0</v>
      </c>
      <c r="R806" s="276">
        <f>IF(BW78&gt;0,ROUND(BW78,0),0)</f>
        <v>126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063*2021*8710*A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063*2021*8720*A</v>
      </c>
      <c r="B808" s="276"/>
      <c r="C808" s="278">
        <f>ROUND(BY60,2)</f>
        <v>13.36</v>
      </c>
      <c r="D808" s="276">
        <f>ROUND(BY61,0)</f>
        <v>859715</v>
      </c>
      <c r="E808" s="276">
        <f>ROUND(BY62,0)</f>
        <v>334075</v>
      </c>
      <c r="F808" s="276">
        <f>ROUND(BY63,0)</f>
        <v>0</v>
      </c>
      <c r="G808" s="276">
        <f>ROUND(BY64,0)</f>
        <v>8087</v>
      </c>
      <c r="H808" s="276">
        <f>ROUND(BY65,0)</f>
        <v>0</v>
      </c>
      <c r="I808" s="276">
        <f>ROUND(BY66,0)</f>
        <v>319009</v>
      </c>
      <c r="J808" s="276">
        <f>ROUND(BY67,0)</f>
        <v>8991</v>
      </c>
      <c r="K808" s="276">
        <f>ROUND(BY68,0)</f>
        <v>2</v>
      </c>
      <c r="L808" s="276">
        <f>ROUND(BY69,0)</f>
        <v>18499</v>
      </c>
      <c r="M808" s="276">
        <f>ROUND(BY70,0)</f>
        <v>0</v>
      </c>
      <c r="N808" s="276"/>
      <c r="O808" s="276"/>
      <c r="P808" s="276">
        <f>IF(BY76&gt;0,ROUND(BY76,0),0)</f>
        <v>552</v>
      </c>
      <c r="Q808" s="276">
        <f>IF(BY77&gt;0,ROUND(BY77,0),0)</f>
        <v>0</v>
      </c>
      <c r="R808" s="276">
        <f>IF(BY78&gt;0,ROUND(BY78,0),0)</f>
        <v>154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063*2021*8730*A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063*2021*8740*A</v>
      </c>
      <c r="B810" s="276"/>
      <c r="C810" s="278">
        <f>ROUND(CA60,2)</f>
        <v>3.14</v>
      </c>
      <c r="D810" s="276">
        <f>ROUND(CA61,0)</f>
        <v>283177</v>
      </c>
      <c r="E810" s="276">
        <f>ROUND(CA62,0)</f>
        <v>108474</v>
      </c>
      <c r="F810" s="276">
        <f>ROUND(CA63,0)</f>
        <v>0</v>
      </c>
      <c r="G810" s="276">
        <f>ROUND(CA64,0)</f>
        <v>7055</v>
      </c>
      <c r="H810" s="276">
        <f>ROUND(CA65,0)</f>
        <v>0</v>
      </c>
      <c r="I810" s="276">
        <f>ROUND(CA66,0)</f>
        <v>24524</v>
      </c>
      <c r="J810" s="276">
        <f>ROUND(CA67,0)</f>
        <v>0</v>
      </c>
      <c r="K810" s="276">
        <f>ROUND(CA68,0)</f>
        <v>18000</v>
      </c>
      <c r="L810" s="276">
        <f>ROUND(CA69,0)</f>
        <v>-5979</v>
      </c>
      <c r="M810" s="276">
        <f>ROUND(CA70,0)</f>
        <v>0</v>
      </c>
      <c r="N810" s="276"/>
      <c r="O810" s="276"/>
      <c r="P810" s="276">
        <f>IF(CA76&gt;0,ROUND(CA76,0),0)</f>
        <v>1656</v>
      </c>
      <c r="Q810" s="276">
        <f>IF(CA77&gt;0,ROUND(CA77,0),0)</f>
        <v>0</v>
      </c>
      <c r="R810" s="276">
        <f>IF(CA78&gt;0,ROUND(CA78,0),0)</f>
        <v>463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063*2021*8770*A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063*2021*8790*A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063*2021*9000*A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4716378</v>
      </c>
      <c r="V813" s="277">
        <f>ROUND(CD70,0)</f>
        <v>0</v>
      </c>
      <c r="W813" s="276">
        <f>ROUND(CE72,0)</f>
        <v>4817058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510.56000000000006</v>
      </c>
      <c r="D815" s="277">
        <f t="shared" si="22"/>
        <v>40182652</v>
      </c>
      <c r="E815" s="277">
        <f t="shared" si="22"/>
        <v>13421217</v>
      </c>
      <c r="F815" s="277">
        <f t="shared" si="22"/>
        <v>10875589</v>
      </c>
      <c r="G815" s="277">
        <f t="shared" si="22"/>
        <v>10430629</v>
      </c>
      <c r="H815" s="277">
        <f t="shared" si="22"/>
        <v>1064474</v>
      </c>
      <c r="I815" s="277">
        <f t="shared" si="22"/>
        <v>15945858</v>
      </c>
      <c r="J815" s="277">
        <f t="shared" si="22"/>
        <v>2881262</v>
      </c>
      <c r="K815" s="277">
        <f t="shared" si="22"/>
        <v>609890</v>
      </c>
      <c r="L815" s="277">
        <f>SUM(L734:L813)+SUM(U734:U813)</f>
        <v>5761857</v>
      </c>
      <c r="M815" s="277">
        <f>SUM(M734:M813)+SUM(V734:V813)</f>
        <v>0</v>
      </c>
      <c r="N815" s="277">
        <f t="shared" ref="N815:Y815" si="23">SUM(N734:N813)</f>
        <v>356735073</v>
      </c>
      <c r="O815" s="277">
        <f t="shared" si="23"/>
        <v>119437893</v>
      </c>
      <c r="P815" s="277">
        <f t="shared" si="23"/>
        <v>301213</v>
      </c>
      <c r="Q815" s="277">
        <f t="shared" si="23"/>
        <v>37791</v>
      </c>
      <c r="R815" s="277">
        <f t="shared" si="23"/>
        <v>47668</v>
      </c>
      <c r="S815" s="277">
        <f t="shared" si="23"/>
        <v>427487</v>
      </c>
      <c r="T815" s="281">
        <f t="shared" si="23"/>
        <v>0</v>
      </c>
      <c r="U815" s="277">
        <f t="shared" si="23"/>
        <v>4716378</v>
      </c>
      <c r="V815" s="277">
        <f t="shared" si="23"/>
        <v>0</v>
      </c>
      <c r="W815" s="277">
        <f t="shared" si="23"/>
        <v>4817058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510.56</v>
      </c>
      <c r="D816" s="277">
        <f>CE61</f>
        <v>40182650.940000005</v>
      </c>
      <c r="E816" s="277">
        <f>CE62</f>
        <v>13421217</v>
      </c>
      <c r="F816" s="277">
        <f>CE63</f>
        <v>10875588.77</v>
      </c>
      <c r="G816" s="277">
        <f>CE64</f>
        <v>10430626.779999999</v>
      </c>
      <c r="H816" s="280">
        <f>CE65</f>
        <v>1064472.47</v>
      </c>
      <c r="I816" s="280">
        <f>CE66</f>
        <v>15945861.420000002</v>
      </c>
      <c r="J816" s="280">
        <f>CE67</f>
        <v>2881262</v>
      </c>
      <c r="K816" s="280">
        <f>CE68</f>
        <v>609890.57000000007</v>
      </c>
      <c r="L816" s="280">
        <f>CE69</f>
        <v>5761854.0700000003</v>
      </c>
      <c r="M816" s="280">
        <f>CE70</f>
        <v>0</v>
      </c>
      <c r="N816" s="277">
        <f>CE75</f>
        <v>356735072.93000001</v>
      </c>
      <c r="O816" s="277">
        <f>CE73</f>
        <v>119437892.15000001</v>
      </c>
      <c r="P816" s="277">
        <f>CE76</f>
        <v>301213</v>
      </c>
      <c r="Q816" s="277">
        <f>CE77</f>
        <v>37791</v>
      </c>
      <c r="R816" s="277">
        <f>CE78</f>
        <v>47668.409999999996</v>
      </c>
      <c r="S816" s="277">
        <f>CE79</f>
        <v>427487</v>
      </c>
      <c r="T816" s="281">
        <f>CE80</f>
        <v>0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29525524.449999999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40182651</v>
      </c>
      <c r="E817" s="180">
        <f>C379</f>
        <v>13421220</v>
      </c>
      <c r="F817" s="180">
        <f>C380</f>
        <v>10875590</v>
      </c>
      <c r="G817" s="240">
        <f>C381</f>
        <v>10430627</v>
      </c>
      <c r="H817" s="240">
        <f>C382</f>
        <v>1064472</v>
      </c>
      <c r="I817" s="240">
        <f>C383</f>
        <v>15945864</v>
      </c>
      <c r="J817" s="240">
        <f>C384</f>
        <v>2881262</v>
      </c>
      <c r="K817" s="240">
        <f>C385</f>
        <v>609891</v>
      </c>
      <c r="L817" s="240">
        <f>C386+C387+C388+C389</f>
        <v>5761856</v>
      </c>
      <c r="M817" s="240">
        <f>C370</f>
        <v>1715485</v>
      </c>
      <c r="N817" s="180">
        <f>D361</f>
        <v>352098395</v>
      </c>
      <c r="O817" s="180">
        <f>C359</f>
        <v>119437892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Q70" transitionEvaluation="1" transitionEntry="1" codeName="Sheet10">
    <pageSetUpPr autoPageBreaks="0" fitToPage="1"/>
  </sheetPr>
  <dimension ref="A1:CF816"/>
  <sheetViews>
    <sheetView showGridLines="0" topLeftCell="Q70" zoomScale="75" workbookViewId="0">
      <selection activeCell="V71" sqref="V71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1258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199"/>
      <c r="C15" s="235"/>
    </row>
    <row r="16" spans="1:6" ht="12.75" customHeight="1" x14ac:dyDescent="0.3">
      <c r="A16" s="292" t="s">
        <v>1265</v>
      </c>
      <c r="C16" s="235"/>
    </row>
    <row r="17" spans="1:7" ht="12.75" customHeight="1" x14ac:dyDescent="0.3">
      <c r="A17" s="292" t="s">
        <v>1264</v>
      </c>
      <c r="C17" s="287"/>
      <c r="F17" s="236"/>
    </row>
    <row r="18" spans="1:7" ht="12.75" customHeight="1" x14ac:dyDescent="0.3">
      <c r="A18" s="290"/>
      <c r="C18" s="235"/>
    </row>
    <row r="19" spans="1:7" ht="12.75" customHeight="1" x14ac:dyDescent="0.3">
      <c r="C19" s="235"/>
    </row>
    <row r="20" spans="1:7" ht="12.75" customHeight="1" x14ac:dyDescent="0.3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">
      <c r="A21" s="199"/>
      <c r="C21" s="235"/>
    </row>
    <row r="22" spans="1:7" ht="12.65" customHeight="1" x14ac:dyDescent="0.3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">
      <c r="B23" s="199"/>
      <c r="C23" s="235"/>
    </row>
    <row r="24" spans="1:7" ht="12.65" customHeight="1" x14ac:dyDescent="0.3">
      <c r="A24" s="240" t="s">
        <v>3</v>
      </c>
      <c r="C24" s="235"/>
    </row>
    <row r="25" spans="1:7" ht="12.65" customHeight="1" x14ac:dyDescent="0.3">
      <c r="A25" s="198" t="s">
        <v>1234</v>
      </c>
      <c r="C25" s="235"/>
    </row>
    <row r="26" spans="1:7" ht="12.65" customHeight="1" x14ac:dyDescent="0.3">
      <c r="A26" s="199" t="s">
        <v>4</v>
      </c>
      <c r="C26" s="235"/>
    </row>
    <row r="27" spans="1:7" ht="12.65" customHeight="1" x14ac:dyDescent="0.3">
      <c r="A27" s="198" t="s">
        <v>1235</v>
      </c>
      <c r="C27" s="235"/>
    </row>
    <row r="28" spans="1:7" ht="12.65" customHeight="1" x14ac:dyDescent="0.3">
      <c r="A28" s="199" t="s">
        <v>5</v>
      </c>
      <c r="C28" s="235"/>
    </row>
    <row r="29" spans="1:7" ht="12.65" customHeight="1" x14ac:dyDescent="0.3">
      <c r="A29" s="198"/>
      <c r="C29" s="235"/>
    </row>
    <row r="30" spans="1:7" ht="12.65" customHeight="1" x14ac:dyDescent="0.3">
      <c r="A30" s="180" t="s">
        <v>6</v>
      </c>
      <c r="C30" s="235"/>
    </row>
    <row r="31" spans="1:7" ht="12.65" customHeight="1" x14ac:dyDescent="0.3">
      <c r="A31" s="199" t="s">
        <v>7</v>
      </c>
      <c r="C31" s="235"/>
    </row>
    <row r="32" spans="1:7" ht="12.65" customHeight="1" x14ac:dyDescent="0.3">
      <c r="A32" s="199" t="s">
        <v>8</v>
      </c>
      <c r="C32" s="235"/>
    </row>
    <row r="33" spans="1:84" ht="12.65" customHeight="1" x14ac:dyDescent="0.3">
      <c r="A33" s="198" t="s">
        <v>1236</v>
      </c>
      <c r="C33" s="235"/>
    </row>
    <row r="34" spans="1:84" ht="12.65" customHeight="1" x14ac:dyDescent="0.3">
      <c r="A34" s="199" t="s">
        <v>9</v>
      </c>
      <c r="C34" s="235"/>
    </row>
    <row r="35" spans="1:84" ht="12.65" customHeight="1" x14ac:dyDescent="0.3">
      <c r="A35" s="199"/>
      <c r="C35" s="235"/>
    </row>
    <row r="36" spans="1:84" ht="12.65" customHeight="1" x14ac:dyDescent="0.3">
      <c r="A36" s="198" t="s">
        <v>1237</v>
      </c>
      <c r="C36" s="235"/>
    </row>
    <row r="37" spans="1:84" ht="12.65" customHeight="1" x14ac:dyDescent="0.3">
      <c r="A37" s="199" t="s">
        <v>1229</v>
      </c>
      <c r="C37" s="235"/>
    </row>
    <row r="38" spans="1:84" ht="12" customHeight="1" x14ac:dyDescent="0.3">
      <c r="A38" s="198"/>
      <c r="C38" s="235"/>
    </row>
    <row r="39" spans="1:84" ht="12.65" customHeight="1" x14ac:dyDescent="0.3">
      <c r="A39" s="199"/>
      <c r="C39" s="235"/>
    </row>
    <row r="40" spans="1:84" ht="12" customHeight="1" x14ac:dyDescent="0.3">
      <c r="A40" s="199"/>
      <c r="C40" s="235"/>
    </row>
    <row r="41" spans="1:84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">
      <c r="A43" s="199"/>
      <c r="C43" s="235"/>
      <c r="F43" s="181"/>
    </row>
    <row r="44" spans="1:84" ht="12" customHeight="1" x14ac:dyDescent="0.3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">
      <c r="A47" s="295" t="s">
        <v>204</v>
      </c>
      <c r="B47" s="299"/>
      <c r="C47" s="300">
        <f>'[1]Expense by Dept'!$C$6</f>
        <v>442367.63</v>
      </c>
      <c r="D47" s="300"/>
      <c r="E47" s="300">
        <f>'[1]Expense by Dept'!$D$6</f>
        <v>1375176.1400000001</v>
      </c>
      <c r="F47" s="300"/>
      <c r="G47" s="300"/>
      <c r="H47" s="300"/>
      <c r="I47" s="300">
        <f>'[1]Expense by Dept'!$F$6</f>
        <v>711352.87</v>
      </c>
      <c r="J47" s="300"/>
      <c r="K47" s="300"/>
      <c r="L47" s="300"/>
      <c r="M47" s="300"/>
      <c r="N47" s="300"/>
      <c r="O47" s="300">
        <f>'[1]Expense by Dept'!$H$6</f>
        <v>621910.61</v>
      </c>
      <c r="P47" s="300">
        <f>'[1]Expense by Dept'!$I$6</f>
        <v>580378.27</v>
      </c>
      <c r="Q47" s="300">
        <f>'[1]Expense by Dept'!$J$6</f>
        <v>109499.24</v>
      </c>
      <c r="R47" s="300">
        <f>'[1]Expense by Dept'!$K$6</f>
        <v>181824.94</v>
      </c>
      <c r="S47" s="300">
        <f>'[1]Expense by Dept'!$L$6</f>
        <v>49010.63</v>
      </c>
      <c r="T47" s="300"/>
      <c r="U47" s="300">
        <f>'[1]Expense by Dept'!$M$6</f>
        <v>550363.04</v>
      </c>
      <c r="V47" s="300">
        <f>'[1]Expense by Dept'!$N$6</f>
        <v>137019.97</v>
      </c>
      <c r="W47" s="300">
        <f>'[1]Expense by Dept'!$O$6</f>
        <v>47817.06</v>
      </c>
      <c r="X47" s="300">
        <f>'[1]Expense by Dept'!$P$6</f>
        <v>221529.92</v>
      </c>
      <c r="Y47" s="300">
        <f>'[1]Expense by Dept'!$Q$6</f>
        <v>657332.28999999992</v>
      </c>
      <c r="Z47" s="300"/>
      <c r="AA47" s="300">
        <f>'[1]Expense by Dept'!$R$6</f>
        <v>104148.05</v>
      </c>
      <c r="AB47" s="300">
        <f>'[1]Expense by Dept'!$S$6</f>
        <v>421162.34</v>
      </c>
      <c r="AC47" s="300">
        <f>'[1]Expense by Dept'!$T$6</f>
        <v>264598.95</v>
      </c>
      <c r="AD47" s="300"/>
      <c r="AE47" s="300"/>
      <c r="AF47" s="300"/>
      <c r="AG47" s="300">
        <f>'[1]Expense by Dept'!$V$6</f>
        <v>1105963.78</v>
      </c>
      <c r="AH47" s="300"/>
      <c r="AI47" s="300">
        <f>'[1]Expense by Dept'!$W$6</f>
        <v>198053.27</v>
      </c>
      <c r="AJ47" s="300"/>
      <c r="AK47" s="300"/>
      <c r="AL47" s="300">
        <f>'[1]Expense by Dept'!$X$6</f>
        <v>0</v>
      </c>
      <c r="AM47" s="300"/>
      <c r="AN47" s="300"/>
      <c r="AO47" s="300"/>
      <c r="AP47" s="300">
        <f>'[1]Expense by Dept'!$Y$6</f>
        <v>1191325.77</v>
      </c>
      <c r="AQ47" s="300"/>
      <c r="AR47" s="300"/>
      <c r="AS47" s="300"/>
      <c r="AT47" s="300"/>
      <c r="AU47" s="300"/>
      <c r="AV47" s="300">
        <f>'[1]Expense by Dept'!$Z$6</f>
        <v>290104.08</v>
      </c>
      <c r="AW47" s="300"/>
      <c r="AX47" s="300"/>
      <c r="AY47" s="300">
        <f>'[1]Expense by Dept'!$AA$6</f>
        <v>212086.56</v>
      </c>
      <c r="AZ47" s="300"/>
      <c r="BA47" s="300"/>
      <c r="BB47" s="300"/>
      <c r="BC47" s="300"/>
      <c r="BD47" s="300">
        <f>'[1]Expense by Dept'!$AD$6</f>
        <v>97537.46</v>
      </c>
      <c r="BE47" s="300">
        <f>'[1]Expense by Dept'!$AE$6</f>
        <v>313097.71000000002</v>
      </c>
      <c r="BF47" s="300">
        <f>'[1]Expense by Dept'!$AF$6</f>
        <v>374097.51</v>
      </c>
      <c r="BG47" s="300">
        <f>'[1]Expense by Dept'!$AG$6</f>
        <v>24184.91</v>
      </c>
      <c r="BH47" s="300">
        <f>'[1]Expense by Dept'!$AH$6</f>
        <v>251270.59</v>
      </c>
      <c r="BI47" s="300"/>
      <c r="BJ47" s="300">
        <f>'[1]Expense by Dept'!$AI$6</f>
        <v>167916.34999999998</v>
      </c>
      <c r="BK47" s="300">
        <f>'[1]Expense by Dept'!$AJ$6</f>
        <v>122747.92000000001</v>
      </c>
      <c r="BL47" s="300">
        <f>'[1]Expense by Dept'!$AK$6</f>
        <v>235861.63</v>
      </c>
      <c r="BM47" s="300"/>
      <c r="BN47" s="300">
        <f>'[1]Expense by Dept'!$AL$6</f>
        <v>373006.56999999908</v>
      </c>
      <c r="BO47" s="300"/>
      <c r="BP47" s="300">
        <f>'[1]Expense by Dept'!$AM$6</f>
        <v>33583.480000000003</v>
      </c>
      <c r="BQ47" s="300"/>
      <c r="BR47" s="300">
        <f>'[1]Expense by Dept'!$AN$6</f>
        <v>72408.58</v>
      </c>
      <c r="BS47" s="300">
        <f>'[1]Expense by Dept'!$AO$6</f>
        <v>17952.560000000001</v>
      </c>
      <c r="BT47" s="300"/>
      <c r="BU47" s="300"/>
      <c r="BV47" s="300">
        <f>'[1]Expense by Dept'!$AP$6</f>
        <v>91786.880000000005</v>
      </c>
      <c r="BW47" s="300">
        <f>'[1]Expense by Dept'!$AQ$6</f>
        <v>42968.79</v>
      </c>
      <c r="BX47" s="300"/>
      <c r="BY47" s="300">
        <f>'[1]Expense by Dept'!$AR$6</f>
        <v>565720.21</v>
      </c>
      <c r="BZ47" s="300"/>
      <c r="CA47" s="300">
        <f>'[1]Expense by Dept'!$AS$6</f>
        <v>98958.11</v>
      </c>
      <c r="CB47" s="300"/>
      <c r="CC47" s="300"/>
      <c r="CD47" s="295"/>
      <c r="CE47" s="295">
        <f>SUM(C47:CC47)</f>
        <v>12356124.670000002</v>
      </c>
      <c r="CF47" s="2"/>
    </row>
    <row r="48" spans="1:84" ht="12.65" customHeight="1" x14ac:dyDescent="0.3">
      <c r="A48" s="295" t="s">
        <v>205</v>
      </c>
      <c r="B48" s="299"/>
      <c r="C48" s="301">
        <f>ROUND(((B48/CE61)*C61),0)</f>
        <v>0</v>
      </c>
      <c r="D48" s="301">
        <f>ROUND(((B48/CE61)*D61),0)</f>
        <v>0</v>
      </c>
      <c r="E48" s="295">
        <f>ROUND(((B48/CE61)*E61),0)</f>
        <v>0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0</v>
      </c>
      <c r="Q48" s="295">
        <f>ROUND(((B48/CE61)*Q61),0)</f>
        <v>0</v>
      </c>
      <c r="R48" s="295">
        <f>ROUND(((B48/CE61)*R61),0)</f>
        <v>0</v>
      </c>
      <c r="S48" s="295">
        <f>ROUND(((B48/CE61)*S61),0)</f>
        <v>0</v>
      </c>
      <c r="T48" s="295">
        <f>ROUND(((B48/CE61)*T61),0)</f>
        <v>0</v>
      </c>
      <c r="U48" s="295">
        <f>ROUND(((B48/CE61)*U61),0)</f>
        <v>0</v>
      </c>
      <c r="V48" s="295">
        <f>ROUND(((B48/CE61)*V61),0)</f>
        <v>0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0</v>
      </c>
      <c r="Z48" s="295">
        <f>ROUND(((B48/CE61)*Z61),0)</f>
        <v>0</v>
      </c>
      <c r="AA48" s="295">
        <f>ROUND(((B48/CE61)*AA61),0)</f>
        <v>0</v>
      </c>
      <c r="AB48" s="295">
        <f>ROUND(((B48/CE61)*AB61),0)</f>
        <v>0</v>
      </c>
      <c r="AC48" s="295">
        <f>ROUND(((B48/CE61)*AC61),0)</f>
        <v>0</v>
      </c>
      <c r="AD48" s="295">
        <f>ROUND(((B48/CE61)*AD61),0)</f>
        <v>0</v>
      </c>
      <c r="AE48" s="295">
        <f>ROUND(((B48/CE61)*AE61),0)</f>
        <v>0</v>
      </c>
      <c r="AF48" s="295">
        <f>ROUND(((B48/CE61)*AF61),0)</f>
        <v>0</v>
      </c>
      <c r="AG48" s="295">
        <f>ROUND(((B48/CE61)*AG61),0)</f>
        <v>0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0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0</v>
      </c>
      <c r="AZ48" s="295">
        <f>ROUND(((B48/CE61)*AZ61),0)</f>
        <v>0</v>
      </c>
      <c r="BA48" s="295">
        <f>ROUND(((B48/CE61)*BA61),0)</f>
        <v>0</v>
      </c>
      <c r="BB48" s="295">
        <f>ROUND(((B48/CE61)*BB61),0)</f>
        <v>0</v>
      </c>
      <c r="BC48" s="295">
        <f>ROUND(((B48/CE61)*BC61),0)</f>
        <v>0</v>
      </c>
      <c r="BD48" s="295">
        <f>ROUND(((B48/CE61)*BD61),0)</f>
        <v>0</v>
      </c>
      <c r="BE48" s="295">
        <f>ROUND(((B48/CE61)*BE61),0)</f>
        <v>0</v>
      </c>
      <c r="BF48" s="295">
        <f>ROUND(((B48/CE61)*BF61),0)</f>
        <v>0</v>
      </c>
      <c r="BG48" s="295">
        <f>ROUND(((B48/CE61)*BG61),0)</f>
        <v>0</v>
      </c>
      <c r="BH48" s="295">
        <f>ROUND(((B48/CE61)*BH61),0)</f>
        <v>0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0</v>
      </c>
      <c r="BO48" s="295">
        <f>ROUND(((B48/CE61)*BO61),0)</f>
        <v>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0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0</v>
      </c>
      <c r="BW48" s="295">
        <f>ROUND(((B48/CE61)*BW61),0)</f>
        <v>0</v>
      </c>
      <c r="BX48" s="295">
        <f>ROUND(((B48/CE61)*BX61),0)</f>
        <v>0</v>
      </c>
      <c r="BY48" s="295">
        <f>ROUND(((B48/CE61)*BY61),0)</f>
        <v>0</v>
      </c>
      <c r="BZ48" s="295">
        <f>ROUND(((B48/CE61)*BZ61),0)</f>
        <v>0</v>
      </c>
      <c r="CA48" s="295">
        <f>ROUND(((B48/CE61)*CA61),0)</f>
        <v>0</v>
      </c>
      <c r="CB48" s="295">
        <f>ROUND(((B48/CE61)*CB61),0)</f>
        <v>0</v>
      </c>
      <c r="CC48" s="295">
        <f>ROUND(((B48/CE61)*CC61),0)</f>
        <v>0</v>
      </c>
      <c r="CD48" s="295"/>
      <c r="CE48" s="295">
        <f>SUM(C48:CD48)</f>
        <v>0</v>
      </c>
      <c r="CF48" s="2"/>
    </row>
    <row r="49" spans="1:84" ht="12.65" customHeight="1" x14ac:dyDescent="0.3">
      <c r="A49" s="295" t="s">
        <v>206</v>
      </c>
      <c r="B49" s="295">
        <f>B47+B48</f>
        <v>0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">
      <c r="A51" s="302" t="s">
        <v>207</v>
      </c>
      <c r="B51" s="300"/>
      <c r="C51" s="300">
        <f>'[1]Expense by Dept'!$C$11</f>
        <v>24681.56</v>
      </c>
      <c r="D51" s="300"/>
      <c r="E51" s="300">
        <f>'[1]Expense by Dept'!$D$11</f>
        <v>75878.490000000005</v>
      </c>
      <c r="F51" s="300"/>
      <c r="G51" s="300">
        <f>'[1]Expense by Dept'!$E$11</f>
        <v>826.2</v>
      </c>
      <c r="H51" s="300"/>
      <c r="I51" s="300">
        <f>'[1]Expense by Dept'!$F$11</f>
        <v>5124.1499999999996</v>
      </c>
      <c r="J51" s="300">
        <f>'[1]Expense by Dept'!$G$11</f>
        <v>2017.64</v>
      </c>
      <c r="K51" s="300"/>
      <c r="L51" s="300"/>
      <c r="M51" s="300"/>
      <c r="N51" s="300"/>
      <c r="O51" s="300">
        <f>'[1]Expense by Dept'!$H$11</f>
        <v>24419.38</v>
      </c>
      <c r="P51" s="300">
        <f>'[1]Expense by Dept'!$I$11</f>
        <v>158958.5</v>
      </c>
      <c r="Q51" s="300">
        <f>'[1]Expense by Dept'!$J$11</f>
        <v>1194.8399999999999</v>
      </c>
      <c r="R51" s="300">
        <f>'[1]Expense by Dept'!$K$11</f>
        <v>5637.24</v>
      </c>
      <c r="S51" s="300">
        <f>'[1]Expense by Dept'!$L$11</f>
        <v>39096.18</v>
      </c>
      <c r="T51" s="300"/>
      <c r="U51" s="300">
        <f>'[1]Expense by Dept'!$M$11</f>
        <v>17668.61</v>
      </c>
      <c r="V51" s="300">
        <f>'[1]Expense by Dept'!$N$11</f>
        <v>0</v>
      </c>
      <c r="W51" s="300">
        <f>'[1]Expense by Dept'!$O$11</f>
        <v>0</v>
      </c>
      <c r="X51" s="300">
        <f>'[1]Expense by Dept'!$P$11</f>
        <v>5221.8</v>
      </c>
      <c r="Y51" s="300">
        <f>'[1]Expense by Dept'!$Q$11</f>
        <v>291676.38</v>
      </c>
      <c r="Z51" s="300"/>
      <c r="AA51" s="300">
        <f>'[1]Expense by Dept'!$R$11</f>
        <v>214.86</v>
      </c>
      <c r="AB51" s="300">
        <f>'[1]Expense by Dept'!$S$11</f>
        <v>6852.03</v>
      </c>
      <c r="AC51" s="300">
        <f>'[1]Expense by Dept'!$T$11</f>
        <v>48736.71</v>
      </c>
      <c r="AD51" s="300"/>
      <c r="AE51" s="300">
        <f>'[1]Expense by Dept'!$U$11</f>
        <v>10222.799999999999</v>
      </c>
      <c r="AF51" s="300"/>
      <c r="AG51" s="300">
        <f>'[1]Expense by Dept'!$V$11</f>
        <v>18568.939999999999</v>
      </c>
      <c r="AH51" s="300"/>
      <c r="AI51" s="300">
        <f>'[1]Expense by Dept'!$W$11</f>
        <v>0</v>
      </c>
      <c r="AJ51" s="300"/>
      <c r="AK51" s="300"/>
      <c r="AL51" s="300">
        <f>'[1]Expense by Dept'!$X$6</f>
        <v>0</v>
      </c>
      <c r="AM51" s="300"/>
      <c r="AN51" s="300"/>
      <c r="AO51" s="300"/>
      <c r="AP51" s="300">
        <f>'[1]Expense by Dept'!$Y$11</f>
        <v>0</v>
      </c>
      <c r="AQ51" s="300"/>
      <c r="AR51" s="300"/>
      <c r="AS51" s="300"/>
      <c r="AT51" s="300"/>
      <c r="AU51" s="300"/>
      <c r="AV51" s="300">
        <f>'[1]Expense by Dept'!$Z$11</f>
        <v>58711.18</v>
      </c>
      <c r="AW51" s="300"/>
      <c r="AX51" s="300"/>
      <c r="AY51" s="300">
        <f>'[1]Expense by Dept'!$AA$11</f>
        <v>7878</v>
      </c>
      <c r="AZ51" s="300"/>
      <c r="BA51" s="300"/>
      <c r="BB51" s="300"/>
      <c r="BC51" s="300"/>
      <c r="BD51" s="300">
        <f>'[1]Expense by Dept'!$AD$11</f>
        <v>1086.3599999999999</v>
      </c>
      <c r="BE51" s="300">
        <f>'[1]Expense by Dept'!$AE$11</f>
        <v>64362.55</v>
      </c>
      <c r="BF51" s="300"/>
      <c r="BG51" s="300"/>
      <c r="BH51" s="300">
        <f>'[1]Expense by Dept'!$AH$11</f>
        <v>161212.12</v>
      </c>
      <c r="BI51" s="300"/>
      <c r="BJ51" s="300">
        <f>'[1]Expense by Dept'!$AI$11</f>
        <v>2130.9</v>
      </c>
      <c r="BK51" s="300">
        <f>'[1]Expense by Dept'!$AJ$11</f>
        <v>13818.52</v>
      </c>
      <c r="BL51" s="300">
        <f>'[1]Expense by Dept'!$AK$11</f>
        <v>4789.37</v>
      </c>
      <c r="BM51" s="300"/>
      <c r="BN51" s="300"/>
      <c r="BO51" s="300"/>
      <c r="BP51" s="300"/>
      <c r="BQ51" s="300"/>
      <c r="BR51" s="300"/>
      <c r="BS51" s="300">
        <f>'[1]Expense by Dept'!$AO$11</f>
        <v>325.2</v>
      </c>
      <c r="BT51" s="300"/>
      <c r="BU51" s="300"/>
      <c r="BV51" s="300">
        <f>'[1]Expense by Dept'!$AP$11</f>
        <v>8686.5400000000009</v>
      </c>
      <c r="BW51" s="300"/>
      <c r="BX51" s="300"/>
      <c r="BY51" s="300">
        <f>'[1]Expense by Dept'!$AR$11</f>
        <v>25400.5</v>
      </c>
      <c r="BZ51" s="300"/>
      <c r="CA51" s="300">
        <f>'[1]Expense by Dept'!$AS$11</f>
        <v>1484.37</v>
      </c>
      <c r="CB51" s="300"/>
      <c r="CC51" s="300"/>
      <c r="CD51" s="295"/>
      <c r="CE51" s="295">
        <f>SUM(C51:CD51)</f>
        <v>1086881.9200000002</v>
      </c>
      <c r="CF51" s="2"/>
    </row>
    <row r="52" spans="1:84" ht="12.65" customHeight="1" x14ac:dyDescent="0.3">
      <c r="A52" s="302" t="s">
        <v>208</v>
      </c>
      <c r="B52" s="300">
        <f>'[1]Expense by Dept'!$AL$11</f>
        <v>1793920.1099999999</v>
      </c>
      <c r="C52" s="295">
        <f>ROUND((B52/(CE76+CF76)*C76),0)</f>
        <v>35055</v>
      </c>
      <c r="D52" s="295">
        <f>ROUND((B52/(CE76+CF76)*D76),0)</f>
        <v>0</v>
      </c>
      <c r="E52" s="295">
        <f>ROUND((B52/(CE76+CF76)*E76),0)</f>
        <v>121138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107112</v>
      </c>
      <c r="J52" s="295">
        <f>ROUND((B52/(CE76+CF76)*J76),0)</f>
        <v>2734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18540</v>
      </c>
      <c r="P52" s="295">
        <f>ROUND((B52/(CE76+CF76)*P76),0)</f>
        <v>39992</v>
      </c>
      <c r="Q52" s="295">
        <f>ROUND((B52/(CE76+CF76)*Q76),0)</f>
        <v>7754</v>
      </c>
      <c r="R52" s="295">
        <f>ROUND((B52/(CE76+CF76)*R76),0)</f>
        <v>1179</v>
      </c>
      <c r="S52" s="295">
        <f>ROUND((B52/(CE76+CF76)*S76),0)</f>
        <v>7927</v>
      </c>
      <c r="T52" s="295">
        <f>ROUND((B52/(CE76+CF76)*T76),0)</f>
        <v>0</v>
      </c>
      <c r="U52" s="295">
        <f>ROUND((B52/(CE76+CF76)*U76),0)</f>
        <v>33965</v>
      </c>
      <c r="V52" s="295">
        <f>ROUND((B52/(CE76+CF76)*V76),0)</f>
        <v>5146</v>
      </c>
      <c r="W52" s="295">
        <f>ROUND((B52/(CE76+CF76)*W76),0)</f>
        <v>3931</v>
      </c>
      <c r="X52" s="295">
        <f>ROUND((B52/(CE76+CF76)*X76),0)</f>
        <v>35400</v>
      </c>
      <c r="Y52" s="295">
        <f>ROUND((B52/(CE76+CF76)*Y76),0)</f>
        <v>53369</v>
      </c>
      <c r="Z52" s="295">
        <f>ROUND((B52/(CE76+CF76)*Z76),0)</f>
        <v>0</v>
      </c>
      <c r="AA52" s="295">
        <f>ROUND((B52/(CE76+CF76)*AA76),0)</f>
        <v>2400</v>
      </c>
      <c r="AB52" s="295">
        <f>ROUND((B52/(CE76+CF76)*AB76),0)</f>
        <v>7379</v>
      </c>
      <c r="AC52" s="295">
        <f>ROUND((B52/(CE76+CF76)*AC76),0)</f>
        <v>1811</v>
      </c>
      <c r="AD52" s="295">
        <f>ROUND((B52/(CE76+CF76)*AD76),0)</f>
        <v>0</v>
      </c>
      <c r="AE52" s="295">
        <f>ROUND((B52/(CE76+CF76)*AE76),0)</f>
        <v>36419</v>
      </c>
      <c r="AF52" s="295">
        <f>ROUND((B52/(CE76+CF76)*AF76),0)</f>
        <v>0</v>
      </c>
      <c r="AG52" s="295">
        <f>ROUND((B52/(CE76+CF76)*AG76),0)</f>
        <v>94891</v>
      </c>
      <c r="AH52" s="295">
        <f>ROUND((B52/(CE76+CF76)*AH76),0)</f>
        <v>0</v>
      </c>
      <c r="AI52" s="295">
        <f>ROUND((B52/(CE76+CF76)*AI76),0)</f>
        <v>18415</v>
      </c>
      <c r="AJ52" s="295">
        <f>ROUND((B52/(CE76+CF76)*AJ76),0)</f>
        <v>0</v>
      </c>
      <c r="AK52" s="295">
        <f>ROUND((B52/(CE76+CF76)*AK76),0)</f>
        <v>0</v>
      </c>
      <c r="AL52" s="295">
        <f>ROUND((B52/(CE76+CF76)*AL76),0)</f>
        <v>1971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226881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38384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43846</v>
      </c>
      <c r="AZ52" s="295">
        <f>ROUND((B52/(CE76+CF76)*AZ76),0)</f>
        <v>0</v>
      </c>
      <c r="BA52" s="295">
        <f>ROUND((B52/(CE76+CF76)*BA76),0)</f>
        <v>6897</v>
      </c>
      <c r="BB52" s="295">
        <f>ROUND((B52/(CE76+CF76)*BB76),0)</f>
        <v>1852</v>
      </c>
      <c r="BC52" s="295">
        <f>ROUND((B52/(CE76+CF76)*BC76),0)</f>
        <v>0</v>
      </c>
      <c r="BD52" s="295">
        <f>ROUND((B52/(CE76+CF76)*BD76),0)</f>
        <v>14538</v>
      </c>
      <c r="BE52" s="295">
        <f>ROUND((B52/(CE76+CF76)*BE76),0)</f>
        <v>159880</v>
      </c>
      <c r="BF52" s="295">
        <f>ROUND((B52/(CE76+CF76)*BF76),0)</f>
        <v>13996</v>
      </c>
      <c r="BG52" s="295">
        <f>ROUND((B52/(CE76+CF76)*BG76),0)</f>
        <v>1554</v>
      </c>
      <c r="BH52" s="295">
        <f>ROUND((B52/(CE76+CF76)*BH76),0)</f>
        <v>21280</v>
      </c>
      <c r="BI52" s="295">
        <f>ROUND((B52/(CE76+CF76)*BI76),0)</f>
        <v>0</v>
      </c>
      <c r="BJ52" s="295">
        <f>ROUND((B52/(CE76+CF76)*BJ76),0)</f>
        <v>14466</v>
      </c>
      <c r="BK52" s="295">
        <f>ROUND((B52/(CE76+CF76)*BK76),0)</f>
        <v>22000</v>
      </c>
      <c r="BL52" s="295">
        <f>ROUND((B52/(CE76+CF76)*BL76),0)</f>
        <v>7451</v>
      </c>
      <c r="BM52" s="295">
        <f>ROUND((B52/(CE76+CF76)*BM76),0)</f>
        <v>0</v>
      </c>
      <c r="BN52" s="295">
        <f>ROUND((B52/(CE76+CF76)*BN76),0)</f>
        <v>489447</v>
      </c>
      <c r="BO52" s="295">
        <f>ROUND((B52/(CE76+CF76)*BO76),0)</f>
        <v>0</v>
      </c>
      <c r="BP52" s="295">
        <f>ROUND((B52/(CE76+CF76)*BP76),0)</f>
        <v>2204</v>
      </c>
      <c r="BQ52" s="295">
        <f>ROUND((B52/(CE76+CF76)*BQ76),0)</f>
        <v>0</v>
      </c>
      <c r="BR52" s="295">
        <f>ROUND((B52/(CE76+CF76)*BR76),0)</f>
        <v>7671</v>
      </c>
      <c r="BS52" s="295">
        <f>ROUND((B52/(CE76+CF76)*BS76),0)</f>
        <v>4461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64744</v>
      </c>
      <c r="BW52" s="295">
        <f>ROUND((B52/(CE76+CF76)*BW76),0)</f>
        <v>2692</v>
      </c>
      <c r="BX52" s="295">
        <f>ROUND((B52/(CE76+CF76)*BX76),0)</f>
        <v>0</v>
      </c>
      <c r="BY52" s="295">
        <f>ROUND((B52/(CE76+CF76)*BY76),0)</f>
        <v>3288</v>
      </c>
      <c r="BZ52" s="295">
        <f>ROUND((B52/(CE76+CF76)*BZ76),0)</f>
        <v>0</v>
      </c>
      <c r="CA52" s="295">
        <f>ROUND((B52/(CE76+CF76)*CA76),0)</f>
        <v>9863</v>
      </c>
      <c r="CB52" s="295">
        <f>ROUND((B52/(CE76+CF76)*CB76),0)</f>
        <v>0</v>
      </c>
      <c r="CC52" s="295">
        <f>ROUND((B52/(CE76+CF76)*CC76),0)</f>
        <v>0</v>
      </c>
      <c r="CD52" s="295"/>
      <c r="CE52" s="295">
        <f>SUM(C52:CD52)</f>
        <v>1793923</v>
      </c>
      <c r="CF52" s="2"/>
    </row>
    <row r="53" spans="1:84" ht="12.65" customHeight="1" x14ac:dyDescent="0.3">
      <c r="A53" s="295" t="s">
        <v>206</v>
      </c>
      <c r="B53" s="295">
        <f>B51+B52</f>
        <v>1793920.1099999999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">
      <c r="A59" s="302" t="s">
        <v>233</v>
      </c>
      <c r="B59" s="295"/>
      <c r="C59" s="300">
        <f>'[2]Patient Days &amp; Admits'!$D$10</f>
        <v>1564</v>
      </c>
      <c r="D59" s="300"/>
      <c r="E59" s="300">
        <f>'[2]Patient Days &amp; Admits'!$D$16</f>
        <v>7739</v>
      </c>
      <c r="F59" s="300"/>
      <c r="G59" s="300"/>
      <c r="H59" s="300"/>
      <c r="I59" s="300">
        <f>'[2]Patient Days &amp; Admits'!$D$18</f>
        <v>3247</v>
      </c>
      <c r="J59" s="300">
        <f>'[2]Patient Days &amp; Admits'!$D$20</f>
        <v>678</v>
      </c>
      <c r="K59" s="300"/>
      <c r="L59" s="300"/>
      <c r="M59" s="300"/>
      <c r="N59" s="300"/>
      <c r="O59" s="300">
        <f>'[2]Other Stats'!$D$9</f>
        <v>342</v>
      </c>
      <c r="P59" s="185">
        <f>'[2]Other Stats'!$D$13</f>
        <v>218532</v>
      </c>
      <c r="Q59" s="185">
        <f>'[2]Other Stats'!$D$18</f>
        <v>73207</v>
      </c>
      <c r="R59" s="185">
        <f>'[2]Other Stats'!$D$23</f>
        <v>218532</v>
      </c>
      <c r="S59" s="248"/>
      <c r="T59" s="248"/>
      <c r="U59" s="224">
        <f>'[2]Other Stats'!$D$28</f>
        <v>741920</v>
      </c>
      <c r="V59" s="185">
        <f>'[2]Other Stats'!$D$37</f>
        <v>16418.63</v>
      </c>
      <c r="W59" s="185">
        <f>'[2]Other Stats'!$D$43</f>
        <v>31289.859999999997</v>
      </c>
      <c r="X59" s="185">
        <f>'[2]Other Stats'!$D$47</f>
        <v>64928.939999999995</v>
      </c>
      <c r="Y59" s="185">
        <f>'[2]Other Stats'!$D$51</f>
        <v>19537.71</v>
      </c>
      <c r="Z59" s="185">
        <f>'[2]Other Stats'!$D$56</f>
        <v>19937.079999999998</v>
      </c>
      <c r="AA59" s="185">
        <f>'[2]Other Stats'!$D$60</f>
        <v>12469.779999999999</v>
      </c>
      <c r="AB59" s="248"/>
      <c r="AC59" s="185">
        <f>'[2]Other Stats'!$D$65</f>
        <v>91842</v>
      </c>
      <c r="AD59" s="185"/>
      <c r="AE59" s="185">
        <f>'[2]Other Stats'!$D$70</f>
        <v>38349</v>
      </c>
      <c r="AF59" s="185"/>
      <c r="AG59" s="185">
        <f>'[2]Other Stats'!$D$73</f>
        <v>19487</v>
      </c>
      <c r="AH59" s="185"/>
      <c r="AI59" s="185"/>
      <c r="AJ59" s="185"/>
      <c r="AK59" s="185">
        <f>'[2]Other Stats'!$D$78</f>
        <v>14933</v>
      </c>
      <c r="AL59" s="185">
        <f>'[2]Other Stats'!$D$83</f>
        <v>3506</v>
      </c>
      <c r="AM59" s="185"/>
      <c r="AN59" s="185"/>
      <c r="AO59" s="185"/>
      <c r="AP59" s="185">
        <f>'[2]Other Stats'!$D$98</f>
        <v>43912</v>
      </c>
      <c r="AQ59" s="185"/>
      <c r="AR59" s="185"/>
      <c r="AS59" s="185"/>
      <c r="AT59" s="185"/>
      <c r="AU59" s="185"/>
      <c r="AV59" s="248"/>
      <c r="AW59" s="248"/>
      <c r="AX59" s="248"/>
      <c r="AY59" s="185">
        <f>[2]Meals!$C$17</f>
        <v>40533</v>
      </c>
      <c r="AZ59" s="185"/>
      <c r="BA59" s="248"/>
      <c r="BB59" s="248"/>
      <c r="BC59" s="248"/>
      <c r="BD59" s="248"/>
      <c r="BE59" s="185">
        <f>CE76</f>
        <v>301213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">
      <c r="A60" s="306" t="s">
        <v>234</v>
      </c>
      <c r="B60" s="295"/>
      <c r="C60" s="186">
        <v>16.64</v>
      </c>
      <c r="D60" s="187"/>
      <c r="E60" s="187">
        <v>60.1</v>
      </c>
      <c r="F60" s="223"/>
      <c r="G60" s="187">
        <v>2.41</v>
      </c>
      <c r="H60" s="187"/>
      <c r="I60" s="187">
        <v>23.87</v>
      </c>
      <c r="J60" s="223"/>
      <c r="K60" s="187"/>
      <c r="L60" s="187"/>
      <c r="M60" s="187"/>
      <c r="N60" s="187"/>
      <c r="O60" s="187">
        <v>19.39</v>
      </c>
      <c r="P60" s="221">
        <v>16.22</v>
      </c>
      <c r="Q60" s="221">
        <v>2.54</v>
      </c>
      <c r="R60" s="221"/>
      <c r="S60" s="221">
        <v>3.5</v>
      </c>
      <c r="T60" s="221"/>
      <c r="U60" s="221">
        <v>23.56</v>
      </c>
      <c r="V60" s="221">
        <v>6.85</v>
      </c>
      <c r="W60" s="221">
        <v>1.48</v>
      </c>
      <c r="X60" s="221">
        <v>7.03</v>
      </c>
      <c r="Y60" s="221">
        <v>11.76</v>
      </c>
      <c r="Z60" s="221"/>
      <c r="AA60" s="221">
        <v>2.85</v>
      </c>
      <c r="AB60" s="221">
        <v>11.9</v>
      </c>
      <c r="AC60" s="221">
        <v>12.14</v>
      </c>
      <c r="AD60" s="221"/>
      <c r="AE60" s="221">
        <v>8.2200000000000006</v>
      </c>
      <c r="AF60" s="221"/>
      <c r="AG60" s="221">
        <v>41.41</v>
      </c>
      <c r="AH60" s="221"/>
      <c r="AI60" s="221">
        <v>5.65</v>
      </c>
      <c r="AJ60" s="221"/>
      <c r="AK60" s="221"/>
      <c r="AL60" s="221">
        <v>4.76</v>
      </c>
      <c r="AM60" s="221"/>
      <c r="AN60" s="221"/>
      <c r="AO60" s="221"/>
      <c r="AP60" s="221">
        <v>7.91</v>
      </c>
      <c r="AQ60" s="221"/>
      <c r="AR60" s="221"/>
      <c r="AS60" s="221"/>
      <c r="AT60" s="221"/>
      <c r="AU60" s="221"/>
      <c r="AV60" s="221">
        <v>8.34</v>
      </c>
      <c r="AW60" s="221"/>
      <c r="AX60" s="221"/>
      <c r="AY60" s="221">
        <v>13.15</v>
      </c>
      <c r="AZ60" s="221"/>
      <c r="BA60" s="221"/>
      <c r="BB60" s="221"/>
      <c r="BC60" s="221"/>
      <c r="BD60" s="221">
        <v>5.86</v>
      </c>
      <c r="BE60" s="221">
        <v>14.63</v>
      </c>
      <c r="BF60" s="221">
        <v>25.21</v>
      </c>
      <c r="BG60" s="221">
        <v>1.46</v>
      </c>
      <c r="BH60" s="221">
        <v>8.14</v>
      </c>
      <c r="BI60" s="221"/>
      <c r="BJ60" s="221">
        <v>6.63</v>
      </c>
      <c r="BK60" s="221">
        <v>5.01</v>
      </c>
      <c r="BL60" s="221">
        <v>15.21</v>
      </c>
      <c r="BM60" s="221"/>
      <c r="BN60" s="221">
        <v>7.53</v>
      </c>
      <c r="BO60" s="221"/>
      <c r="BP60" s="221">
        <v>1</v>
      </c>
      <c r="BQ60" s="221"/>
      <c r="BR60" s="221">
        <v>2.04</v>
      </c>
      <c r="BS60" s="221">
        <v>0.94</v>
      </c>
      <c r="BT60" s="221"/>
      <c r="BU60" s="221"/>
      <c r="BV60" s="221">
        <v>5.95</v>
      </c>
      <c r="BW60" s="221">
        <v>1.99</v>
      </c>
      <c r="BX60" s="221"/>
      <c r="BY60" s="221">
        <v>20.87</v>
      </c>
      <c r="BZ60" s="221"/>
      <c r="CA60" s="221">
        <v>3.09</v>
      </c>
      <c r="CB60" s="221"/>
      <c r="CC60" s="221"/>
      <c r="CD60" s="305" t="s">
        <v>221</v>
      </c>
      <c r="CE60" s="307">
        <f t="shared" ref="CE60:CE70" si="0">SUM(C60:CD60)</f>
        <v>437.23999999999978</v>
      </c>
      <c r="CF60" s="2"/>
    </row>
    <row r="61" spans="1:84" ht="12.65" customHeight="1" x14ac:dyDescent="0.3">
      <c r="A61" s="302" t="s">
        <v>235</v>
      </c>
      <c r="B61" s="295"/>
      <c r="C61" s="300">
        <f>'[1]Expense by Dept'!$C$5</f>
        <v>1257858.33</v>
      </c>
      <c r="D61" s="300"/>
      <c r="E61" s="300">
        <f>'[1]Expense by Dept'!$D$5</f>
        <v>3853476.8400000008</v>
      </c>
      <c r="F61" s="185"/>
      <c r="G61" s="300"/>
      <c r="H61" s="300"/>
      <c r="I61" s="185">
        <f>'[1]Expense by Dept'!$F$5</f>
        <v>2131750.19</v>
      </c>
      <c r="J61" s="185">
        <f>'[1]Expense by Dept'!$G$5</f>
        <v>974.98</v>
      </c>
      <c r="K61" s="185"/>
      <c r="L61" s="185"/>
      <c r="M61" s="300"/>
      <c r="N61" s="300"/>
      <c r="O61" s="300">
        <f>'[1]Expense by Dept'!$H$5</f>
        <v>1706713.09</v>
      </c>
      <c r="P61" s="185">
        <f>'[1]Expense by Dept'!$I$5</f>
        <v>1574282.9000000001</v>
      </c>
      <c r="Q61" s="185">
        <f>'[1]Expense by Dept'!$J$5</f>
        <v>307143.96000000002</v>
      </c>
      <c r="R61" s="185">
        <f>'[1]Expense by Dept'!$K$5</f>
        <v>1207800</v>
      </c>
      <c r="S61" s="185">
        <f>'[1]Expense by Dept'!$L$5</f>
        <v>135324.34000000003</v>
      </c>
      <c r="T61" s="185"/>
      <c r="U61" s="185">
        <f>'[1]Expense by Dept'!$M$5</f>
        <v>1520171.9500000002</v>
      </c>
      <c r="V61" s="185">
        <f>'[1]Expense by Dept'!$N$5</f>
        <v>383272.57</v>
      </c>
      <c r="W61" s="185">
        <f>'[1]Expense by Dept'!$O$5</f>
        <v>134932.69</v>
      </c>
      <c r="X61" s="185">
        <f>'[1]Expense by Dept'!$P$5</f>
        <v>625097.16999999993</v>
      </c>
      <c r="Y61" s="185">
        <f>'[1]Expense by Dept'!$Q$5</f>
        <v>2936705.28</v>
      </c>
      <c r="Z61" s="185"/>
      <c r="AA61" s="185">
        <f>'[1]Expense by Dept'!$R$5</f>
        <v>283429.03000000003</v>
      </c>
      <c r="AB61" s="185">
        <f>'[1]Expense by Dept'!$S$5</f>
        <v>1181981.55</v>
      </c>
      <c r="AC61" s="185">
        <f>'[1]Expense by Dept'!$T$5</f>
        <v>732615.56</v>
      </c>
      <c r="AD61" s="185"/>
      <c r="AE61" s="185"/>
      <c r="AF61" s="185"/>
      <c r="AG61" s="185">
        <f>'[1]Expense by Dept'!$V$5</f>
        <v>3023643.43</v>
      </c>
      <c r="AH61" s="185"/>
      <c r="AI61" s="185">
        <f>'[1]Expense by Dept'!$W$5</f>
        <v>550579.64</v>
      </c>
      <c r="AJ61" s="185"/>
      <c r="AK61" s="185"/>
      <c r="AL61" s="185"/>
      <c r="AM61" s="185"/>
      <c r="AN61" s="185"/>
      <c r="AO61" s="185"/>
      <c r="AP61" s="185">
        <f>'[1]Expense by Dept'!$Y$5</f>
        <v>6551999.1099999985</v>
      </c>
      <c r="AQ61" s="185"/>
      <c r="AR61" s="185"/>
      <c r="AS61" s="185"/>
      <c r="AT61" s="185"/>
      <c r="AU61" s="185"/>
      <c r="AV61" s="185">
        <f>'[1]Expense by Dept'!$Z$5</f>
        <v>789254.10999999987</v>
      </c>
      <c r="AW61" s="185"/>
      <c r="AX61" s="185"/>
      <c r="AY61" s="185">
        <f>'[1]Expense by Dept'!$AA$5</f>
        <v>583835.69999999995</v>
      </c>
      <c r="AZ61" s="185"/>
      <c r="BA61" s="185"/>
      <c r="BB61" s="185"/>
      <c r="BC61" s="185"/>
      <c r="BD61" s="185">
        <f>'[1]Expense by Dept'!$AD$5</f>
        <v>254670.19</v>
      </c>
      <c r="BE61" s="185">
        <f>'[1]Expense by Dept'!$AE$5</f>
        <v>850907.50000000012</v>
      </c>
      <c r="BF61" s="185">
        <f>'[1]Expense by Dept'!$AF$5</f>
        <v>1022374.3500000001</v>
      </c>
      <c r="BG61" s="185">
        <f>'[1]Expense by Dept'!$AG$5</f>
        <v>67153.75</v>
      </c>
      <c r="BH61" s="185">
        <f>'[1]Expense by Dept'!$AH$5</f>
        <v>860889.61</v>
      </c>
      <c r="BI61" s="185"/>
      <c r="BJ61" s="185">
        <f>'[1]Expense by Dept'!$AI$5</f>
        <v>466856.14</v>
      </c>
      <c r="BK61" s="185">
        <f>'[1]Expense by Dept'!$AJ$5</f>
        <v>344796.26999999996</v>
      </c>
      <c r="BL61" s="185">
        <f>'[1]Expense by Dept'!$AK$5</f>
        <v>646479.41999999993</v>
      </c>
      <c r="BM61" s="185"/>
      <c r="BN61" s="185">
        <f>'[1]Expense by Dept'!$AL$5</f>
        <v>3177450.06</v>
      </c>
      <c r="BO61" s="185"/>
      <c r="BP61" s="185">
        <f>'[1]Expense by Dept'!$AM$5</f>
        <v>97375.69</v>
      </c>
      <c r="BQ61" s="185"/>
      <c r="BR61" s="185">
        <f>'[1]Expense by Dept'!$AN$5</f>
        <v>208552.76</v>
      </c>
      <c r="BS61" s="185">
        <f>'[1]Expense by Dept'!$AO$5</f>
        <v>50222.43</v>
      </c>
      <c r="BT61" s="185"/>
      <c r="BU61" s="185"/>
      <c r="BV61" s="185">
        <f>'[1]Expense by Dept'!$AP$5</f>
        <v>256230.37</v>
      </c>
      <c r="BW61" s="185">
        <f>'[1]Expense by Dept'!$AQ$5</f>
        <v>117418.3</v>
      </c>
      <c r="BX61" s="185"/>
      <c r="BY61" s="185">
        <f>'[1]Expense by Dept'!$AR$5</f>
        <v>1559556.6699999997</v>
      </c>
      <c r="BZ61" s="185"/>
      <c r="CA61" s="185">
        <f>'[1]Expense by Dept'!$AS$5</f>
        <v>273089.75</v>
      </c>
      <c r="CB61" s="185"/>
      <c r="CC61" s="185"/>
      <c r="CD61" s="305" t="s">
        <v>221</v>
      </c>
      <c r="CE61" s="295">
        <f t="shared" si="0"/>
        <v>41726865.68</v>
      </c>
      <c r="CF61" s="2"/>
    </row>
    <row r="62" spans="1:84" ht="12.65" customHeight="1" x14ac:dyDescent="0.3">
      <c r="A62" s="302" t="s">
        <v>3</v>
      </c>
      <c r="B62" s="295"/>
      <c r="C62" s="295">
        <f t="shared" ref="C62:BN62" si="1">ROUND(C47+C48,0)</f>
        <v>442368</v>
      </c>
      <c r="D62" s="295">
        <f t="shared" si="1"/>
        <v>0</v>
      </c>
      <c r="E62" s="295">
        <f t="shared" si="1"/>
        <v>1375176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711353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621911</v>
      </c>
      <c r="P62" s="295">
        <f t="shared" si="1"/>
        <v>580378</v>
      </c>
      <c r="Q62" s="295">
        <f t="shared" si="1"/>
        <v>109499</v>
      </c>
      <c r="R62" s="295">
        <f t="shared" si="1"/>
        <v>181825</v>
      </c>
      <c r="S62" s="295">
        <f t="shared" si="1"/>
        <v>49011</v>
      </c>
      <c r="T62" s="295">
        <f t="shared" si="1"/>
        <v>0</v>
      </c>
      <c r="U62" s="295">
        <f t="shared" si="1"/>
        <v>550363</v>
      </c>
      <c r="V62" s="295">
        <f t="shared" si="1"/>
        <v>137020</v>
      </c>
      <c r="W62" s="295">
        <f t="shared" si="1"/>
        <v>47817</v>
      </c>
      <c r="X62" s="295">
        <f t="shared" si="1"/>
        <v>221530</v>
      </c>
      <c r="Y62" s="295">
        <f t="shared" si="1"/>
        <v>657332</v>
      </c>
      <c r="Z62" s="295">
        <f t="shared" si="1"/>
        <v>0</v>
      </c>
      <c r="AA62" s="295">
        <f t="shared" si="1"/>
        <v>104148</v>
      </c>
      <c r="AB62" s="295">
        <f t="shared" si="1"/>
        <v>421162</v>
      </c>
      <c r="AC62" s="295">
        <f t="shared" si="1"/>
        <v>264599</v>
      </c>
      <c r="AD62" s="295">
        <f t="shared" si="1"/>
        <v>0</v>
      </c>
      <c r="AE62" s="295">
        <f t="shared" si="1"/>
        <v>0</v>
      </c>
      <c r="AF62" s="295">
        <f t="shared" si="1"/>
        <v>0</v>
      </c>
      <c r="AG62" s="295">
        <f t="shared" si="1"/>
        <v>1105964</v>
      </c>
      <c r="AH62" s="295">
        <f t="shared" si="1"/>
        <v>0</v>
      </c>
      <c r="AI62" s="295">
        <f t="shared" si="1"/>
        <v>198053</v>
      </c>
      <c r="AJ62" s="295">
        <f t="shared" si="1"/>
        <v>0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1191326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290104</v>
      </c>
      <c r="AW62" s="295">
        <f t="shared" si="1"/>
        <v>0</v>
      </c>
      <c r="AX62" s="295">
        <f t="shared" si="1"/>
        <v>0</v>
      </c>
      <c r="AY62" s="295">
        <f>ROUND(AY47+AY48,0)</f>
        <v>212087</v>
      </c>
      <c r="AZ62" s="295">
        <f>ROUND(AZ47+AZ48,0)</f>
        <v>0</v>
      </c>
      <c r="BA62" s="295">
        <f>ROUND(BA47+BA48,0)</f>
        <v>0</v>
      </c>
      <c r="BB62" s="295">
        <f t="shared" si="1"/>
        <v>0</v>
      </c>
      <c r="BC62" s="295">
        <f t="shared" si="1"/>
        <v>0</v>
      </c>
      <c r="BD62" s="295">
        <f t="shared" si="1"/>
        <v>97537</v>
      </c>
      <c r="BE62" s="295">
        <f t="shared" si="1"/>
        <v>313098</v>
      </c>
      <c r="BF62" s="295">
        <f t="shared" si="1"/>
        <v>374098</v>
      </c>
      <c r="BG62" s="295">
        <f t="shared" si="1"/>
        <v>24185</v>
      </c>
      <c r="BH62" s="295">
        <f t="shared" si="1"/>
        <v>251271</v>
      </c>
      <c r="BI62" s="295">
        <f t="shared" si="1"/>
        <v>0</v>
      </c>
      <c r="BJ62" s="295">
        <f t="shared" si="1"/>
        <v>167916</v>
      </c>
      <c r="BK62" s="295">
        <f t="shared" si="1"/>
        <v>122748</v>
      </c>
      <c r="BL62" s="295">
        <f t="shared" si="1"/>
        <v>235862</v>
      </c>
      <c r="BM62" s="295">
        <f t="shared" si="1"/>
        <v>0</v>
      </c>
      <c r="BN62" s="295">
        <f t="shared" si="1"/>
        <v>373007</v>
      </c>
      <c r="BO62" s="295">
        <f t="shared" ref="BO62:CC62" si="2">ROUND(BO47+BO48,0)</f>
        <v>0</v>
      </c>
      <c r="BP62" s="295">
        <f t="shared" si="2"/>
        <v>33583</v>
      </c>
      <c r="BQ62" s="295">
        <f t="shared" si="2"/>
        <v>0</v>
      </c>
      <c r="BR62" s="295">
        <f t="shared" si="2"/>
        <v>72409</v>
      </c>
      <c r="BS62" s="295">
        <f t="shared" si="2"/>
        <v>17953</v>
      </c>
      <c r="BT62" s="295">
        <f t="shared" si="2"/>
        <v>0</v>
      </c>
      <c r="BU62" s="295">
        <f t="shared" si="2"/>
        <v>0</v>
      </c>
      <c r="BV62" s="295">
        <f t="shared" si="2"/>
        <v>91787</v>
      </c>
      <c r="BW62" s="295">
        <f t="shared" si="2"/>
        <v>42969</v>
      </c>
      <c r="BX62" s="295">
        <f t="shared" si="2"/>
        <v>0</v>
      </c>
      <c r="BY62" s="295">
        <f t="shared" si="2"/>
        <v>565720</v>
      </c>
      <c r="BZ62" s="295">
        <f t="shared" si="2"/>
        <v>0</v>
      </c>
      <c r="CA62" s="295">
        <f t="shared" si="2"/>
        <v>98958</v>
      </c>
      <c r="CB62" s="295">
        <f t="shared" si="2"/>
        <v>0</v>
      </c>
      <c r="CC62" s="295">
        <f t="shared" si="2"/>
        <v>0</v>
      </c>
      <c r="CD62" s="305" t="s">
        <v>221</v>
      </c>
      <c r="CE62" s="295">
        <f t="shared" si="0"/>
        <v>12356127</v>
      </c>
      <c r="CF62" s="2"/>
    </row>
    <row r="63" spans="1:84" ht="12.65" customHeight="1" x14ac:dyDescent="0.3">
      <c r="A63" s="302" t="s">
        <v>236</v>
      </c>
      <c r="B63" s="295"/>
      <c r="C63" s="300"/>
      <c r="D63" s="300"/>
      <c r="E63" s="300">
        <f>'[1]Expense by Dept'!$D$7</f>
        <v>2498916.5800000005</v>
      </c>
      <c r="F63" s="185"/>
      <c r="G63" s="300"/>
      <c r="H63" s="300"/>
      <c r="I63" s="185">
        <f>'[1]Expense by Dept'!$F$7</f>
        <v>215632.15</v>
      </c>
      <c r="J63" s="185"/>
      <c r="K63" s="185"/>
      <c r="L63" s="185"/>
      <c r="M63" s="300"/>
      <c r="N63" s="300"/>
      <c r="O63" s="300">
        <f>'[1]Expense by Dept'!$H$7</f>
        <v>3737.5</v>
      </c>
      <c r="P63" s="185"/>
      <c r="Q63" s="185"/>
      <c r="R63" s="185">
        <f>'[1]Expense by Dept'!$K$7</f>
        <v>725907.6</v>
      </c>
      <c r="S63" s="185"/>
      <c r="T63" s="185"/>
      <c r="U63" s="185">
        <f>'[1]Expense by Dept'!$M$7</f>
        <v>32610.63</v>
      </c>
      <c r="V63" s="185">
        <f>'[1]Expense by Dept'!$N$7</f>
        <v>64160</v>
      </c>
      <c r="W63" s="185"/>
      <c r="X63" s="185"/>
      <c r="Y63" s="185">
        <f>'[1]Expense by Dept'!$Q$7</f>
        <v>15900</v>
      </c>
      <c r="Z63" s="185"/>
      <c r="AA63" s="185"/>
      <c r="AB63" s="185"/>
      <c r="AC63" s="185">
        <f>'[1]Expense by Dept'!$T$7</f>
        <v>18000</v>
      </c>
      <c r="AD63" s="185"/>
      <c r="AE63" s="185"/>
      <c r="AF63" s="185"/>
      <c r="AG63" s="185">
        <f>'[1]Expense by Dept'!$V$7</f>
        <v>736481.75</v>
      </c>
      <c r="AH63" s="185"/>
      <c r="AI63" s="185"/>
      <c r="AJ63" s="185"/>
      <c r="AK63" s="185"/>
      <c r="AL63" s="185"/>
      <c r="AM63" s="185"/>
      <c r="AN63" s="185"/>
      <c r="AO63" s="185"/>
      <c r="AP63" s="185">
        <f>'[1]Expense by Dept'!$Y$7</f>
        <v>6461491.3899999997</v>
      </c>
      <c r="AQ63" s="185"/>
      <c r="AR63" s="185"/>
      <c r="AS63" s="185"/>
      <c r="AT63" s="185"/>
      <c r="AU63" s="185"/>
      <c r="AV63" s="185">
        <f>'[1]Expense by Dept'!$Z$7</f>
        <v>6700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>
        <f>'[1]Expense by Dept'!$AH$7</f>
        <v>35958.119999999995</v>
      </c>
      <c r="BI63" s="185"/>
      <c r="BJ63" s="185">
        <f>'[1]Expense by Dept'!$AI$7</f>
        <v>64050.17</v>
      </c>
      <c r="BK63" s="185">
        <f>'[1]Expense by Dept'!$AJ$7</f>
        <v>177872.39</v>
      </c>
      <c r="BL63" s="185"/>
      <c r="BM63" s="185"/>
      <c r="BN63" s="185">
        <f>'[1]Expense by Dept'!$AL$7</f>
        <v>-78563.26999999999</v>
      </c>
      <c r="BO63" s="185"/>
      <c r="BP63" s="185"/>
      <c r="BQ63" s="185"/>
      <c r="BR63" s="185">
        <f>'[1]Expense by Dept'!$AN$7</f>
        <v>68150</v>
      </c>
      <c r="BS63" s="185"/>
      <c r="BT63" s="185"/>
      <c r="BU63" s="185"/>
      <c r="BV63" s="185">
        <f>'[1]Expense by Dept'!$AP$7</f>
        <v>1501</v>
      </c>
      <c r="BW63" s="185"/>
      <c r="BX63" s="185"/>
      <c r="BY63" s="185"/>
      <c r="BZ63" s="185"/>
      <c r="CA63" s="185"/>
      <c r="CB63" s="185"/>
      <c r="CC63" s="185"/>
      <c r="CD63" s="305" t="s">
        <v>221</v>
      </c>
      <c r="CE63" s="295">
        <f t="shared" si="0"/>
        <v>11048506.010000002</v>
      </c>
      <c r="CF63" s="2"/>
    </row>
    <row r="64" spans="1:84" ht="12.65" customHeight="1" x14ac:dyDescent="0.3">
      <c r="A64" s="302" t="s">
        <v>237</v>
      </c>
      <c r="B64" s="295"/>
      <c r="C64" s="300">
        <f>'[1]Expense by Dept'!$C$8</f>
        <v>209753.01999999996</v>
      </c>
      <c r="D64" s="300"/>
      <c r="E64" s="185">
        <f>'[1]Expense by Dept'!$D$8</f>
        <v>354296.07000000007</v>
      </c>
      <c r="F64" s="185"/>
      <c r="G64" s="300">
        <f>'[1]Expense by Dept'!$E$8</f>
        <v>4685.21</v>
      </c>
      <c r="H64" s="300"/>
      <c r="I64" s="185">
        <f>'[1]Expense by Dept'!$F$8</f>
        <v>25344.010000000006</v>
      </c>
      <c r="J64" s="185"/>
      <c r="K64" s="185"/>
      <c r="L64" s="185"/>
      <c r="M64" s="300"/>
      <c r="N64" s="300"/>
      <c r="O64" s="300">
        <f>'[1]Expense by Dept'!$H$8</f>
        <v>187440.05</v>
      </c>
      <c r="P64" s="185">
        <f>'[1]Expense by Dept'!$I$8</f>
        <v>571142.23000000021</v>
      </c>
      <c r="Q64" s="185">
        <f>'[1]Expense by Dept'!$J$8</f>
        <v>5846.12</v>
      </c>
      <c r="R64" s="185">
        <f>'[1]Expense by Dept'!$K$8</f>
        <v>72133.33</v>
      </c>
      <c r="S64" s="185">
        <f>'[1]Expense by Dept'!$L$8</f>
        <v>2300337.4600000004</v>
      </c>
      <c r="T64" s="185"/>
      <c r="U64" s="185">
        <f>'[1]Expense by Dept'!$M$8</f>
        <v>1356592.74</v>
      </c>
      <c r="V64" s="185"/>
      <c r="W64" s="185">
        <f>'[1]Expense by Dept'!$O$8</f>
        <v>12187.650000000001</v>
      </c>
      <c r="X64" s="185">
        <f>'[1]Expense by Dept'!$P$8</f>
        <v>105824.6</v>
      </c>
      <c r="Y64" s="185">
        <f>'[1]Expense by Dept'!$Q$8</f>
        <v>94689.299999999988</v>
      </c>
      <c r="Z64" s="185"/>
      <c r="AA64" s="185">
        <f>'[1]Expense by Dept'!$R$8</f>
        <v>5203.5400000000009</v>
      </c>
      <c r="AB64" s="185">
        <f>'[1]Expense by Dept'!$S$8</f>
        <v>1672742.38</v>
      </c>
      <c r="AC64" s="185">
        <f>'[1]Expense by Dept'!$T$8</f>
        <v>125149.84000000001</v>
      </c>
      <c r="AD64" s="185"/>
      <c r="AE64" s="185">
        <f>'[1]Expense by Dept'!$U$8</f>
        <v>21554.45</v>
      </c>
      <c r="AF64" s="185"/>
      <c r="AG64" s="185">
        <f>'[1]Expense by Dept'!$V$8</f>
        <v>794141.94</v>
      </c>
      <c r="AH64" s="185"/>
      <c r="AI64" s="185">
        <f>'[1]Expense by Dept'!$W$8</f>
        <v>52091.010000000009</v>
      </c>
      <c r="AJ64" s="185"/>
      <c r="AK64" s="185"/>
      <c r="AL64" s="185">
        <f>'[1]Expense by Dept'!$X$8</f>
        <v>3058.84</v>
      </c>
      <c r="AM64" s="185"/>
      <c r="AN64" s="185"/>
      <c r="AO64" s="185"/>
      <c r="AP64" s="185">
        <f>'[1]Expense by Dept'!$Y$8</f>
        <v>461227.76999999996</v>
      </c>
      <c r="AQ64" s="185"/>
      <c r="AR64" s="185"/>
      <c r="AS64" s="185"/>
      <c r="AT64" s="185"/>
      <c r="AU64" s="185"/>
      <c r="AV64" s="185">
        <f>'[1]Expense by Dept'!$Z$8</f>
        <v>554318.25999999989</v>
      </c>
      <c r="AW64" s="185"/>
      <c r="AX64" s="185"/>
      <c r="AY64" s="185">
        <f>'[1]Expense by Dept'!$AA$8</f>
        <v>312512.37</v>
      </c>
      <c r="AZ64" s="185"/>
      <c r="BA64" s="185"/>
      <c r="BB64" s="185"/>
      <c r="BC64" s="185"/>
      <c r="BD64" s="185">
        <f>'[1]Expense by Dept'!$AD$8</f>
        <v>85778.66</v>
      </c>
      <c r="BE64" s="185">
        <f>'[1]Expense by Dept'!$AE$8</f>
        <v>7773.05</v>
      </c>
      <c r="BF64" s="185">
        <f>'[1]Expense by Dept'!$AF$8</f>
        <v>122676.72999999998</v>
      </c>
      <c r="BG64" s="185"/>
      <c r="BH64" s="185">
        <f>'[1]Expense by Dept'!$AH$8</f>
        <v>270494.68</v>
      </c>
      <c r="BI64" s="185"/>
      <c r="BJ64" s="185">
        <f>'[1]Expense by Dept'!$AI$8</f>
        <v>2955.83</v>
      </c>
      <c r="BK64" s="185">
        <f>'[1]Expense by Dept'!$AJ$8</f>
        <v>2544.6400000000003</v>
      </c>
      <c r="BL64" s="185">
        <f>'[1]Expense by Dept'!$AK$8</f>
        <v>31033.91</v>
      </c>
      <c r="BM64" s="185"/>
      <c r="BN64" s="185">
        <f>'[1]Expense by Dept'!$AL$8</f>
        <v>308572.50999999995</v>
      </c>
      <c r="BO64" s="185"/>
      <c r="BP64" s="185">
        <f>'[1]Expense by Dept'!$AM$8</f>
        <v>52.43</v>
      </c>
      <c r="BQ64" s="185"/>
      <c r="BR64" s="185">
        <f>'[1]Expense by Dept'!$AN$8</f>
        <v>3979.1</v>
      </c>
      <c r="BS64" s="185"/>
      <c r="BT64" s="185"/>
      <c r="BU64" s="185"/>
      <c r="BV64" s="185">
        <f>'[1]Expense by Dept'!$AP$8</f>
        <v>4203.7</v>
      </c>
      <c r="BW64" s="185">
        <f>'[1]Expense by Dept'!$AQ$8</f>
        <v>4943.6899999999996</v>
      </c>
      <c r="BX64" s="185"/>
      <c r="BY64" s="185">
        <f>'[1]Expense by Dept'!$AR$8</f>
        <v>4664.8499999999995</v>
      </c>
      <c r="BZ64" s="185"/>
      <c r="CA64" s="185">
        <f>'[1]Expense by Dept'!$AS$8</f>
        <v>5249.02</v>
      </c>
      <c r="CB64" s="185"/>
      <c r="CC64" s="185"/>
      <c r="CD64" s="305" t="s">
        <v>221</v>
      </c>
      <c r="CE64" s="295">
        <f t="shared" si="0"/>
        <v>10157194.989999998</v>
      </c>
      <c r="CF64" s="2"/>
    </row>
    <row r="65" spans="1:84" ht="12.65" customHeight="1" x14ac:dyDescent="0.3">
      <c r="A65" s="302" t="s">
        <v>238</v>
      </c>
      <c r="B65" s="295"/>
      <c r="C65" s="300"/>
      <c r="D65" s="300"/>
      <c r="E65" s="300"/>
      <c r="F65" s="300"/>
      <c r="G65" s="300">
        <f>'[1]Expense by Dept'!$E$9</f>
        <v>1817.31</v>
      </c>
      <c r="H65" s="300"/>
      <c r="I65" s="185"/>
      <c r="J65" s="300"/>
      <c r="K65" s="185"/>
      <c r="L65" s="185"/>
      <c r="M65" s="300"/>
      <c r="N65" s="300"/>
      <c r="O65" s="300"/>
      <c r="P65" s="185"/>
      <c r="Q65" s="185"/>
      <c r="R65" s="185"/>
      <c r="S65" s="185"/>
      <c r="T65" s="185"/>
      <c r="U65" s="185"/>
      <c r="V65" s="185"/>
      <c r="W65" s="185"/>
      <c r="X65" s="185"/>
      <c r="Y65" s="185">
        <f>'[1]Expense by Dept'!$Q$9</f>
        <v>27427.539999999997</v>
      </c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f>'[1]Expense by Dept'!$Y$9</f>
        <v>87898.32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'[1]Expense by Dept'!$AE$9</f>
        <v>884119.87</v>
      </c>
      <c r="BF65" s="185"/>
      <c r="BG65" s="185"/>
      <c r="BH65" s="185">
        <f>'[1]Expense by Dept'!$AH$9</f>
        <v>988.04</v>
      </c>
      <c r="BI65" s="185"/>
      <c r="BJ65" s="185"/>
      <c r="BK65" s="185"/>
      <c r="BL65" s="185"/>
      <c r="BM65" s="185"/>
      <c r="BN65" s="185">
        <f>'[1]Expense by Dept'!$AL$9</f>
        <v>115906.41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305" t="s">
        <v>221</v>
      </c>
      <c r="CE65" s="295">
        <f t="shared" si="0"/>
        <v>1118157.49</v>
      </c>
      <c r="CF65" s="2"/>
    </row>
    <row r="66" spans="1:84" ht="12.65" customHeight="1" x14ac:dyDescent="0.3">
      <c r="A66" s="302" t="s">
        <v>239</v>
      </c>
      <c r="B66" s="295"/>
      <c r="C66" s="300">
        <f>'[1]Expense by Dept'!$C$10</f>
        <v>129792.69</v>
      </c>
      <c r="D66" s="300"/>
      <c r="E66" s="300">
        <f>'[1]Expense by Dept'!$D$10</f>
        <v>392245.28</v>
      </c>
      <c r="F66" s="300"/>
      <c r="G66" s="300">
        <f>'[1]Expense by Dept'!$E$10</f>
        <v>285426.08</v>
      </c>
      <c r="H66" s="300"/>
      <c r="I66" s="300">
        <f>'[1]Expense by Dept'!$F$10</f>
        <v>104669.88</v>
      </c>
      <c r="J66" s="300">
        <f>'[1]Expense by Dept'!$G$10</f>
        <v>5621.65</v>
      </c>
      <c r="K66" s="185"/>
      <c r="L66" s="185"/>
      <c r="M66" s="300"/>
      <c r="N66" s="300"/>
      <c r="O66" s="185">
        <f>'[1]Expense by Dept'!$H$10</f>
        <v>69468.33</v>
      </c>
      <c r="P66" s="185">
        <f>'[1]Expense by Dept'!$I$10</f>
        <v>106116.46</v>
      </c>
      <c r="Q66" s="185">
        <f>'[1]Expense by Dept'!$J$10</f>
        <v>-17002.169999999998</v>
      </c>
      <c r="R66" s="185">
        <f>'[1]Expense by Dept'!$K$10</f>
        <v>641.29000000003725</v>
      </c>
      <c r="S66" s="300">
        <f>'[1]Expense by Dept'!$L$10</f>
        <v>79510.570000000007</v>
      </c>
      <c r="T66" s="300"/>
      <c r="U66" s="185">
        <f>'[1]Expense by Dept'!$M$10</f>
        <v>921253.70000000007</v>
      </c>
      <c r="V66" s="185">
        <f>'[1]Expense by Dept'!$N$10</f>
        <v>7654</v>
      </c>
      <c r="W66" s="185">
        <f>'[1]Expense by Dept'!$O$10</f>
        <v>138131.44</v>
      </c>
      <c r="X66" s="185">
        <f>'[1]Expense by Dept'!$P$10</f>
        <v>194643.27</v>
      </c>
      <c r="Y66" s="185">
        <f>'[1]Expense by Dept'!$Q$10</f>
        <v>522758.84999999992</v>
      </c>
      <c r="Z66" s="185"/>
      <c r="AA66" s="185">
        <f>'[1]Expense by Dept'!$R$10</f>
        <v>467134.14000000007</v>
      </c>
      <c r="AB66" s="185">
        <f>'[1]Expense by Dept'!$S$10</f>
        <v>123856.01</v>
      </c>
      <c r="AC66" s="185">
        <f>'[1]Expense by Dept'!$T$10</f>
        <v>61043.92</v>
      </c>
      <c r="AD66" s="185"/>
      <c r="AE66" s="185">
        <f>'[1]Expense by Dept'!$U$10</f>
        <v>1216135.5299999998</v>
      </c>
      <c r="AF66" s="185"/>
      <c r="AG66" s="185">
        <f>'[1]Expense by Dept'!$V$10</f>
        <v>288111.21000000002</v>
      </c>
      <c r="AH66" s="185"/>
      <c r="AI66" s="185">
        <f>'[1]Expense by Dept'!$W$10</f>
        <v>48696.77</v>
      </c>
      <c r="AJ66" s="185"/>
      <c r="AK66" s="185"/>
      <c r="AL66" s="185">
        <f>'[1]Expense by Dept'!$X$10</f>
        <v>591342.06999999995</v>
      </c>
      <c r="AM66" s="185"/>
      <c r="AN66" s="185"/>
      <c r="AO66" s="185"/>
      <c r="AP66" s="185">
        <f>'[1]Expense by Dept'!$Y$10</f>
        <v>605186.69000000053</v>
      </c>
      <c r="AQ66" s="185"/>
      <c r="AR66" s="185"/>
      <c r="AS66" s="185"/>
      <c r="AT66" s="185"/>
      <c r="AU66" s="185"/>
      <c r="AV66" s="185">
        <f>'[1]Expense by Dept'!$Z$10</f>
        <v>1356206.3299999998</v>
      </c>
      <c r="AW66" s="185"/>
      <c r="AX66" s="185"/>
      <c r="AY66" s="185">
        <f>'[1]Expense by Dept'!$AA$10</f>
        <v>27507.22</v>
      </c>
      <c r="AZ66" s="185"/>
      <c r="BA66" s="185">
        <f>'[1]Expense by Dept'!$AB$10</f>
        <v>321003.09999999998</v>
      </c>
      <c r="BB66" s="185"/>
      <c r="BC66" s="185"/>
      <c r="BD66" s="185">
        <f>'[1]Expense by Dept'!$AD$10</f>
        <v>-9439.5400000000009</v>
      </c>
      <c r="BE66" s="185">
        <f>'[1]Expense by Dept'!$AE$10</f>
        <v>505953.93000000011</v>
      </c>
      <c r="BF66" s="185">
        <f>'[1]Expense by Dept'!$AF$10</f>
        <v>60240.979999999996</v>
      </c>
      <c r="BG66" s="185"/>
      <c r="BH66" s="185">
        <f>'[1]Expense by Dept'!$AH$10</f>
        <v>969906.35000000009</v>
      </c>
      <c r="BI66" s="185"/>
      <c r="BJ66" s="185">
        <f>'[1]Expense by Dept'!$AI$10</f>
        <v>54127.990000000005</v>
      </c>
      <c r="BK66" s="185">
        <f>'[1]Expense by Dept'!$AJ$10</f>
        <v>3106432.26</v>
      </c>
      <c r="BL66" s="185">
        <f>'[1]Expense by Dept'!$AK$10</f>
        <v>67238.81</v>
      </c>
      <c r="BM66" s="185"/>
      <c r="BN66" s="185">
        <f>'[1]Expense by Dept'!$AL$10</f>
        <v>513418.77999999997</v>
      </c>
      <c r="BO66" s="185"/>
      <c r="BP66" s="185">
        <f>'[1]Expense by Dept'!$AM$10</f>
        <v>13218</v>
      </c>
      <c r="BQ66" s="185"/>
      <c r="BR66" s="185">
        <f>'[1]Expense by Dept'!$AN$10</f>
        <v>18035.830000000002</v>
      </c>
      <c r="BS66" s="185"/>
      <c r="BT66" s="185"/>
      <c r="BU66" s="185"/>
      <c r="BV66" s="185">
        <f>'[1]Expense by Dept'!$AP$10</f>
        <v>450909.02</v>
      </c>
      <c r="BW66" s="185">
        <f>'[1]Expense by Dept'!$AQ$10</f>
        <v>26286.83</v>
      </c>
      <c r="BX66" s="185"/>
      <c r="BY66" s="185">
        <f>'[1]Expense by Dept'!$AR$10</f>
        <v>140847.70000000001</v>
      </c>
      <c r="BZ66" s="185"/>
      <c r="CA66" s="185">
        <f>'[1]Expense by Dept'!$AS$10</f>
        <v>43086.37</v>
      </c>
      <c r="CB66" s="185"/>
      <c r="CC66" s="185"/>
      <c r="CD66" s="305" t="s">
        <v>221</v>
      </c>
      <c r="CE66" s="295">
        <f t="shared" si="0"/>
        <v>14007417.619999997</v>
      </c>
      <c r="CF66" s="2"/>
    </row>
    <row r="67" spans="1:84" ht="12.65" customHeight="1" x14ac:dyDescent="0.3">
      <c r="A67" s="302" t="s">
        <v>6</v>
      </c>
      <c r="B67" s="295"/>
      <c r="C67" s="295">
        <f>ROUND(C51+C52,0)</f>
        <v>59737</v>
      </c>
      <c r="D67" s="295">
        <f>ROUND(D51+D52,0)</f>
        <v>0</v>
      </c>
      <c r="E67" s="295">
        <f t="shared" ref="E67:BP67" si="3">ROUND(E51+E52,0)</f>
        <v>197016</v>
      </c>
      <c r="F67" s="295">
        <f t="shared" si="3"/>
        <v>0</v>
      </c>
      <c r="G67" s="295">
        <f t="shared" si="3"/>
        <v>826</v>
      </c>
      <c r="H67" s="295">
        <f t="shared" si="3"/>
        <v>0</v>
      </c>
      <c r="I67" s="295">
        <f t="shared" si="3"/>
        <v>112236</v>
      </c>
      <c r="J67" s="295">
        <f>ROUND(J51+J52,0)</f>
        <v>4752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42959</v>
      </c>
      <c r="P67" s="295">
        <f t="shared" si="3"/>
        <v>198951</v>
      </c>
      <c r="Q67" s="295">
        <f t="shared" si="3"/>
        <v>8949</v>
      </c>
      <c r="R67" s="295">
        <f t="shared" si="3"/>
        <v>6816</v>
      </c>
      <c r="S67" s="295">
        <f t="shared" si="3"/>
        <v>47023</v>
      </c>
      <c r="T67" s="295">
        <f t="shared" si="3"/>
        <v>0</v>
      </c>
      <c r="U67" s="295">
        <f t="shared" si="3"/>
        <v>51634</v>
      </c>
      <c r="V67" s="295">
        <f t="shared" si="3"/>
        <v>5146</v>
      </c>
      <c r="W67" s="295">
        <f t="shared" si="3"/>
        <v>3931</v>
      </c>
      <c r="X67" s="295">
        <f t="shared" si="3"/>
        <v>40622</v>
      </c>
      <c r="Y67" s="295">
        <f t="shared" si="3"/>
        <v>345045</v>
      </c>
      <c r="Z67" s="295">
        <f t="shared" si="3"/>
        <v>0</v>
      </c>
      <c r="AA67" s="295">
        <f t="shared" si="3"/>
        <v>2615</v>
      </c>
      <c r="AB67" s="295">
        <f t="shared" si="3"/>
        <v>14231</v>
      </c>
      <c r="AC67" s="295">
        <f t="shared" si="3"/>
        <v>50548</v>
      </c>
      <c r="AD67" s="295">
        <f t="shared" si="3"/>
        <v>0</v>
      </c>
      <c r="AE67" s="295">
        <f t="shared" si="3"/>
        <v>46642</v>
      </c>
      <c r="AF67" s="295">
        <f t="shared" si="3"/>
        <v>0</v>
      </c>
      <c r="AG67" s="295">
        <f t="shared" si="3"/>
        <v>113460</v>
      </c>
      <c r="AH67" s="295">
        <f t="shared" si="3"/>
        <v>0</v>
      </c>
      <c r="AI67" s="295">
        <f t="shared" si="3"/>
        <v>18415</v>
      </c>
      <c r="AJ67" s="295">
        <f t="shared" si="3"/>
        <v>0</v>
      </c>
      <c r="AK67" s="295">
        <f t="shared" si="3"/>
        <v>0</v>
      </c>
      <c r="AL67" s="295">
        <f t="shared" si="3"/>
        <v>1971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226881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97095</v>
      </c>
      <c r="AW67" s="295">
        <f t="shared" si="3"/>
        <v>0</v>
      </c>
      <c r="AX67" s="295">
        <f t="shared" si="3"/>
        <v>0</v>
      </c>
      <c r="AY67" s="295">
        <f t="shared" si="3"/>
        <v>51724</v>
      </c>
      <c r="AZ67" s="295">
        <f>ROUND(AZ51+AZ52,0)</f>
        <v>0</v>
      </c>
      <c r="BA67" s="295">
        <f>ROUND(BA51+BA52,0)</f>
        <v>6897</v>
      </c>
      <c r="BB67" s="295">
        <f t="shared" si="3"/>
        <v>1852</v>
      </c>
      <c r="BC67" s="295">
        <f t="shared" si="3"/>
        <v>0</v>
      </c>
      <c r="BD67" s="295">
        <f t="shared" si="3"/>
        <v>15624</v>
      </c>
      <c r="BE67" s="295">
        <f t="shared" si="3"/>
        <v>224243</v>
      </c>
      <c r="BF67" s="295">
        <f t="shared" si="3"/>
        <v>13996</v>
      </c>
      <c r="BG67" s="295">
        <f t="shared" si="3"/>
        <v>1554</v>
      </c>
      <c r="BH67" s="295">
        <f t="shared" si="3"/>
        <v>182492</v>
      </c>
      <c r="BI67" s="295">
        <f t="shared" si="3"/>
        <v>0</v>
      </c>
      <c r="BJ67" s="295">
        <f t="shared" si="3"/>
        <v>16597</v>
      </c>
      <c r="BK67" s="295">
        <f t="shared" si="3"/>
        <v>35819</v>
      </c>
      <c r="BL67" s="295">
        <f t="shared" si="3"/>
        <v>12240</v>
      </c>
      <c r="BM67" s="295">
        <f t="shared" si="3"/>
        <v>0</v>
      </c>
      <c r="BN67" s="295">
        <f t="shared" si="3"/>
        <v>489447</v>
      </c>
      <c r="BO67" s="295">
        <f t="shared" si="3"/>
        <v>0</v>
      </c>
      <c r="BP67" s="295">
        <f t="shared" si="3"/>
        <v>2204</v>
      </c>
      <c r="BQ67" s="295">
        <f t="shared" ref="BQ67:CC67" si="4">ROUND(BQ51+BQ52,0)</f>
        <v>0</v>
      </c>
      <c r="BR67" s="295">
        <f t="shared" si="4"/>
        <v>7671</v>
      </c>
      <c r="BS67" s="295">
        <f t="shared" si="4"/>
        <v>4786</v>
      </c>
      <c r="BT67" s="295">
        <f t="shared" si="4"/>
        <v>0</v>
      </c>
      <c r="BU67" s="295">
        <f t="shared" si="4"/>
        <v>0</v>
      </c>
      <c r="BV67" s="295">
        <f t="shared" si="4"/>
        <v>73431</v>
      </c>
      <c r="BW67" s="295">
        <f t="shared" si="4"/>
        <v>2692</v>
      </c>
      <c r="BX67" s="295">
        <f t="shared" si="4"/>
        <v>0</v>
      </c>
      <c r="BY67" s="295">
        <f t="shared" si="4"/>
        <v>28689</v>
      </c>
      <c r="BZ67" s="295">
        <f t="shared" si="4"/>
        <v>0</v>
      </c>
      <c r="CA67" s="295">
        <f t="shared" si="4"/>
        <v>11347</v>
      </c>
      <c r="CB67" s="295">
        <f t="shared" si="4"/>
        <v>0</v>
      </c>
      <c r="CC67" s="295">
        <f t="shared" si="4"/>
        <v>0</v>
      </c>
      <c r="CD67" s="305" t="s">
        <v>221</v>
      </c>
      <c r="CE67" s="295">
        <f t="shared" si="0"/>
        <v>2880806</v>
      </c>
      <c r="CF67" s="2"/>
    </row>
    <row r="68" spans="1:84" ht="12.65" customHeight="1" x14ac:dyDescent="0.3">
      <c r="A68" s="302" t="s">
        <v>240</v>
      </c>
      <c r="B68" s="295"/>
      <c r="C68" s="300">
        <f>'[1]Expense by Dept'!$C$12</f>
        <v>12971.58</v>
      </c>
      <c r="D68" s="300"/>
      <c r="E68" s="300">
        <f>'[1]Expense by Dept'!$D$12</f>
        <v>29473.77</v>
      </c>
      <c r="F68" s="300"/>
      <c r="G68" s="300">
        <f>'[1]Expense by Dept'!$E$12</f>
        <v>18636.63</v>
      </c>
      <c r="H68" s="300"/>
      <c r="I68" s="300">
        <f>'[1]Expense by Dept'!$F$12</f>
        <v>146.79</v>
      </c>
      <c r="J68" s="300">
        <f>'[1]Expense by Dept'!$G$12</f>
        <v>4497.32</v>
      </c>
      <c r="K68" s="185"/>
      <c r="L68" s="185"/>
      <c r="M68" s="300"/>
      <c r="N68" s="300"/>
      <c r="O68" s="300"/>
      <c r="P68" s="185">
        <f>'[1]Expense by Dept'!$I$12</f>
        <v>6976.5</v>
      </c>
      <c r="Q68" s="185"/>
      <c r="R68" s="185">
        <f>'[1]Expense by Dept'!$K$12</f>
        <v>6944.53</v>
      </c>
      <c r="S68" s="185">
        <f>'[1]Expense by Dept'!$L$12</f>
        <v>34378.980000000003</v>
      </c>
      <c r="T68" s="185"/>
      <c r="U68" s="185">
        <f>'[1]Expense by Dept'!$M$12</f>
        <v>46326.6</v>
      </c>
      <c r="V68" s="185"/>
      <c r="W68" s="185"/>
      <c r="X68" s="185">
        <f>'[1]Expense by Dept'!$P$12</f>
        <v>37.6</v>
      </c>
      <c r="Y68" s="185">
        <f>'[1]Expense by Dept'!$Q$12</f>
        <v>2480.5700000000002</v>
      </c>
      <c r="Z68" s="185"/>
      <c r="AA68" s="185">
        <f>'[1]Expense by Dept'!$R$12</f>
        <v>89.9</v>
      </c>
      <c r="AB68" s="185">
        <f>'[1]Expense by Dept'!$S$12</f>
        <v>192523.96</v>
      </c>
      <c r="AC68" s="185">
        <f>'[1]Expense by Dept'!$T$12</f>
        <v>73170.600000000006</v>
      </c>
      <c r="AD68" s="185"/>
      <c r="AE68" s="185">
        <f>'[1]Expense by Dept'!$U$12</f>
        <v>4703.8599999999997</v>
      </c>
      <c r="AF68" s="185"/>
      <c r="AG68" s="185"/>
      <c r="AH68" s="185"/>
      <c r="AI68" s="185">
        <f>'[1]Expense by Dept'!$W$12</f>
        <v>37.6</v>
      </c>
      <c r="AJ68" s="185"/>
      <c r="AK68" s="185"/>
      <c r="AL68" s="185"/>
      <c r="AM68" s="185"/>
      <c r="AN68" s="185"/>
      <c r="AO68" s="185"/>
      <c r="AP68" s="185">
        <f>'[1]Expense by Dept'!$Y$12</f>
        <v>81604.34</v>
      </c>
      <c r="AQ68" s="185"/>
      <c r="AR68" s="185"/>
      <c r="AS68" s="185"/>
      <c r="AT68" s="185"/>
      <c r="AU68" s="185"/>
      <c r="AV68" s="185">
        <f>'[1]Expense by Dept'!$Z$12</f>
        <v>10154.129999999999</v>
      </c>
      <c r="AW68" s="185"/>
      <c r="AX68" s="185"/>
      <c r="AY68" s="185"/>
      <c r="AZ68" s="185"/>
      <c r="BA68" s="185"/>
      <c r="BB68" s="185"/>
      <c r="BC68" s="185"/>
      <c r="BD68" s="185">
        <f>'[1]Expense by Dept'!$AD$12</f>
        <v>99.93</v>
      </c>
      <c r="BE68" s="185">
        <f>'[1]Expense by Dept'!$AE$12</f>
        <v>22885.78</v>
      </c>
      <c r="BF68" s="185"/>
      <c r="BG68" s="185">
        <f>'[1]Expense by Dept'!$AG$12</f>
        <v>4561.8</v>
      </c>
      <c r="BH68" s="185">
        <f>'[1]Expense by Dept'!$AH$12</f>
        <v>66965.17</v>
      </c>
      <c r="BI68" s="185"/>
      <c r="BJ68" s="185"/>
      <c r="BK68" s="185"/>
      <c r="BL68" s="185"/>
      <c r="BM68" s="185"/>
      <c r="BN68" s="185">
        <f>'[1]Expense by Dept'!$AL$12</f>
        <v>160596.10999999999</v>
      </c>
      <c r="BO68" s="185"/>
      <c r="BP68" s="185"/>
      <c r="BQ68" s="185"/>
      <c r="BR68" s="185"/>
      <c r="BS68" s="185"/>
      <c r="BT68" s="185"/>
      <c r="BU68" s="185"/>
      <c r="BV68" s="185">
        <f>'[1]Expense by Dept'!$AP$12</f>
        <v>243.79</v>
      </c>
      <c r="BW68" s="185"/>
      <c r="BX68" s="185"/>
      <c r="BY68" s="185"/>
      <c r="BZ68" s="185"/>
      <c r="CA68" s="185">
        <f>'[1]Expense by Dept'!$AS$12</f>
        <v>11040</v>
      </c>
      <c r="CB68" s="185"/>
      <c r="CC68" s="185"/>
      <c r="CD68" s="305" t="s">
        <v>221</v>
      </c>
      <c r="CE68" s="295">
        <f t="shared" si="0"/>
        <v>791547.84000000008</v>
      </c>
      <c r="CF68" s="2"/>
    </row>
    <row r="69" spans="1:84" ht="12.65" customHeight="1" x14ac:dyDescent="0.3">
      <c r="A69" s="302" t="s">
        <v>241</v>
      </c>
      <c r="B69" s="295"/>
      <c r="C69" s="300">
        <f>'[1]Expense by Dept'!$C$13</f>
        <v>99</v>
      </c>
      <c r="D69" s="300"/>
      <c r="E69" s="185">
        <f>'[1]Expense by Dept'!$D$13</f>
        <v>2023.48</v>
      </c>
      <c r="F69" s="185"/>
      <c r="G69" s="300"/>
      <c r="H69" s="300"/>
      <c r="I69" s="185">
        <f>'[1]Expense by Dept'!$F$13</f>
        <v>9787.89</v>
      </c>
      <c r="J69" s="185"/>
      <c r="K69" s="185"/>
      <c r="L69" s="185"/>
      <c r="M69" s="300"/>
      <c r="N69" s="300"/>
      <c r="O69" s="300">
        <f>'[1]Expense by Dept'!$H$13</f>
        <v>800.2</v>
      </c>
      <c r="P69" s="185">
        <f>'[1]Expense by Dept'!$I$13</f>
        <v>175</v>
      </c>
      <c r="Q69" s="185"/>
      <c r="R69" s="224">
        <f>'[1]Expense by Dept'!$K$13</f>
        <v>3755.62</v>
      </c>
      <c r="S69" s="185"/>
      <c r="T69" s="300"/>
      <c r="U69" s="185">
        <f>'[1]Expense by Dept'!$M$13</f>
        <v>1997.77</v>
      </c>
      <c r="V69" s="185"/>
      <c r="W69" s="300">
        <f>'[1]Expense by Dept'!$O$13</f>
        <v>3100</v>
      </c>
      <c r="X69" s="185"/>
      <c r="Y69" s="185">
        <f>'[1]Expense by Dept'!$Q$13</f>
        <v>9158.52</v>
      </c>
      <c r="Z69" s="185"/>
      <c r="AA69" s="185">
        <f>'[1]Expense by Dept'!$R$13</f>
        <v>15011</v>
      </c>
      <c r="AB69" s="185">
        <f>'[1]Expense by Dept'!$S$13</f>
        <v>32222.66</v>
      </c>
      <c r="AC69" s="185">
        <f>'[1]Expense by Dept'!$T$13</f>
        <v>369</v>
      </c>
      <c r="AD69" s="185"/>
      <c r="AE69" s="185">
        <f>'[1]Expense by Dept'!$U$13</f>
        <v>30</v>
      </c>
      <c r="AF69" s="185"/>
      <c r="AG69" s="185">
        <f>'[1]Expense by Dept'!$V$13</f>
        <v>3059.51</v>
      </c>
      <c r="AH69" s="185"/>
      <c r="AI69" s="185"/>
      <c r="AJ69" s="185"/>
      <c r="AK69" s="185"/>
      <c r="AL69" s="185"/>
      <c r="AM69" s="185"/>
      <c r="AN69" s="185"/>
      <c r="AO69" s="300"/>
      <c r="AP69" s="185">
        <f>'[1]Expense by Dept'!$Y$13</f>
        <v>158597.26</v>
      </c>
      <c r="AQ69" s="300"/>
      <c r="AR69" s="300"/>
      <c r="AS69" s="300"/>
      <c r="AT69" s="300"/>
      <c r="AU69" s="185"/>
      <c r="AV69" s="185">
        <f>'[1]Expense by Dept'!$Z$13</f>
        <v>1147.73</v>
      </c>
      <c r="AW69" s="185"/>
      <c r="AX69" s="185"/>
      <c r="AY69" s="185">
        <f>'[1]Expense by Dept'!$AA$13</f>
        <v>-477.96</v>
      </c>
      <c r="AZ69" s="185"/>
      <c r="BA69" s="185"/>
      <c r="BB69" s="185"/>
      <c r="BC69" s="185"/>
      <c r="BD69" s="185">
        <f>'[1]Expense by Dept'!$AD$13</f>
        <v>20923.34</v>
      </c>
      <c r="BE69" s="185">
        <f>'[1]Expense by Dept'!$AE$13</f>
        <v>4142.1099999999997</v>
      </c>
      <c r="BF69" s="185">
        <f>'[1]Expense by Dept'!$AF$13</f>
        <v>299</v>
      </c>
      <c r="BG69" s="185">
        <f>'[1]Expense by Dept'!$AG$13</f>
        <v>38524.28</v>
      </c>
      <c r="BH69" s="224">
        <f>'[1]Expense by Dept'!$AH$13</f>
        <v>62093.02</v>
      </c>
      <c r="BI69" s="185"/>
      <c r="BJ69" s="185">
        <f>'[1]Expense by Dept'!$AI$13</f>
        <v>21652.149999999998</v>
      </c>
      <c r="BK69" s="185"/>
      <c r="BL69" s="185"/>
      <c r="BM69" s="185"/>
      <c r="BN69" s="185">
        <f>'[1]Expense by Dept'!$AL$13</f>
        <v>312457.77999999997</v>
      </c>
      <c r="BO69" s="185"/>
      <c r="BP69" s="185">
        <f>'[1]Expense by Dept'!$AM$13</f>
        <v>73059.819999999992</v>
      </c>
      <c r="BQ69" s="185"/>
      <c r="BR69" s="185">
        <f>'[1]Expense by Dept'!$AN$13</f>
        <v>25563.440000000002</v>
      </c>
      <c r="BS69" s="185"/>
      <c r="BT69" s="185"/>
      <c r="BU69" s="185"/>
      <c r="BV69" s="185"/>
      <c r="BW69" s="185">
        <f>'[1]Expense by Dept'!$AQ$13</f>
        <v>1174.04</v>
      </c>
      <c r="BX69" s="185"/>
      <c r="BY69" s="185">
        <f>'[1]Expense by Dept'!$AR$13</f>
        <v>18135.510000000002</v>
      </c>
      <c r="BZ69" s="185"/>
      <c r="CA69" s="185">
        <f>'[1]Expense by Dept'!$AS$13</f>
        <v>-1252.6300000000001</v>
      </c>
      <c r="CB69" s="185"/>
      <c r="CC69" s="185"/>
      <c r="CD69" s="308"/>
      <c r="CE69" s="295">
        <f t="shared" si="0"/>
        <v>817628.54000000015</v>
      </c>
      <c r="CF69" s="2"/>
    </row>
    <row r="70" spans="1:84" ht="12.65" customHeight="1" x14ac:dyDescent="0.3">
      <c r="A70" s="302" t="s">
        <v>242</v>
      </c>
      <c r="B70" s="295"/>
      <c r="C70" s="300"/>
      <c r="D70" s="300"/>
      <c r="E70" s="300"/>
      <c r="F70" s="185"/>
      <c r="G70" s="300"/>
      <c r="H70" s="300"/>
      <c r="I70" s="300"/>
      <c r="J70" s="185"/>
      <c r="K70" s="185"/>
      <c r="L70" s="185"/>
      <c r="M70" s="300"/>
      <c r="N70" s="300"/>
      <c r="O70" s="300"/>
      <c r="P70" s="300"/>
      <c r="Q70" s="300"/>
      <c r="R70" s="300"/>
      <c r="S70" s="300"/>
      <c r="T70" s="300"/>
      <c r="U70" s="185"/>
      <c r="V70" s="300"/>
      <c r="W70" s="300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8"/>
      <c r="CE70" s="295">
        <f t="shared" si="0"/>
        <v>0</v>
      </c>
      <c r="CF70" s="2"/>
    </row>
    <row r="71" spans="1:84" ht="12.65" customHeight="1" x14ac:dyDescent="0.3">
      <c r="A71" s="302" t="s">
        <v>243</v>
      </c>
      <c r="B71" s="295"/>
      <c r="C71" s="295">
        <f>SUM(C61:C68)+C69-C70</f>
        <v>2112579.62</v>
      </c>
      <c r="D71" s="295">
        <f t="shared" ref="D71:AI71" si="5">SUM(D61:D69)-D70</f>
        <v>0</v>
      </c>
      <c r="E71" s="295">
        <f t="shared" si="5"/>
        <v>8702624.0200000014</v>
      </c>
      <c r="F71" s="295">
        <f t="shared" si="5"/>
        <v>0</v>
      </c>
      <c r="G71" s="295">
        <f t="shared" si="5"/>
        <v>311391.23000000004</v>
      </c>
      <c r="H71" s="295">
        <f t="shared" si="5"/>
        <v>0</v>
      </c>
      <c r="I71" s="295">
        <f t="shared" si="5"/>
        <v>3310919.9099999997</v>
      </c>
      <c r="J71" s="295">
        <f t="shared" si="5"/>
        <v>15845.949999999999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2633029.17</v>
      </c>
      <c r="P71" s="295">
        <f t="shared" si="5"/>
        <v>3038022.0900000008</v>
      </c>
      <c r="Q71" s="295">
        <f t="shared" si="5"/>
        <v>414435.91000000003</v>
      </c>
      <c r="R71" s="295">
        <f t="shared" si="5"/>
        <v>2205823.37</v>
      </c>
      <c r="S71" s="295">
        <f t="shared" si="5"/>
        <v>2645585.35</v>
      </c>
      <c r="T71" s="295">
        <f t="shared" si="5"/>
        <v>0</v>
      </c>
      <c r="U71" s="295">
        <f t="shared" si="5"/>
        <v>4480950.3899999997</v>
      </c>
      <c r="V71" s="295">
        <f t="shared" si="5"/>
        <v>597252.57000000007</v>
      </c>
      <c r="W71" s="295">
        <f t="shared" si="5"/>
        <v>340099.78</v>
      </c>
      <c r="X71" s="295">
        <f t="shared" si="5"/>
        <v>1187754.6399999999</v>
      </c>
      <c r="Y71" s="295">
        <f t="shared" si="5"/>
        <v>4611497.0599999996</v>
      </c>
      <c r="Z71" s="295">
        <f t="shared" si="5"/>
        <v>0</v>
      </c>
      <c r="AA71" s="295">
        <f t="shared" si="5"/>
        <v>877630.6100000001</v>
      </c>
      <c r="AB71" s="295">
        <f t="shared" si="5"/>
        <v>3638719.5599999996</v>
      </c>
      <c r="AC71" s="295">
        <f t="shared" si="5"/>
        <v>1325495.9200000002</v>
      </c>
      <c r="AD71" s="295">
        <f t="shared" si="5"/>
        <v>0</v>
      </c>
      <c r="AE71" s="295">
        <f t="shared" si="5"/>
        <v>1289065.8399999999</v>
      </c>
      <c r="AF71" s="295">
        <f t="shared" si="5"/>
        <v>0</v>
      </c>
      <c r="AG71" s="295">
        <f t="shared" si="5"/>
        <v>6064861.8399999989</v>
      </c>
      <c r="AH71" s="295">
        <f t="shared" si="5"/>
        <v>0</v>
      </c>
      <c r="AI71" s="295">
        <f t="shared" si="5"/>
        <v>867873.02</v>
      </c>
      <c r="AJ71" s="295">
        <f t="shared" ref="AJ71:BO71" si="6">SUM(AJ61:AJ69)-AJ70</f>
        <v>0</v>
      </c>
      <c r="AK71" s="295">
        <f t="shared" si="6"/>
        <v>0</v>
      </c>
      <c r="AL71" s="295">
        <f t="shared" si="6"/>
        <v>596371.90999999992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15826211.879999999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3104979.5599999991</v>
      </c>
      <c r="AW71" s="295">
        <f t="shared" si="6"/>
        <v>0</v>
      </c>
      <c r="AX71" s="295">
        <f t="shared" si="6"/>
        <v>0</v>
      </c>
      <c r="AY71" s="295">
        <f t="shared" si="6"/>
        <v>1187188.3299999998</v>
      </c>
      <c r="AZ71" s="295">
        <f t="shared" si="6"/>
        <v>0</v>
      </c>
      <c r="BA71" s="295">
        <f t="shared" si="6"/>
        <v>327900.09999999998</v>
      </c>
      <c r="BB71" s="295">
        <f t="shared" si="6"/>
        <v>1852</v>
      </c>
      <c r="BC71" s="295">
        <f t="shared" si="6"/>
        <v>0</v>
      </c>
      <c r="BD71" s="295">
        <f t="shared" si="6"/>
        <v>465193.58</v>
      </c>
      <c r="BE71" s="295">
        <f t="shared" si="6"/>
        <v>2813123.2399999998</v>
      </c>
      <c r="BF71" s="295">
        <f t="shared" si="6"/>
        <v>1593685.06</v>
      </c>
      <c r="BG71" s="295">
        <f t="shared" si="6"/>
        <v>135978.83000000002</v>
      </c>
      <c r="BH71" s="295">
        <f t="shared" si="6"/>
        <v>2701057.9899999998</v>
      </c>
      <c r="BI71" s="295">
        <f t="shared" si="6"/>
        <v>0</v>
      </c>
      <c r="BJ71" s="295">
        <f t="shared" si="6"/>
        <v>794155.28</v>
      </c>
      <c r="BK71" s="295">
        <f t="shared" si="6"/>
        <v>3790212.5599999996</v>
      </c>
      <c r="BL71" s="295">
        <f t="shared" si="6"/>
        <v>992854.1399999999</v>
      </c>
      <c r="BM71" s="295">
        <f t="shared" si="6"/>
        <v>0</v>
      </c>
      <c r="BN71" s="295">
        <f t="shared" si="6"/>
        <v>5372292.3800000008</v>
      </c>
      <c r="BO71" s="295">
        <f t="shared" si="6"/>
        <v>0</v>
      </c>
      <c r="BP71" s="295">
        <f t="shared" ref="BP71:CC71" si="7">SUM(BP61:BP69)-BP70</f>
        <v>219492.94</v>
      </c>
      <c r="BQ71" s="295">
        <f t="shared" si="7"/>
        <v>0</v>
      </c>
      <c r="BR71" s="295">
        <f t="shared" si="7"/>
        <v>404361.13</v>
      </c>
      <c r="BS71" s="295">
        <f t="shared" si="7"/>
        <v>72961.429999999993</v>
      </c>
      <c r="BT71" s="295">
        <f t="shared" si="7"/>
        <v>0</v>
      </c>
      <c r="BU71" s="295">
        <f t="shared" si="7"/>
        <v>0</v>
      </c>
      <c r="BV71" s="295">
        <f t="shared" si="7"/>
        <v>878305.88000000012</v>
      </c>
      <c r="BW71" s="295">
        <f t="shared" si="7"/>
        <v>195483.86000000002</v>
      </c>
      <c r="BX71" s="295">
        <f t="shared" si="7"/>
        <v>0</v>
      </c>
      <c r="BY71" s="295">
        <f t="shared" si="7"/>
        <v>2317613.73</v>
      </c>
      <c r="BZ71" s="295">
        <f t="shared" si="7"/>
        <v>0</v>
      </c>
      <c r="CA71" s="295">
        <f t="shared" si="7"/>
        <v>441517.51</v>
      </c>
      <c r="CB71" s="295">
        <f t="shared" si="7"/>
        <v>0</v>
      </c>
      <c r="CC71" s="295">
        <f t="shared" si="7"/>
        <v>0</v>
      </c>
      <c r="CD71" s="301">
        <f>CD69-CD70</f>
        <v>0</v>
      </c>
      <c r="CE71" s="295">
        <f>SUM(CE61:CE69)-CE70</f>
        <v>94904251.170000002</v>
      </c>
      <c r="CF71" s="2"/>
    </row>
    <row r="72" spans="1:84" ht="12.65" customHeight="1" x14ac:dyDescent="0.3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>
        <f>-'[3]Inc Stmt by DOH Dept'!$AV$16</f>
        <v>3397139</v>
      </c>
      <c r="CF72" s="2"/>
    </row>
    <row r="73" spans="1:84" ht="12.65" customHeight="1" x14ac:dyDescent="0.3">
      <c r="A73" s="302" t="s">
        <v>245</v>
      </c>
      <c r="B73" s="295"/>
      <c r="C73" s="300">
        <f>-'[1]2020 IP-OP Rev by DOH Dept'!$B$6</f>
        <v>5784467</v>
      </c>
      <c r="D73" s="300"/>
      <c r="E73" s="185">
        <f>-'[1]2020 IP-OP Rev by DOH Dept'!$C$6</f>
        <v>17642303</v>
      </c>
      <c r="F73" s="185"/>
      <c r="G73" s="300"/>
      <c r="H73" s="300"/>
      <c r="I73" s="185">
        <f>-'[1]2020 IP-OP Rev by DOH Dept'!$E$6</f>
        <v>5395418</v>
      </c>
      <c r="J73" s="185">
        <f>-'[1]2020 IP-OP Rev by DOH Dept'!$F$6</f>
        <v>1292997</v>
      </c>
      <c r="K73" s="185"/>
      <c r="L73" s="185"/>
      <c r="M73" s="300"/>
      <c r="N73" s="300"/>
      <c r="O73" s="300">
        <f>-'[1]2020 IP-OP Rev by DOH Dept'!$G$6</f>
        <v>3422398</v>
      </c>
      <c r="P73" s="185">
        <f>-'[1]2020 IP-OP Rev by DOH Dept'!$H$6</f>
        <v>12047117</v>
      </c>
      <c r="Q73" s="185">
        <f>-'[1]2020 IP-OP Rev by DOH Dept'!$I$6</f>
        <v>871737</v>
      </c>
      <c r="R73" s="185">
        <f>-'[1]2020 IP-OP Rev by DOH Dept'!$J$6</f>
        <v>7975578.4400000004</v>
      </c>
      <c r="S73" s="185">
        <f>-'[1]2020 IP-OP Rev by DOH Dept'!$K$6</f>
        <v>13021915.689999999</v>
      </c>
      <c r="T73" s="185"/>
      <c r="U73" s="185">
        <f>-'[1]2020 IP-OP Rev by DOH Dept'!$L$6</f>
        <v>8114753.3499999996</v>
      </c>
      <c r="V73" s="185">
        <f>-'[1]2020 IP-OP Rev by DOH Dept'!$M$6</f>
        <v>2282403</v>
      </c>
      <c r="W73" s="185">
        <f>-'[1]2020 IP-OP Rev by DOH Dept'!$N$6</f>
        <v>327386</v>
      </c>
      <c r="X73" s="185">
        <f>-'[1]2020 IP-OP Rev by DOH Dept'!$O$6</f>
        <v>8009307</v>
      </c>
      <c r="Y73" s="185">
        <f>-'[1]2020 IP-OP Rev by DOH Dept'!$P$6</f>
        <v>2859865</v>
      </c>
      <c r="Z73" s="185">
        <f>-'[1]2020 IP-OP Rev by DOH Dept'!$Q$6</f>
        <v>566738.23</v>
      </c>
      <c r="AA73" s="185">
        <f>-'[1]2020 IP-OP Rev by DOH Dept'!$R$6</f>
        <v>15367880.26</v>
      </c>
      <c r="AB73" s="185">
        <f>-'[1]2020 IP-OP Rev by DOH Dept'!$S$6</f>
        <v>4792877</v>
      </c>
      <c r="AC73" s="185">
        <f>-'[1]2020 IP-OP Rev by DOH Dept'!$T$6</f>
        <v>1026173</v>
      </c>
      <c r="AD73" s="185"/>
      <c r="AE73" s="185">
        <f>-'[1]2020 IP-OP Rev by DOH Dept'!$U$6</f>
        <v>5093677</v>
      </c>
      <c r="AF73" s="185"/>
      <c r="AG73" s="185">
        <f>-'[1]2020 IP-OP Rev by DOH Dept'!$V$6</f>
        <v>17731</v>
      </c>
      <c r="AH73" s="185"/>
      <c r="AI73" s="185">
        <f>-'[1]2020 IP-OP Rev by DOH Dept'!$W$6</f>
        <v>354205</v>
      </c>
      <c r="AJ73" s="185"/>
      <c r="AK73" s="185">
        <f>-'[1]2020 IP-OP Rev by DOH Dept'!$X$6</f>
        <v>704812</v>
      </c>
      <c r="AL73" s="185">
        <f>-'[1]2020 IP-OP Rev by DOH Dept'!$Y$6</f>
        <v>980399</v>
      </c>
      <c r="AM73" s="185"/>
      <c r="AN73" s="185"/>
      <c r="AO73" s="185">
        <f>-'[1]2020 IP-OP Rev by DOH Dept'!$Z$6</f>
        <v>0</v>
      </c>
      <c r="AP73" s="185">
        <f>-'[1]2020 IP-OP Rev by DOH Dept'!$AA$6</f>
        <v>4904235.8600000003</v>
      </c>
      <c r="AQ73" s="185"/>
      <c r="AR73" s="185"/>
      <c r="AS73" s="185"/>
      <c r="AT73" s="185"/>
      <c r="AU73" s="185"/>
      <c r="AV73" s="185">
        <f>-'[1]2020 IP-OP Rev by DOH Dept'!$AB$6</f>
        <v>122856373.83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245712747.66</v>
      </c>
      <c r="CF73" s="2"/>
    </row>
    <row r="74" spans="1:84" ht="12.65" customHeight="1" x14ac:dyDescent="0.3">
      <c r="A74" s="302" t="s">
        <v>246</v>
      </c>
      <c r="B74" s="295"/>
      <c r="C74" s="300">
        <f>-'[1]2020 IP-OP Rev by DOH Dept'!$B$7+0.5</f>
        <v>15752.5</v>
      </c>
      <c r="D74" s="300"/>
      <c r="E74" s="185">
        <f>-'[1]2020 IP-OP Rev by DOH Dept'!$C$7</f>
        <v>583221</v>
      </c>
      <c r="F74" s="185"/>
      <c r="G74" s="300">
        <f>-'[1]2020 IP-OP Rev by DOH Dept'!$D$7</f>
        <v>1078259</v>
      </c>
      <c r="H74" s="300"/>
      <c r="I74" s="300">
        <f>-'[1]2020 IP-OP Rev by DOH Dept'!$E$7</f>
        <v>425135.2</v>
      </c>
      <c r="J74" s="185">
        <f>-'[1]2020 IP-OP Rev by DOH Dept'!$F$7</f>
        <v>692</v>
      </c>
      <c r="K74" s="185"/>
      <c r="L74" s="185"/>
      <c r="M74" s="300"/>
      <c r="N74" s="300"/>
      <c r="O74" s="300">
        <f>-'[1]2020 IP-OP Rev by DOH Dept'!$G$7</f>
        <v>561897</v>
      </c>
      <c r="P74" s="185">
        <f>-'[1]2020 IP-OP Rev by DOH Dept'!$H$7</f>
        <v>30651258</v>
      </c>
      <c r="Q74" s="185">
        <f>-'[1]2020 IP-OP Rev by DOH Dept'!$I$7</f>
        <v>1808230</v>
      </c>
      <c r="R74" s="185">
        <f>-'[1]2020 IP-OP Rev by DOH Dept'!$J$7</f>
        <v>8060313</v>
      </c>
      <c r="S74" s="185">
        <f>-'[1]2020 IP-OP Rev by DOH Dept'!$K$7</f>
        <v>10918561.949999999</v>
      </c>
      <c r="T74" s="185"/>
      <c r="U74" s="185">
        <f>-'[1]2020 IP-OP Rev by DOH Dept'!$L$7</f>
        <v>19840708.48</v>
      </c>
      <c r="V74" s="185">
        <f>-'[1]2020 IP-OP Rev by DOH Dept'!$M$7</f>
        <v>4107652</v>
      </c>
      <c r="W74" s="185">
        <f>-'[1]2020 IP-OP Rev by DOH Dept'!$N$7</f>
        <v>5030511</v>
      </c>
      <c r="X74" s="185">
        <f>-'[1]2020 IP-OP Rev by DOH Dept'!$O$7</f>
        <v>37670957</v>
      </c>
      <c r="Y74" s="185">
        <f>-'[1]2020 IP-OP Rev by DOH Dept'!$P$7</f>
        <v>25208422</v>
      </c>
      <c r="Z74" s="185">
        <f>-'[1]2020 IP-OP Rev by DOH Dept'!$Q$7</f>
        <v>5467162.7200000007</v>
      </c>
      <c r="AA74" s="185">
        <f>-'[1]2020 IP-OP Rev by DOH Dept'!$R$7</f>
        <v>13585921.23</v>
      </c>
      <c r="AB74" s="185">
        <f>-'[1]2020 IP-OP Rev by DOH Dept'!$S$7</f>
        <v>944476</v>
      </c>
      <c r="AC74" s="185">
        <f>-'[1]2020 IP-OP Rev by DOH Dept'!$T$7</f>
        <v>2186295.9</v>
      </c>
      <c r="AD74" s="185"/>
      <c r="AE74" s="185">
        <f>-'[1]2020 IP-OP Rev by DOH Dept'!$U$7</f>
        <v>33091784</v>
      </c>
      <c r="AF74" s="185"/>
      <c r="AG74" s="185">
        <f>-'[1]2020 IP-OP Rev by DOH Dept'!$V$7</f>
        <v>3448667</v>
      </c>
      <c r="AH74" s="185"/>
      <c r="AI74" s="185">
        <f>-'[1]2020 IP-OP Rev by DOH Dept'!$W$7</f>
        <v>440458</v>
      </c>
      <c r="AJ74" s="185"/>
      <c r="AK74" s="185">
        <f>-'[1]2020 IP-OP Rev by DOH Dept'!$X$7</f>
        <v>968260.78</v>
      </c>
      <c r="AL74" s="185">
        <f>-'[1]2020 IP-OP Rev by DOH Dept'!$Y$7</f>
        <v>3959570</v>
      </c>
      <c r="AM74" s="185"/>
      <c r="AN74" s="185"/>
      <c r="AO74" s="185">
        <f>-'[1]2020 IP-OP Rev by DOH Dept'!$Z$7</f>
        <v>14559018.139999999</v>
      </c>
      <c r="AP74" s="185">
        <f>-'[1]2020 IP-OP Rev by DOH Dept'!$AA$7</f>
        <v>6103484.1400000006</v>
      </c>
      <c r="AQ74" s="185"/>
      <c r="AR74" s="185"/>
      <c r="AS74" s="185"/>
      <c r="AT74" s="185"/>
      <c r="AU74" s="185"/>
      <c r="AV74" s="185">
        <f>-'[1]2020 IP-OP Rev by DOH Dept'!$AB$7</f>
        <v>230716667.53999996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461433335.57999992</v>
      </c>
      <c r="CF74" s="2"/>
    </row>
    <row r="75" spans="1:84" ht="12.65" customHeight="1" x14ac:dyDescent="0.3">
      <c r="A75" s="302" t="s">
        <v>247</v>
      </c>
      <c r="B75" s="295"/>
      <c r="C75" s="295">
        <f t="shared" ref="C75:AV75" si="9">SUM(C73:C74)</f>
        <v>5800219.5</v>
      </c>
      <c r="D75" s="295">
        <f t="shared" si="9"/>
        <v>0</v>
      </c>
      <c r="E75" s="295">
        <f t="shared" si="9"/>
        <v>18225524</v>
      </c>
      <c r="F75" s="295">
        <f t="shared" si="9"/>
        <v>0</v>
      </c>
      <c r="G75" s="295">
        <f t="shared" si="9"/>
        <v>1078259</v>
      </c>
      <c r="H75" s="295">
        <f t="shared" si="9"/>
        <v>0</v>
      </c>
      <c r="I75" s="295">
        <f t="shared" si="9"/>
        <v>5820553.2000000002</v>
      </c>
      <c r="J75" s="295">
        <f t="shared" si="9"/>
        <v>1293689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3984295</v>
      </c>
      <c r="P75" s="295">
        <f t="shared" si="9"/>
        <v>42698375</v>
      </c>
      <c r="Q75" s="295">
        <f t="shared" si="9"/>
        <v>2679967</v>
      </c>
      <c r="R75" s="295">
        <f t="shared" si="9"/>
        <v>16035891.440000001</v>
      </c>
      <c r="S75" s="295">
        <f t="shared" si="9"/>
        <v>23940477.640000001</v>
      </c>
      <c r="T75" s="295">
        <f t="shared" si="9"/>
        <v>0</v>
      </c>
      <c r="U75" s="295">
        <f t="shared" si="9"/>
        <v>27955461.829999998</v>
      </c>
      <c r="V75" s="295">
        <f t="shared" si="9"/>
        <v>6390055</v>
      </c>
      <c r="W75" s="295">
        <f t="shared" si="9"/>
        <v>5357897</v>
      </c>
      <c r="X75" s="295">
        <f t="shared" si="9"/>
        <v>45680264</v>
      </c>
      <c r="Y75" s="295">
        <f t="shared" si="9"/>
        <v>28068287</v>
      </c>
      <c r="Z75" s="295">
        <f t="shared" si="9"/>
        <v>6033900.9500000011</v>
      </c>
      <c r="AA75" s="295">
        <f t="shared" si="9"/>
        <v>28953801.490000002</v>
      </c>
      <c r="AB75" s="295">
        <f t="shared" si="9"/>
        <v>5737353</v>
      </c>
      <c r="AC75" s="295">
        <f t="shared" si="9"/>
        <v>3212468.9</v>
      </c>
      <c r="AD75" s="295">
        <f t="shared" si="9"/>
        <v>0</v>
      </c>
      <c r="AE75" s="295">
        <f t="shared" si="9"/>
        <v>38185461</v>
      </c>
      <c r="AF75" s="295">
        <f t="shared" si="9"/>
        <v>0</v>
      </c>
      <c r="AG75" s="295">
        <f t="shared" si="9"/>
        <v>3466398</v>
      </c>
      <c r="AH75" s="295">
        <f t="shared" si="9"/>
        <v>0</v>
      </c>
      <c r="AI75" s="295">
        <f t="shared" si="9"/>
        <v>794663</v>
      </c>
      <c r="AJ75" s="295">
        <f t="shared" si="9"/>
        <v>0</v>
      </c>
      <c r="AK75" s="295">
        <f t="shared" si="9"/>
        <v>1673072.78</v>
      </c>
      <c r="AL75" s="295">
        <f t="shared" si="9"/>
        <v>4939969</v>
      </c>
      <c r="AM75" s="295">
        <f t="shared" si="9"/>
        <v>0</v>
      </c>
      <c r="AN75" s="295">
        <f t="shared" si="9"/>
        <v>0</v>
      </c>
      <c r="AO75" s="295">
        <f t="shared" si="9"/>
        <v>14559018.139999999</v>
      </c>
      <c r="AP75" s="295">
        <f t="shared" si="9"/>
        <v>11007720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353573041.36999995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707146083.23999989</v>
      </c>
      <c r="CF75" s="2"/>
    </row>
    <row r="76" spans="1:84" ht="12.65" customHeight="1" x14ac:dyDescent="0.3">
      <c r="A76" s="302" t="s">
        <v>248</v>
      </c>
      <c r="B76" s="295"/>
      <c r="C76" s="300">
        <f>IFERROR(VLOOKUP((VALUE(C$55)),'[4] Pivot Sq Footage for DOH'!$A$4:$B$46,2,FALSE),0)</f>
        <v>5886</v>
      </c>
      <c r="D76" s="300">
        <f>IFERROR(VLOOKUP((VALUE(D$55)),'[4] Pivot Sq Footage for DOH'!$A$4:$B$46,2,FALSE),0)</f>
        <v>0</v>
      </c>
      <c r="E76" s="300">
        <f>IFERROR(VLOOKUP((VALUE(E$55)),'[4] Pivot Sq Footage for DOH'!$A$4:$B$46,2,FALSE),0)</f>
        <v>20340</v>
      </c>
      <c r="F76" s="300">
        <f>IFERROR(VLOOKUP((VALUE(F$55)),'[4] Pivot Sq Footage for DOH'!$A$4:$B$46,2,FALSE),0)</f>
        <v>0</v>
      </c>
      <c r="G76" s="300">
        <f>IFERROR(VLOOKUP((VALUE(G$55)),'[4] Pivot Sq Footage for DOH'!$A$4:$B$46,2,FALSE),0)</f>
        <v>0</v>
      </c>
      <c r="H76" s="300">
        <f>IFERROR(VLOOKUP((VALUE(H$55)),'[4] Pivot Sq Footage for DOH'!$A$4:$B$46,2,FALSE),0)</f>
        <v>0</v>
      </c>
      <c r="I76" s="300">
        <f>IFERROR(VLOOKUP((VALUE(I$55)),'[4] Pivot Sq Footage for DOH'!$A$4:$B$46,2,FALSE),0)</f>
        <v>17985</v>
      </c>
      <c r="J76" s="300">
        <f>IFERROR(VLOOKUP((VALUE(J$55)),'[4] Pivot Sq Footage for DOH'!$A$4:$B$46,2,FALSE),0)</f>
        <v>459</v>
      </c>
      <c r="K76" s="300">
        <f>IFERROR(VLOOKUP((VALUE(K$55)),'[4] Pivot Sq Footage for DOH'!$A$4:$B$46,2,FALSE),0)</f>
        <v>0</v>
      </c>
      <c r="L76" s="300">
        <f>IFERROR(VLOOKUP((VALUE(L$55)),'[4] Pivot Sq Footage for DOH'!$A$4:$B$46,2,FALSE),0)</f>
        <v>0</v>
      </c>
      <c r="M76" s="300">
        <f>IFERROR(VLOOKUP((VALUE(M$55)),'[4] Pivot Sq Footage for DOH'!$A$4:$B$46,2,FALSE),0)</f>
        <v>0</v>
      </c>
      <c r="N76" s="300">
        <f>IFERROR(VLOOKUP((VALUE(N$55)),'[4] Pivot Sq Footage for DOH'!$A$4:$B$46,2,FALSE),0)</f>
        <v>0</v>
      </c>
      <c r="O76" s="300">
        <f>IFERROR(VLOOKUP((VALUE(O$55)),'[4] Pivot Sq Footage for DOH'!$A$4:$B$46,2,FALSE),0)</f>
        <v>3113</v>
      </c>
      <c r="P76" s="300">
        <f>IFERROR(VLOOKUP((VALUE(P$55)),'[4] Pivot Sq Footage for DOH'!$A$4:$B$46,2,FALSE),0)</f>
        <v>6715</v>
      </c>
      <c r="Q76" s="300">
        <f>IFERROR(VLOOKUP((VALUE(Q$55)),'[4] Pivot Sq Footage for DOH'!$A$4:$B$46,2,FALSE),0)</f>
        <v>1302</v>
      </c>
      <c r="R76" s="300">
        <f>IFERROR(VLOOKUP((VALUE(R$55)),'[4] Pivot Sq Footage for DOH'!$A$4:$B$46,2,FALSE),0)</f>
        <v>198</v>
      </c>
      <c r="S76" s="300">
        <f>IFERROR(VLOOKUP((VALUE(S$55)),'[4] Pivot Sq Footage for DOH'!$A$4:$B$46,2,FALSE),0)</f>
        <v>1331</v>
      </c>
      <c r="T76" s="300">
        <f>IFERROR(VLOOKUP((VALUE(T$55)),'[4] Pivot Sq Footage for DOH'!$A$4:$B$46,2,FALSE),0)</f>
        <v>0</v>
      </c>
      <c r="U76" s="300">
        <f>IFERROR(VLOOKUP((VALUE(U$55)),'[4] Pivot Sq Footage for DOH'!$A$4:$B$46,2,FALSE),0)</f>
        <v>5703</v>
      </c>
      <c r="V76" s="300">
        <f>IFERROR(VLOOKUP((VALUE(V$55)),'[4] Pivot Sq Footage for DOH'!$A$4:$B$46,2,FALSE),0)</f>
        <v>864</v>
      </c>
      <c r="W76" s="300">
        <f>IFERROR(VLOOKUP((VALUE(W$55)),'[4] Pivot Sq Footage for DOH'!$A$4:$B$46,2,FALSE),0)</f>
        <v>660</v>
      </c>
      <c r="X76" s="300">
        <f>IFERROR(VLOOKUP((VALUE(X$55)),'[4] Pivot Sq Footage for DOH'!$A$4:$B$46,2,FALSE),0)</f>
        <v>5944</v>
      </c>
      <c r="Y76" s="300">
        <f>IFERROR(VLOOKUP((VALUE(Y$55)),'[4] Pivot Sq Footage for DOH'!$A$4:$B$46,2,FALSE),0)</f>
        <v>8961</v>
      </c>
      <c r="Z76" s="300">
        <f>IFERROR(VLOOKUP((VALUE(Z$55)),'[4] Pivot Sq Footage for DOH'!$A$4:$B$46,2,FALSE),0)</f>
        <v>0</v>
      </c>
      <c r="AA76" s="300">
        <f>IFERROR(VLOOKUP((VALUE(AA$55)),'[4] Pivot Sq Footage for DOH'!$A$4:$B$46,2,FALSE),0)</f>
        <v>403</v>
      </c>
      <c r="AB76" s="300">
        <f>IFERROR(VLOOKUP((VALUE(AB$55)),'[4] Pivot Sq Footage for DOH'!$A$4:$B$46,2,FALSE),0)</f>
        <v>1239</v>
      </c>
      <c r="AC76" s="300">
        <f>IFERROR(VLOOKUP((VALUE(AC$55)),'[4] Pivot Sq Footage for DOH'!$A$4:$B$46,2,FALSE),0)</f>
        <v>304</v>
      </c>
      <c r="AD76" s="300">
        <f>IFERROR(VLOOKUP((VALUE(AD$55)),'[4] Pivot Sq Footage for DOH'!$A$4:$B$46,2,FALSE),0)</f>
        <v>0</v>
      </c>
      <c r="AE76" s="300">
        <f>IFERROR(VLOOKUP((VALUE(AE$55)),'[4] Pivot Sq Footage for DOH'!$A$4:$B$46,2,FALSE),0)</f>
        <v>6115</v>
      </c>
      <c r="AF76" s="300">
        <f>IFERROR(VLOOKUP((VALUE(AF$55)),'[4] Pivot Sq Footage for DOH'!$A$4:$B$46,2,FALSE),0)</f>
        <v>0</v>
      </c>
      <c r="AG76" s="300">
        <f>IFERROR(VLOOKUP((VALUE(AG$55)),'[4] Pivot Sq Footage for DOH'!$A$4:$B$46,2,FALSE),0)</f>
        <v>15933</v>
      </c>
      <c r="AH76" s="300">
        <f>IFERROR(VLOOKUP((VALUE(AH$55)),'[4] Pivot Sq Footage for DOH'!$A$4:$B$46,2,FALSE),0)</f>
        <v>0</v>
      </c>
      <c r="AI76" s="300">
        <f>IFERROR(VLOOKUP((VALUE(AI$55)),'[4] Pivot Sq Footage for DOH'!$A$4:$B$46,2,FALSE),0)</f>
        <v>3092</v>
      </c>
      <c r="AJ76" s="300">
        <f>IFERROR(VLOOKUP((VALUE(AJ$55)),'[4] Pivot Sq Footage for DOH'!$A$4:$B$46,2,FALSE),0)</f>
        <v>0</v>
      </c>
      <c r="AK76" s="300">
        <f>IFERROR(VLOOKUP((VALUE(AK$55)),'[4] Pivot Sq Footage for DOH'!$A$4:$B$46,2,FALSE),0)</f>
        <v>0</v>
      </c>
      <c r="AL76" s="300">
        <f>IFERROR(VLOOKUP((VALUE(AL$55)),'[4] Pivot Sq Footage for DOH'!$A$4:$B$46,2,FALSE),0)</f>
        <v>331</v>
      </c>
      <c r="AM76" s="300">
        <f>IFERROR(VLOOKUP((VALUE(AM$55)),'[4] Pivot Sq Footage for DOH'!$A$4:$B$46,2,FALSE),0)</f>
        <v>0</v>
      </c>
      <c r="AN76" s="300">
        <f>IFERROR(VLOOKUP((VALUE(AN$55)),'[4] Pivot Sq Footage for DOH'!$A$4:$B$46,2,FALSE),0)</f>
        <v>0</v>
      </c>
      <c r="AO76" s="300">
        <f>IFERROR(VLOOKUP((VALUE(AO$55)),'[4] Pivot Sq Footage for DOH'!$A$4:$B$46,2,FALSE),0)</f>
        <v>0</v>
      </c>
      <c r="AP76" s="300">
        <f>IFERROR(VLOOKUP((VALUE(AP$55)),'[4] Pivot Sq Footage for DOH'!$A$4:$B$46,2,FALSE),0)</f>
        <v>38095</v>
      </c>
      <c r="AQ76" s="300">
        <f>IFERROR(VLOOKUP((VALUE(AQ$55)),'[4] Pivot Sq Footage for DOH'!$A$4:$B$46,2,FALSE),0)</f>
        <v>0</v>
      </c>
      <c r="AR76" s="300">
        <f>IFERROR(VLOOKUP((VALUE(AR$55)),'[4] Pivot Sq Footage for DOH'!$A$4:$B$46,2,FALSE),0)</f>
        <v>0</v>
      </c>
      <c r="AS76" s="300">
        <f>IFERROR(VLOOKUP((VALUE(AS$55)),'[4] Pivot Sq Footage for DOH'!$A$4:$B$46,2,FALSE),0)</f>
        <v>0</v>
      </c>
      <c r="AT76" s="300">
        <f>IFERROR(VLOOKUP((VALUE(AT$55)),'[4] Pivot Sq Footage for DOH'!$A$4:$B$46,2,FALSE),0)</f>
        <v>0</v>
      </c>
      <c r="AU76" s="300">
        <f>IFERROR(VLOOKUP((VALUE(AU$55)),'[4] Pivot Sq Footage for DOH'!$A$4:$B$46,2,FALSE),0)</f>
        <v>0</v>
      </c>
      <c r="AV76" s="300">
        <f>IFERROR(VLOOKUP((VALUE(AV$55)),'[4] Pivot Sq Footage for DOH'!$A$4:$B$46,2,FALSE),0)</f>
        <v>6445</v>
      </c>
      <c r="AW76" s="300">
        <f>IFERROR(VLOOKUP((VALUE(AW$55)),'[4] Pivot Sq Footage for DOH'!$A$4:$B$46,2,FALSE),0)</f>
        <v>0</v>
      </c>
      <c r="AX76" s="300">
        <f>IFERROR(VLOOKUP((VALUE(AX$55)),'[4] Pivot Sq Footage for DOH'!$A$4:$B$46,2,FALSE),0)</f>
        <v>0</v>
      </c>
      <c r="AY76" s="300">
        <f>IFERROR(VLOOKUP((VALUE(AY$55)),'[4] Pivot Sq Footage for DOH'!$A$4:$B$46,2,FALSE),0)</f>
        <v>7362</v>
      </c>
      <c r="AZ76" s="300">
        <f>IFERROR(VLOOKUP((VALUE(AZ$55)),'[4] Pivot Sq Footage for DOH'!$A$4:$B$46,2,FALSE),0)</f>
        <v>0</v>
      </c>
      <c r="BA76" s="300">
        <f>IFERROR(VLOOKUP((VALUE(BA$55)),'[4] Pivot Sq Footage for DOH'!$A$4:$B$46,2,FALSE),0)</f>
        <v>1158</v>
      </c>
      <c r="BB76" s="300">
        <f>IFERROR(VLOOKUP((VALUE(BB$55)),'[4] Pivot Sq Footage for DOH'!$A$4:$B$46,2,FALSE),0)</f>
        <v>311</v>
      </c>
      <c r="BC76" s="300">
        <f>IFERROR(VLOOKUP((VALUE(BC$55)),'[4] Pivot Sq Footage for DOH'!$A$4:$B$46,2,FALSE),0)</f>
        <v>0</v>
      </c>
      <c r="BD76" s="300">
        <f>IFERROR(VLOOKUP((VALUE(BD$55)),'[4] Pivot Sq Footage for DOH'!$A$4:$B$46,2,FALSE),0)</f>
        <v>2441</v>
      </c>
      <c r="BE76" s="300">
        <f>IFERROR(VLOOKUP((VALUE(BE$55)),'[4] Pivot Sq Footage for DOH'!$A$4:$B$46,2,FALSE),0)</f>
        <v>26845</v>
      </c>
      <c r="BF76" s="300">
        <f>IFERROR(VLOOKUP((VALUE(BF$55)),'[4] Pivot Sq Footage for DOH'!$A$4:$B$46,2,FALSE),0)</f>
        <v>2350</v>
      </c>
      <c r="BG76" s="300">
        <f>IFERROR(VLOOKUP((VALUE(BG$55)),'[4] Pivot Sq Footage for DOH'!$A$4:$B$46,2,FALSE),0)</f>
        <v>261</v>
      </c>
      <c r="BH76" s="300">
        <f>IFERROR(VLOOKUP((VALUE(BH$55)),'[4] Pivot Sq Footage for DOH'!$A$4:$B$46,2,FALSE),0)</f>
        <v>3573</v>
      </c>
      <c r="BI76" s="300">
        <f>IFERROR(VLOOKUP((VALUE(BI$55)),'[4] Pivot Sq Footage for DOH'!$A$4:$B$46,2,FALSE),0)</f>
        <v>0</v>
      </c>
      <c r="BJ76" s="300">
        <f>IFERROR(VLOOKUP((VALUE(BJ$55)),'[4] Pivot Sq Footage for DOH'!$A$4:$B$46,2,FALSE),0)</f>
        <v>2429</v>
      </c>
      <c r="BK76" s="300">
        <f>IFERROR(VLOOKUP((VALUE(BK$55)),'[4] Pivot Sq Footage for DOH'!$A$4:$B$46,2,FALSE),0)</f>
        <v>3694</v>
      </c>
      <c r="BL76" s="300">
        <f>IFERROR(VLOOKUP((VALUE(BL$55)),'[4] Pivot Sq Footage for DOH'!$A$4:$B$46,2,FALSE),0)</f>
        <v>1251</v>
      </c>
      <c r="BM76" s="300">
        <f>IFERROR(VLOOKUP((VALUE(BM$55)),'[4] Pivot Sq Footage for DOH'!$A$4:$B$46,2,FALSE),0)</f>
        <v>0</v>
      </c>
      <c r="BN76" s="300">
        <f>IFERROR(VLOOKUP((VALUE(BN$55)),'[4] Pivot Sq Footage for DOH'!$A$4:$B$46,2,FALSE),0)</f>
        <v>82182</v>
      </c>
      <c r="BO76" s="300">
        <f>IFERROR(VLOOKUP((VALUE(BO$55)),'[4] Pivot Sq Footage for DOH'!$A$4:$B$46,2,FALSE),0)</f>
        <v>0</v>
      </c>
      <c r="BP76" s="300">
        <f>IFERROR(VLOOKUP((VALUE(BP$55)),'[4] Pivot Sq Footage for DOH'!$A$4:$B$46,2,FALSE),0)</f>
        <v>370</v>
      </c>
      <c r="BQ76" s="300">
        <f>IFERROR(VLOOKUP((VALUE(BQ$55)),'[4] Pivot Sq Footage for DOH'!$A$4:$B$46,2,FALSE),0)</f>
        <v>0</v>
      </c>
      <c r="BR76" s="300">
        <f>IFERROR(VLOOKUP((VALUE(BR$55)),'[4] Pivot Sq Footage for DOH'!$A$4:$B$46,2,FALSE),0)</f>
        <v>1288</v>
      </c>
      <c r="BS76" s="300">
        <f>IFERROR(VLOOKUP((VALUE(BS$55)),'[4] Pivot Sq Footage for DOH'!$A$4:$B$46,2,FALSE),0)</f>
        <v>749</v>
      </c>
      <c r="BT76" s="300">
        <f>IFERROR(VLOOKUP((VALUE(BT$55)),'[4] Pivot Sq Footage for DOH'!$A$4:$B$46,2,FALSE),0)</f>
        <v>0</v>
      </c>
      <c r="BU76" s="300">
        <f>IFERROR(VLOOKUP((VALUE(BU$55)),'[4] Pivot Sq Footage for DOH'!$A$4:$B$46,2,FALSE),0)</f>
        <v>0</v>
      </c>
      <c r="BV76" s="300">
        <f>IFERROR(VLOOKUP((VALUE(BV$55)),'[4] Pivot Sq Footage for DOH'!$A$4:$B$46,2,FALSE),0)</f>
        <v>10871</v>
      </c>
      <c r="BW76" s="300">
        <f>IFERROR(VLOOKUP((VALUE(BW$55)),'[4] Pivot Sq Footage for DOH'!$A$4:$B$46,2,FALSE),0)</f>
        <v>452</v>
      </c>
      <c r="BX76" s="300">
        <f>IFERROR(VLOOKUP((VALUE(BX$55)),'[4] Pivot Sq Footage for DOH'!$A$4:$B$46,2,FALSE),0)</f>
        <v>0</v>
      </c>
      <c r="BY76" s="300">
        <f>IFERROR(VLOOKUP((VALUE(BY$55)),'[4] Pivot Sq Footage for DOH'!$A$4:$B$46,2,FALSE),0)</f>
        <v>552</v>
      </c>
      <c r="BZ76" s="300">
        <f>IFERROR(VLOOKUP((VALUE(BZ$55)),'[4] Pivot Sq Footage for DOH'!$A$4:$B$46,2,FALSE),0)</f>
        <v>0</v>
      </c>
      <c r="CA76" s="300">
        <f>IFERROR(VLOOKUP((VALUE(CA$55)),'[4] Pivot Sq Footage for DOH'!$A$4:$B$46,2,FALSE),0)</f>
        <v>1656</v>
      </c>
      <c r="CB76" s="300">
        <f>IFERROR(VLOOKUP((VALUE(CB$55)),'[4] Pivot Sq Footage for DOH'!$A$4:$B$46,2,FALSE),0)</f>
        <v>0</v>
      </c>
      <c r="CC76" s="300">
        <f>IFERROR(VLOOKUP((VALUE(CC$55)),'[4] Pivot Sq Footage for DOH'!$A$4:$B$46,2,FALSE),0)</f>
        <v>0</v>
      </c>
      <c r="CD76" s="305" t="s">
        <v>221</v>
      </c>
      <c r="CE76" s="295">
        <f t="shared" si="8"/>
        <v>301213</v>
      </c>
      <c r="CF76" s="295">
        <f>BE59-CE76</f>
        <v>0</v>
      </c>
    </row>
    <row r="77" spans="1:84" ht="12.65" customHeight="1" x14ac:dyDescent="0.3">
      <c r="A77" s="302" t="s">
        <v>249</v>
      </c>
      <c r="B77" s="295"/>
      <c r="C77" s="300">
        <f>[2]Meals!$C$10</f>
        <v>2324</v>
      </c>
      <c r="D77" s="300"/>
      <c r="E77" s="300">
        <f>[2]Meals!$C$11</f>
        <v>25962</v>
      </c>
      <c r="F77" s="300"/>
      <c r="G77" s="300"/>
      <c r="H77" s="300"/>
      <c r="I77" s="300">
        <f>[2]Meals!$C$16</f>
        <v>9363</v>
      </c>
      <c r="J77" s="300"/>
      <c r="K77" s="300"/>
      <c r="L77" s="300"/>
      <c r="M77" s="300"/>
      <c r="N77" s="300"/>
      <c r="O77" s="300"/>
      <c r="P77" s="300"/>
      <c r="Q77" s="300">
        <f>[2]Meals!$C$13+[2]Meals!$C$14</f>
        <v>31</v>
      </c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>
        <f>[2]Meals!$C$15</f>
        <v>2829</v>
      </c>
      <c r="AH77" s="300"/>
      <c r="AI77" s="300"/>
      <c r="AJ77" s="300"/>
      <c r="AK77" s="300"/>
      <c r="AL77" s="300"/>
      <c r="AM77" s="300"/>
      <c r="AN77" s="300"/>
      <c r="AO77" s="300"/>
      <c r="AP77" s="300">
        <f>[2]Meals!$C$12</f>
        <v>24</v>
      </c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40533</v>
      </c>
      <c r="CF77" s="295">
        <f>AY59-CE77</f>
        <v>0</v>
      </c>
    </row>
    <row r="78" spans="1:84" ht="12.65" customHeight="1" x14ac:dyDescent="0.3">
      <c r="A78" s="302" t="s">
        <v>250</v>
      </c>
      <c r="B78" s="295"/>
      <c r="C78" s="300">
        <f>'[5]2019'!$C$13</f>
        <v>1845</v>
      </c>
      <c r="D78" s="300"/>
      <c r="E78" s="300">
        <f>'[5]2019'!$D$13</f>
        <v>4887</v>
      </c>
      <c r="F78" s="300"/>
      <c r="G78" s="300"/>
      <c r="H78" s="300"/>
      <c r="I78" s="300">
        <f>'[5]2019'!$H$13</f>
        <v>5637</v>
      </c>
      <c r="J78" s="300">
        <f>'[5]2019'!$I$13</f>
        <v>129</v>
      </c>
      <c r="K78" s="300"/>
      <c r="L78" s="300"/>
      <c r="M78" s="300"/>
      <c r="N78" s="300"/>
      <c r="O78" s="300">
        <f>'[5]2019'!$N$13</f>
        <v>2479</v>
      </c>
      <c r="P78" s="300">
        <f>'[5]2019'!$O$13</f>
        <v>3061</v>
      </c>
      <c r="Q78" s="300">
        <f>'[5]2019'!$P$13</f>
        <v>408</v>
      </c>
      <c r="R78" s="300">
        <f>'[5]2019'!$Q$13</f>
        <v>62</v>
      </c>
      <c r="S78" s="300">
        <f>'[5]2019'!$R$13</f>
        <v>417</v>
      </c>
      <c r="T78" s="300">
        <f>'[5]2019'!$S$13</f>
        <v>0</v>
      </c>
      <c r="U78" s="300">
        <f>'[5]2019'!$T$13</f>
        <v>1788</v>
      </c>
      <c r="V78" s="300">
        <f>'[5]2019'!$U$13</f>
        <v>271</v>
      </c>
      <c r="W78" s="300">
        <f>'[5]2019'!$V$13</f>
        <v>207</v>
      </c>
      <c r="X78" s="300">
        <f>'[5]2019'!$W$13</f>
        <v>1863</v>
      </c>
      <c r="Y78" s="300">
        <f>'[5]2019'!$X$13</f>
        <v>2809</v>
      </c>
      <c r="Z78" s="300">
        <f>'[5]2019'!$Y$13</f>
        <v>0</v>
      </c>
      <c r="AA78" s="300">
        <f>'[5]2019'!$AA$13</f>
        <v>126</v>
      </c>
      <c r="AB78" s="300">
        <f>'[5]2019'!$AB$13</f>
        <v>388</v>
      </c>
      <c r="AC78" s="300">
        <f>'[5]2019'!$AC$13</f>
        <v>95</v>
      </c>
      <c r="AD78" s="300">
        <f>'[5]2019'!$AD$13</f>
        <v>0</v>
      </c>
      <c r="AE78" s="300">
        <f>'[5]2019'!$AE$13</f>
        <v>1917</v>
      </c>
      <c r="AF78" s="300">
        <f>'[5]2019'!$AF$13</f>
        <v>0</v>
      </c>
      <c r="AG78" s="300">
        <f>'[5]2019'!$AG$13</f>
        <v>4994</v>
      </c>
      <c r="AH78" s="300">
        <f>'[5]2019'!$AH$13</f>
        <v>0</v>
      </c>
      <c r="AI78" s="300">
        <f>'[5]2019'!$AI$13</f>
        <v>969</v>
      </c>
      <c r="AJ78" s="300"/>
      <c r="AK78" s="300"/>
      <c r="AL78" s="300">
        <f>'[5]2019'!$AM$13</f>
        <v>104</v>
      </c>
      <c r="AM78" s="300"/>
      <c r="AN78" s="300"/>
      <c r="AO78" s="300"/>
      <c r="AP78" s="300">
        <f>'[5]2019'!$AQ$13</f>
        <v>9103</v>
      </c>
      <c r="AQ78" s="300"/>
      <c r="AR78" s="300"/>
      <c r="AS78" s="300"/>
      <c r="AT78" s="300"/>
      <c r="AU78" s="300"/>
      <c r="AV78" s="300">
        <f>'[5]2019'!$AW$13</f>
        <v>2020</v>
      </c>
      <c r="AW78" s="300"/>
      <c r="AX78" s="305" t="s">
        <v>221</v>
      </c>
      <c r="AY78" s="305" t="s">
        <v>221</v>
      </c>
      <c r="AZ78" s="305" t="s">
        <v>221</v>
      </c>
      <c r="BA78" s="300">
        <f>'[5]2019'!$BB$13</f>
        <v>363</v>
      </c>
      <c r="BB78" s="300">
        <f>'[5]2019'!$BC$13</f>
        <v>97</v>
      </c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f>'[5]2019'!$BI$13</f>
        <v>1120</v>
      </c>
      <c r="BI78" s="300"/>
      <c r="BJ78" s="305" t="s">
        <v>221</v>
      </c>
      <c r="BK78" s="300">
        <f>'[5]2019'!$BL$13</f>
        <v>1221</v>
      </c>
      <c r="BL78" s="300">
        <f>'[5]2019'!$BM$13</f>
        <v>392</v>
      </c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f>'[5]2019'!$BR$13</f>
        <v>235</v>
      </c>
      <c r="BT78" s="300"/>
      <c r="BU78" s="300"/>
      <c r="BV78" s="300">
        <f>'[5]2019'!$BT$13</f>
        <v>3407</v>
      </c>
      <c r="BW78" s="300">
        <f>'[5]2019'!$BU$13</f>
        <v>142</v>
      </c>
      <c r="BX78" s="300"/>
      <c r="BY78" s="300">
        <f>'[5]2019'!$BW$13</f>
        <v>173</v>
      </c>
      <c r="BZ78" s="300"/>
      <c r="CA78" s="300">
        <f>'[5]2019'!$BY$13</f>
        <v>519.87999999999738</v>
      </c>
      <c r="CB78" s="300"/>
      <c r="CC78" s="305" t="s">
        <v>221</v>
      </c>
      <c r="CD78" s="305" t="s">
        <v>221</v>
      </c>
      <c r="CE78" s="295">
        <f t="shared" si="8"/>
        <v>53248.88</v>
      </c>
      <c r="CF78" s="295"/>
    </row>
    <row r="79" spans="1:84" ht="12.65" customHeight="1" x14ac:dyDescent="0.3">
      <c r="A79" s="302" t="s">
        <v>251</v>
      </c>
      <c r="B79" s="295"/>
      <c r="C79" s="225">
        <f>'[6]Item Summary'!$C$12</f>
        <v>22538.31</v>
      </c>
      <c r="D79" s="225"/>
      <c r="E79" s="300">
        <f>'[6]Item Summary'!$C$13</f>
        <v>125646.81</v>
      </c>
      <c r="F79" s="300"/>
      <c r="G79" s="300"/>
      <c r="H79" s="300"/>
      <c r="I79" s="300">
        <f>'[6]Item Summary'!$C$14</f>
        <v>14433.48</v>
      </c>
      <c r="J79" s="300"/>
      <c r="K79" s="300"/>
      <c r="L79" s="300"/>
      <c r="M79" s="300"/>
      <c r="N79" s="300"/>
      <c r="O79" s="300">
        <f>'[6]Item Summary'!$C$15</f>
        <v>25383.86</v>
      </c>
      <c r="P79" s="300">
        <f>'[6]Item Summary'!$C$16</f>
        <v>39500.600000000006</v>
      </c>
      <c r="Q79" s="300">
        <f>'[6]Item Summary'!$C$17</f>
        <v>4410.8999999999996</v>
      </c>
      <c r="R79" s="300"/>
      <c r="S79" s="300">
        <f>'[6]Item Summary'!$C$18</f>
        <v>937.92</v>
      </c>
      <c r="T79" s="300"/>
      <c r="U79" s="300"/>
      <c r="V79" s="300"/>
      <c r="W79" s="300"/>
      <c r="X79" s="300"/>
      <c r="Y79" s="300">
        <f>'[6]Item Summary'!$C$19</f>
        <v>31298.080000000002</v>
      </c>
      <c r="Z79" s="300"/>
      <c r="AA79" s="300"/>
      <c r="AB79" s="300"/>
      <c r="AC79" s="300">
        <f>'[6]Item Summary'!$C$20</f>
        <v>150.71</v>
      </c>
      <c r="AD79" s="300"/>
      <c r="AE79" s="300">
        <f>'[6]Item Summary'!$C$21</f>
        <v>8028.82</v>
      </c>
      <c r="AF79" s="300"/>
      <c r="AG79" s="300">
        <f>'[6]Item Summary'!$C$22</f>
        <v>128462.58</v>
      </c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>
        <f>'[6]Item Summary'!$C$23</f>
        <v>6467.93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407260.00000000006</v>
      </c>
      <c r="CF79" s="295">
        <f>BA59</f>
        <v>0</v>
      </c>
    </row>
    <row r="80" spans="1:84" ht="12.65" customHeight="1" x14ac:dyDescent="0.3">
      <c r="A80" s="302" t="s">
        <v>252</v>
      </c>
      <c r="B80" s="295"/>
      <c r="C80" s="187">
        <f>C60</f>
        <v>16.64</v>
      </c>
      <c r="D80" s="187"/>
      <c r="E80" s="187">
        <f>E60</f>
        <v>60.1</v>
      </c>
      <c r="F80" s="187"/>
      <c r="G80" s="187"/>
      <c r="H80" s="187"/>
      <c r="I80" s="187">
        <f>I60</f>
        <v>23.87</v>
      </c>
      <c r="J80" s="187"/>
      <c r="K80" s="187"/>
      <c r="L80" s="187"/>
      <c r="M80" s="187"/>
      <c r="N80" s="187"/>
      <c r="O80" s="187">
        <f>O60</f>
        <v>19.39</v>
      </c>
      <c r="P80" s="187">
        <f>P60</f>
        <v>16.22</v>
      </c>
      <c r="Q80" s="187">
        <f>Q60</f>
        <v>2.54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AG60</f>
        <v>41.41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180.17000000000002</v>
      </c>
      <c r="CF80" s="310"/>
    </row>
    <row r="81" spans="1:84" ht="21" customHeight="1" x14ac:dyDescent="0.3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5" t="s">
        <v>1251</v>
      </c>
      <c r="B86" s="312" t="s">
        <v>256</v>
      </c>
      <c r="C86" s="230"/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5" t="s">
        <v>258</v>
      </c>
      <c r="B87" s="312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5" t="s">
        <v>259</v>
      </c>
      <c r="B88" s="312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5" t="s">
        <v>260</v>
      </c>
      <c r="B89" s="312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5" t="s">
        <v>261</v>
      </c>
      <c r="B90" s="312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5" t="s">
        <v>262</v>
      </c>
      <c r="B91" s="312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5" t="s">
        <v>264</v>
      </c>
      <c r="B93" s="312" t="s">
        <v>256</v>
      </c>
      <c r="C93" s="270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5" t="s">
        <v>268</v>
      </c>
      <c r="B99" s="312" t="s">
        <v>256</v>
      </c>
      <c r="C99" s="189" t="s">
        <v>1278</v>
      </c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5" t="s">
        <v>270</v>
      </c>
      <c r="B101" s="312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5" t="s">
        <v>278</v>
      </c>
      <c r="B111" s="312" t="s">
        <v>256</v>
      </c>
      <c r="C111" s="189">
        <f>'[2]Patient Days &amp; Admits'!$D$59</f>
        <v>2491</v>
      </c>
      <c r="D111" s="174">
        <f>E59+C59</f>
        <v>9303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5" t="s">
        <v>280</v>
      </c>
      <c r="B113" s="312" t="s">
        <v>256</v>
      </c>
      <c r="C113" s="189">
        <f>'[2]Patient Days &amp; Admits'!$D$62</f>
        <v>321</v>
      </c>
      <c r="D113" s="174">
        <f>I59</f>
        <v>3247</v>
      </c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5" t="s">
        <v>281</v>
      </c>
      <c r="B114" s="312" t="s">
        <v>256</v>
      </c>
      <c r="C114" s="189">
        <f>O59</f>
        <v>342</v>
      </c>
      <c r="D114" s="174">
        <f>J59</f>
        <v>678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5" t="s">
        <v>283</v>
      </c>
      <c r="B116" s="312" t="s">
        <v>256</v>
      </c>
      <c r="C116" s="189">
        <v>8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5" t="s">
        <v>284</v>
      </c>
      <c r="B117" s="312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5" t="s">
        <v>1238</v>
      </c>
      <c r="B118" s="312" t="s">
        <v>256</v>
      </c>
      <c r="C118" s="189">
        <v>32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5" t="s">
        <v>286</v>
      </c>
      <c r="B120" s="312" t="s">
        <v>256</v>
      </c>
      <c r="C120" s="189">
        <v>5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5" t="s">
        <v>280</v>
      </c>
      <c r="B125" s="312" t="s">
        <v>256</v>
      </c>
      <c r="C125" s="189">
        <v>4</v>
      </c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5" t="s">
        <v>291</v>
      </c>
      <c r="B127" s="295"/>
      <c r="C127" s="303"/>
      <c r="D127" s="295"/>
      <c r="E127" s="295">
        <f>SUM(C116:C126)</f>
        <v>49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5" t="s">
        <v>292</v>
      </c>
      <c r="B128" s="312" t="s">
        <v>256</v>
      </c>
      <c r="C128" s="189">
        <v>140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5" t="s">
        <v>293</v>
      </c>
      <c r="B129" s="312" t="s">
        <v>256</v>
      </c>
      <c r="C129" s="189">
        <v>12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5" t="s">
        <v>277</v>
      </c>
      <c r="B138" s="174">
        <f>'[7]2020 Hosp Adm, Pt Day, OP'!$K$18</f>
        <v>1341</v>
      </c>
      <c r="C138" s="189">
        <f>'[7]2020 Hosp Adm, Pt Day, OP'!$K$22</f>
        <v>1042</v>
      </c>
      <c r="D138" s="174">
        <f>'[7]2020 Hosp Adm, Pt Day, OP'!$K$35</f>
        <v>450</v>
      </c>
      <c r="E138" s="295">
        <f>SUM(B138:D138)</f>
        <v>2833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5" t="s">
        <v>215</v>
      </c>
      <c r="B139" s="174">
        <f>'[7]2020 Hosp Adm, Pt Day, OP'!$E$18</f>
        <v>5307</v>
      </c>
      <c r="C139" s="189">
        <f>'[7]2020 Hosp Adm, Pt Day, OP'!$E$22</f>
        <v>2716</v>
      </c>
      <c r="D139" s="174">
        <f>'[7]2020 Hosp Adm, Pt Day, OP'!$E$35</f>
        <v>1825</v>
      </c>
      <c r="E139" s="295">
        <f>SUM(B139:D139)</f>
        <v>9848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5" t="s">
        <v>298</v>
      </c>
      <c r="B140" s="174">
        <f>'[7]2020 Hosp Adm, Pt Day, OP'!$P$18</f>
        <v>56608.7</v>
      </c>
      <c r="C140" s="174">
        <f>'[7]2020 Hosp Adm, Pt Day, OP'!$P$22</f>
        <v>35620.31</v>
      </c>
      <c r="D140" s="174">
        <f>'[7]2020 Hosp Adm, Pt Day, OP'!$P$35</f>
        <v>34354.990000000005</v>
      </c>
      <c r="E140" s="295">
        <f>SUM(B140:D140)</f>
        <v>126584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5" t="s">
        <v>245</v>
      </c>
      <c r="B141" s="174">
        <f>'[8]Rev Accrual Alloc'!$C$157</f>
        <v>67861921.915130004</v>
      </c>
      <c r="C141" s="189">
        <f>'[8]Rev Accrual Alloc'!$H$176+'[8]Rev Accrual Alloc'!$N$176</f>
        <v>29726009.654831655</v>
      </c>
      <c r="D141" s="174">
        <f>'[8]Rev Accrual Alloc'!$O$176-C141-B141</f>
        <v>19897380.430038318</v>
      </c>
      <c r="E141" s="295">
        <f>SUM(B141:D141)</f>
        <v>117485311.99999999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5" t="s">
        <v>246</v>
      </c>
      <c r="B142" s="174">
        <f>'[8]Rev Accrual Alloc'!$C$178</f>
        <v>102094412.58528715</v>
      </c>
      <c r="C142" s="189">
        <f>'[8]Rev Accrual Alloc'!$H$178+'[8]Rev Accrual Alloc'!$N$178</f>
        <v>63979092.145834506</v>
      </c>
      <c r="D142" s="174">
        <f>'[8]Rev Accrual Alloc'!$O$178-C142-B142</f>
        <v>64218004.068878382</v>
      </c>
      <c r="E142" s="295">
        <f>SUM(B142:D142)</f>
        <v>230291508.80000004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5" t="s">
        <v>277</v>
      </c>
      <c r="B150" s="174">
        <f>-'[7]2020 Hosp Adm, Pt Day, OP'!$J$18</f>
        <v>0</v>
      </c>
      <c r="C150" s="189">
        <f>-'[7]2020 Hosp Adm, Pt Day, OP'!$J$22</f>
        <v>110</v>
      </c>
      <c r="D150" s="174">
        <f>-'[7]2020 Hosp Adm, Pt Day, OP'!$J$35</f>
        <v>211</v>
      </c>
      <c r="E150" s="295">
        <f>SUM(B150:D150)</f>
        <v>321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5" t="s">
        <v>215</v>
      </c>
      <c r="B151" s="174">
        <f>-'[7]2020 Hosp Adm, Pt Day, OP'!$D$18</f>
        <v>0</v>
      </c>
      <c r="C151" s="189">
        <f>-'[7]2020 Hosp Adm, Pt Day, OP'!$D$22</f>
        <v>2133</v>
      </c>
      <c r="D151" s="174">
        <f>-'[7]2020 Hosp Adm, Pt Day, OP'!$D$35</f>
        <v>1114</v>
      </c>
      <c r="E151" s="295">
        <f>SUM(B151:D151)</f>
        <v>3247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5" t="s">
        <v>298</v>
      </c>
      <c r="B152" s="174">
        <f>-'[7]2020 Hosp Adm, Pt Day, OP'!$O$18</f>
        <v>434.3</v>
      </c>
      <c r="C152" s="189">
        <f>-'[7]2020 Hosp Adm, Pt Day, OP'!$O$22</f>
        <v>126.69</v>
      </c>
      <c r="D152" s="174">
        <f>-'[7]2020 Hosp Adm, Pt Day, OP'!$O$35</f>
        <v>1533.01</v>
      </c>
      <c r="E152" s="295">
        <f>SUM(B152:D152)</f>
        <v>2094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5" t="s">
        <v>245</v>
      </c>
      <c r="B153" s="174">
        <f>'[8]Rev Accrual Alloc'!$C$169</f>
        <v>0</v>
      </c>
      <c r="C153" s="189">
        <f>'[8]Rev Accrual Alloc'!$G$169+'[8]Rev Accrual Alloc'!$H$169</f>
        <v>3528223</v>
      </c>
      <c r="D153" s="174">
        <f>'[8]Rev Accrual Alloc'!$L$169-C153-B153</f>
        <v>1842839</v>
      </c>
      <c r="E153" s="295">
        <f>SUM(B153:D153)</f>
        <v>5371062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5" t="s">
        <v>246</v>
      </c>
      <c r="B154" s="174">
        <f>'[8]Rev Accrual Alloc'!$C$170</f>
        <v>88187</v>
      </c>
      <c r="C154" s="189">
        <f>'[8]Rev Accrual Alloc'!$G$170+'[8]Rev Accrual Alloc'!$H$170</f>
        <v>25719</v>
      </c>
      <c r="D154" s="174">
        <f>'[8]Rev Accrual Alloc'!$L$170-C154-B154</f>
        <v>311253.19999999995</v>
      </c>
      <c r="E154" s="295">
        <f>SUM(B154:D154)</f>
        <v>425159.19999999995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301" t="s">
        <v>304</v>
      </c>
      <c r="B157" s="174">
        <f>-'[8]HBP Component'!$C$24</f>
        <v>13149111.440000001</v>
      </c>
      <c r="C157" s="174">
        <f>'[8]HBP Component'!$C$68</f>
        <v>9777271.9600000009</v>
      </c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">
      <c r="A165" s="295" t="s">
        <v>307</v>
      </c>
      <c r="B165" s="312" t="s">
        <v>256</v>
      </c>
      <c r="C165" s="189">
        <f>'[1]DOH Supporting Sch - SS-2,3,5'!$G$15</f>
        <v>2856185.47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">
      <c r="A166" s="295" t="s">
        <v>308</v>
      </c>
      <c r="B166" s="312" t="s">
        <v>256</v>
      </c>
      <c r="C166" s="189">
        <f>'[1]DOH Supporting Sch - SS-2,3,5'!$G$19</f>
        <v>234766.1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">
      <c r="A167" s="301" t="s">
        <v>309</v>
      </c>
      <c r="B167" s="312" t="s">
        <v>256</v>
      </c>
      <c r="C167" s="189">
        <f>'[1]DOH Supporting Sch - SS-2,3,5'!$G$24</f>
        <v>827083.44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">
      <c r="A168" s="295" t="s">
        <v>310</v>
      </c>
      <c r="B168" s="312" t="s">
        <v>256</v>
      </c>
      <c r="C168" s="189">
        <f>'[1]DOH Supporting Sch - SS-2,3,5'!$G$30</f>
        <v>6846925.3399999999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">
      <c r="A169" s="295" t="s">
        <v>311</v>
      </c>
      <c r="B169" s="312" t="s">
        <v>256</v>
      </c>
      <c r="C169" s="189">
        <f>'[1]DOH Supporting Sch - SS-2,3,5'!$G$34</f>
        <v>21118.05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">
      <c r="A170" s="295" t="s">
        <v>312</v>
      </c>
      <c r="B170" s="312" t="s">
        <v>256</v>
      </c>
      <c r="C170" s="189">
        <f>'[1]DOH Supporting Sch - SS-2,3,5'!$G$51</f>
        <v>1401342.6799999997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">
      <c r="A171" s="295" t="s">
        <v>313</v>
      </c>
      <c r="B171" s="312" t="s">
        <v>256</v>
      </c>
      <c r="C171" s="189">
        <f>'[1]DOH Supporting Sch - SS-2,3,5'!$G$58</f>
        <v>168703.60999999996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">
      <c r="A173" s="295" t="s">
        <v>203</v>
      </c>
      <c r="B173" s="295"/>
      <c r="C173" s="303"/>
      <c r="D173" s="295">
        <f>SUM(C165:C172)</f>
        <v>12356124.689999999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">
      <c r="A175" s="295" t="s">
        <v>315</v>
      </c>
      <c r="B175" s="312" t="s">
        <v>256</v>
      </c>
      <c r="C175" s="189">
        <f>'[1]DOH Supporting Sch - SS-2,3,5'!$G$69</f>
        <v>43677.06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">
      <c r="A176" s="295" t="s">
        <v>316</v>
      </c>
      <c r="B176" s="312" t="s">
        <v>256</v>
      </c>
      <c r="C176" s="189">
        <f>'[1]DOH Supporting Sch - SS-2,3,5'!$G$117</f>
        <v>747870.7799999998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">
      <c r="A177" s="295" t="s">
        <v>203</v>
      </c>
      <c r="B177" s="295"/>
      <c r="C177" s="303"/>
      <c r="D177" s="295">
        <f>SUM(C175:C176)</f>
        <v>791547.83999999985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">
      <c r="A179" s="295" t="s">
        <v>318</v>
      </c>
      <c r="B179" s="312" t="s">
        <v>256</v>
      </c>
      <c r="C179" s="189">
        <f>'[1]DOH Supporting Sch - SS-2,3,5'!$G$123</f>
        <v>901978.38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">
      <c r="A180" s="295" t="s">
        <v>319</v>
      </c>
      <c r="B180" s="312" t="s">
        <v>256</v>
      </c>
      <c r="C180" s="189">
        <f>'[1]DOH Supporting Sch - SS-2,3,5'!$G$124</f>
        <v>305877.90999999997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">
      <c r="A181" s="295" t="s">
        <v>203</v>
      </c>
      <c r="B181" s="295"/>
      <c r="C181" s="303"/>
      <c r="D181" s="295">
        <f>SUM(C179:C180)</f>
        <v>1207856.29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">
      <c r="A183" s="295" t="s">
        <v>321</v>
      </c>
      <c r="B183" s="312" t="s">
        <v>256</v>
      </c>
      <c r="C183" s="189">
        <f>'[1]DOH Supporting Sch - SS-2,3,5'!$G$140</f>
        <v>161635.72000000003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">
      <c r="A184" s="295" t="s">
        <v>322</v>
      </c>
      <c r="B184" s="312" t="s">
        <v>256</v>
      </c>
      <c r="C184" s="189">
        <f>'[1]DOH Supporting Sch - SS-2,3,5'!$G$146</f>
        <v>1101929.1099999999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">
      <c r="A186" s="295" t="s">
        <v>203</v>
      </c>
      <c r="B186" s="295"/>
      <c r="C186" s="303"/>
      <c r="D186" s="295">
        <f>SUM(C183:C185)</f>
        <v>1263564.8299999998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">
      <c r="A188" s="295" t="s">
        <v>324</v>
      </c>
      <c r="B188" s="312" t="s">
        <v>256</v>
      </c>
      <c r="C188" s="189"/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">
      <c r="A189" s="295" t="s">
        <v>325</v>
      </c>
      <c r="B189" s="312" t="s">
        <v>256</v>
      </c>
      <c r="C189" s="189">
        <f>'[1]Income Statement'!$J$101</f>
        <v>1769514.72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">
      <c r="A190" s="295" t="s">
        <v>203</v>
      </c>
      <c r="B190" s="295"/>
      <c r="C190" s="303"/>
      <c r="D190" s="295">
        <f>SUM(C188:C189)</f>
        <v>1769514.72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5" t="s">
        <v>332</v>
      </c>
      <c r="B195" s="174">
        <v>1702265</v>
      </c>
      <c r="C195" s="189"/>
      <c r="D195" s="174"/>
      <c r="E195" s="295">
        <f t="shared" ref="E195:E203" si="10">SUM(B195:C195)-D195</f>
        <v>1702265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5" t="s">
        <v>333</v>
      </c>
      <c r="B196" s="174">
        <v>749181</v>
      </c>
      <c r="C196" s="189"/>
      <c r="D196" s="174"/>
      <c r="E196" s="295">
        <f t="shared" si="10"/>
        <v>749181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5" t="s">
        <v>334</v>
      </c>
      <c r="B197" s="174">
        <v>69788946</v>
      </c>
      <c r="C197" s="189">
        <v>92009</v>
      </c>
      <c r="D197" s="174"/>
      <c r="E197" s="295">
        <f t="shared" si="10"/>
        <v>69880955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5" t="s">
        <v>335</v>
      </c>
      <c r="B198" s="174">
        <v>4153580</v>
      </c>
      <c r="C198" s="189"/>
      <c r="D198" s="174"/>
      <c r="E198" s="295">
        <f t="shared" si="10"/>
        <v>4153580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5" t="s">
        <v>336</v>
      </c>
      <c r="B199" s="174">
        <v>35889307</v>
      </c>
      <c r="C199" s="189">
        <v>1568671</v>
      </c>
      <c r="D199" s="174"/>
      <c r="E199" s="295">
        <f t="shared" si="10"/>
        <v>37457978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5" t="s">
        <v>337</v>
      </c>
      <c r="B200" s="174"/>
      <c r="C200" s="189"/>
      <c r="D200" s="174"/>
      <c r="E200" s="295">
        <f t="shared" si="10"/>
        <v>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5" t="s">
        <v>338</v>
      </c>
      <c r="B201" s="174"/>
      <c r="C201" s="189"/>
      <c r="D201" s="174"/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5" t="s">
        <v>339</v>
      </c>
      <c r="B202" s="174"/>
      <c r="C202" s="189"/>
      <c r="D202" s="174"/>
      <c r="E202" s="295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5" t="s">
        <v>340</v>
      </c>
      <c r="B203" s="174"/>
      <c r="C203" s="189"/>
      <c r="D203" s="174"/>
      <c r="E203" s="295">
        <f t="shared" si="10"/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5" t="s">
        <v>203</v>
      </c>
      <c r="B204" s="295">
        <f>SUM(B195:B203)</f>
        <v>112283279</v>
      </c>
      <c r="C204" s="303">
        <f>SUM(C195:C203)</f>
        <v>1660680</v>
      </c>
      <c r="D204" s="295">
        <f>SUM(D195:D203)</f>
        <v>0</v>
      </c>
      <c r="E204" s="295">
        <f>SUM(E195:E203)</f>
        <v>113943959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5" t="s">
        <v>333</v>
      </c>
      <c r="B209" s="174">
        <v>599277</v>
      </c>
      <c r="C209" s="189">
        <v>17067</v>
      </c>
      <c r="D209" s="174"/>
      <c r="E209" s="295">
        <f t="shared" ref="E209:E216" si="11">SUM(B209:C209)-D209</f>
        <v>616344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5" t="s">
        <v>334</v>
      </c>
      <c r="B210" s="174">
        <v>42669176</v>
      </c>
      <c r="C210" s="189">
        <v>1756732</v>
      </c>
      <c r="D210" s="174"/>
      <c r="E210" s="295">
        <f t="shared" si="11"/>
        <v>44425908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5" t="s">
        <v>335</v>
      </c>
      <c r="B211" s="174">
        <v>3575372</v>
      </c>
      <c r="C211" s="189">
        <v>97687</v>
      </c>
      <c r="D211" s="174"/>
      <c r="E211" s="295">
        <f t="shared" si="11"/>
        <v>3673059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5" t="s">
        <v>336</v>
      </c>
      <c r="B212" s="174"/>
      <c r="C212" s="189"/>
      <c r="D212" s="174"/>
      <c r="E212" s="295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5" t="s">
        <v>337</v>
      </c>
      <c r="B213" s="174">
        <v>32882944</v>
      </c>
      <c r="C213" s="189">
        <v>1009316</v>
      </c>
      <c r="D213" s="174"/>
      <c r="E213" s="295">
        <f t="shared" si="11"/>
        <v>33892260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5" t="s">
        <v>338</v>
      </c>
      <c r="B214" s="174"/>
      <c r="C214" s="189"/>
      <c r="D214" s="174"/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5" t="s">
        <v>339</v>
      </c>
      <c r="B215" s="174"/>
      <c r="C215" s="189"/>
      <c r="D215" s="174"/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5" t="s">
        <v>203</v>
      </c>
      <c r="B217" s="295">
        <f>SUM(B208:B216)</f>
        <v>79726769</v>
      </c>
      <c r="C217" s="303">
        <f>SUM(C208:C216)</f>
        <v>2880802</v>
      </c>
      <c r="D217" s="295">
        <f>SUM(D208:D216)</f>
        <v>0</v>
      </c>
      <c r="E217" s="295">
        <f>SUM(E208:E216)</f>
        <v>82607571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1"/>
      <c r="B220" s="343" t="s">
        <v>1254</v>
      </c>
      <c r="C220" s="343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25" t="s">
        <v>1254</v>
      </c>
      <c r="B221" s="311"/>
      <c r="C221" s="189">
        <f>'[1]DOH SS-2'!$B$5</f>
        <v>9116756.8000000007</v>
      </c>
      <c r="D221" s="312">
        <f>C221</f>
        <v>9116756.8000000007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5" t="s">
        <v>344</v>
      </c>
      <c r="B223" s="312" t="s">
        <v>256</v>
      </c>
      <c r="C223" s="189">
        <f>'[1]DOH SS-2'!$B$8+1</f>
        <v>135445950.87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5" t="s">
        <v>345</v>
      </c>
      <c r="B224" s="312" t="s">
        <v>256</v>
      </c>
      <c r="C224" s="189">
        <f>'[1]DOH SS-2'!$B$7</f>
        <v>72233202.390000001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5" t="s">
        <v>346</v>
      </c>
      <c r="B225" s="312" t="s">
        <v>256</v>
      </c>
      <c r="C225" s="189">
        <f>'[1]DOH SS-2'!$B$12</f>
        <v>3365646.02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5" t="s">
        <v>347</v>
      </c>
      <c r="B226" s="312" t="s">
        <v>256</v>
      </c>
      <c r="C226" s="189">
        <f>'[1]DOH SS-2'!$B$11</f>
        <v>9905293.3499999996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5" t="s">
        <v>348</v>
      </c>
      <c r="B227" s="312" t="s">
        <v>256</v>
      </c>
      <c r="C227" s="189">
        <f>'[1]DOH SS-2'!$B$9</f>
        <v>21790980.729999997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5" t="s">
        <v>349</v>
      </c>
      <c r="B228" s="312" t="s">
        <v>256</v>
      </c>
      <c r="C228" s="189">
        <f>'[1]DOH SS-2'!$B$10</f>
        <v>5356520.55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5" t="s">
        <v>350</v>
      </c>
      <c r="B229" s="295"/>
      <c r="C229" s="303"/>
      <c r="D229" s="295">
        <f>SUM(C223:C228)</f>
        <v>248097593.91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2" t="s">
        <v>352</v>
      </c>
      <c r="B231" s="312" t="s">
        <v>256</v>
      </c>
      <c r="C231" s="189">
        <f>'[9]Charity Summary'!$E$9</f>
        <v>1480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2" t="s">
        <v>353</v>
      </c>
      <c r="B233" s="312" t="s">
        <v>256</v>
      </c>
      <c r="C233" s="189">
        <f>-('[9]Charity Summary'!$C$6+'[9]Charity Summary'!$C$8)</f>
        <v>430312.83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2" t="s">
        <v>354</v>
      </c>
      <c r="B234" s="312" t="s">
        <v>256</v>
      </c>
      <c r="C234" s="189">
        <f>-'[9]Charity Summary'!$C$7</f>
        <v>949668.7699999999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2" t="s">
        <v>355</v>
      </c>
      <c r="B236" s="295"/>
      <c r="C236" s="303"/>
      <c r="D236" s="295">
        <f>SUM(C233:C235)</f>
        <v>1379981.5999999999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5" t="s">
        <v>357</v>
      </c>
      <c r="B238" s="312" t="s">
        <v>256</v>
      </c>
      <c r="C238" s="189">
        <f>'[1]DOH SS-2'!$B$4</f>
        <v>16751285.129999999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5" t="s">
        <v>358</v>
      </c>
      <c r="B240" s="295"/>
      <c r="C240" s="303"/>
      <c r="D240" s="295">
        <f>SUM(C238:C239)</f>
        <v>16751285.129999999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5" t="s">
        <v>359</v>
      </c>
      <c r="B242" s="295"/>
      <c r="C242" s="303"/>
      <c r="D242" s="295">
        <f>D221+D229+D236+D240</f>
        <v>275345617.44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5" t="s">
        <v>362</v>
      </c>
      <c r="B250" s="312" t="s">
        <v>256</v>
      </c>
      <c r="C250" s="189">
        <f>'[1]Balance Sheet'!$D$7</f>
        <v>28864367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5" t="s">
        <v>364</v>
      </c>
      <c r="B252" s="312" t="s">
        <v>256</v>
      </c>
      <c r="C252" s="189">
        <f>'[1]Balance Sheet'!$D$9</f>
        <v>61190112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5" t="s">
        <v>365</v>
      </c>
      <c r="B253" s="312" t="s">
        <v>256</v>
      </c>
      <c r="C253" s="189">
        <f>-'[1]Balance Sheet'!$D$10</f>
        <v>39711064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5" t="s">
        <v>366</v>
      </c>
      <c r="B255" s="312" t="s">
        <v>256</v>
      </c>
      <c r="C255" s="189">
        <f>'[1]Balance Sheet'!$D$12+'[1]Balance Sheet'!$D$15</f>
        <v>0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5" t="s">
        <v>368</v>
      </c>
      <c r="B257" s="312" t="s">
        <v>256</v>
      </c>
      <c r="C257" s="189">
        <f>'[1]Balance Sheet'!$D$13</f>
        <v>2049668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5" t="s">
        <v>369</v>
      </c>
      <c r="B258" s="312" t="s">
        <v>256</v>
      </c>
      <c r="C258" s="189">
        <f>'[1]Balance Sheet'!$D$14</f>
        <v>2177844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5" t="s">
        <v>370</v>
      </c>
      <c r="B259" s="312" t="s">
        <v>256</v>
      </c>
      <c r="C259" s="189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5" t="s">
        <v>371</v>
      </c>
      <c r="B260" s="295"/>
      <c r="C260" s="303"/>
      <c r="D260" s="295">
        <f>SUM(C250:C252)-C253+SUM(C254:C259)</f>
        <v>54570927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5" t="s">
        <v>363</v>
      </c>
      <c r="B263" s="312" t="s">
        <v>256</v>
      </c>
      <c r="C263" s="189">
        <f>'[1]Balance Sheet'!$D$22</f>
        <v>3230646</v>
      </c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5" t="s">
        <v>373</v>
      </c>
      <c r="B264" s="312" t="s">
        <v>256</v>
      </c>
      <c r="C264" s="189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5" t="s">
        <v>374</v>
      </c>
      <c r="B265" s="295"/>
      <c r="C265" s="303"/>
      <c r="D265" s="295">
        <f>SUM(C262:C264)</f>
        <v>3230646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5" t="s">
        <v>332</v>
      </c>
      <c r="B267" s="312" t="s">
        <v>256</v>
      </c>
      <c r="C267" s="189">
        <f>E195</f>
        <v>1702265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5" t="s">
        <v>333</v>
      </c>
      <c r="B268" s="312" t="s">
        <v>256</v>
      </c>
      <c r="C268" s="189">
        <f>E196</f>
        <v>749181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5" t="s">
        <v>334</v>
      </c>
      <c r="B269" s="312" t="s">
        <v>256</v>
      </c>
      <c r="C269" s="189">
        <f>E197</f>
        <v>69880955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5" t="s">
        <v>376</v>
      </c>
      <c r="B270" s="312" t="s">
        <v>256</v>
      </c>
      <c r="C270" s="189">
        <f>E198</f>
        <v>4153580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5" t="s">
        <v>377</v>
      </c>
      <c r="B271" s="312" t="s">
        <v>256</v>
      </c>
      <c r="C271" s="189"/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5" t="s">
        <v>378</v>
      </c>
      <c r="B272" s="312" t="s">
        <v>256</v>
      </c>
      <c r="C272" s="189">
        <f>E199</f>
        <v>37457978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5" t="s">
        <v>339</v>
      </c>
      <c r="B273" s="312" t="s">
        <v>256</v>
      </c>
      <c r="C273" s="189"/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5" t="s">
        <v>340</v>
      </c>
      <c r="B274" s="312" t="s">
        <v>256</v>
      </c>
      <c r="C274" s="189"/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5" t="s">
        <v>379</v>
      </c>
      <c r="B275" s="295"/>
      <c r="C275" s="303"/>
      <c r="D275" s="295">
        <f>SUM(C267:C274)</f>
        <v>113943959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5" t="s">
        <v>380</v>
      </c>
      <c r="B276" s="312" t="s">
        <v>256</v>
      </c>
      <c r="C276" s="189">
        <f>E217</f>
        <v>82607571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5" t="s">
        <v>381</v>
      </c>
      <c r="B277" s="295"/>
      <c r="C277" s="303"/>
      <c r="D277" s="295">
        <f>D275-C276</f>
        <v>31336388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5" t="s">
        <v>373</v>
      </c>
      <c r="B282" s="312" t="s">
        <v>256</v>
      </c>
      <c r="C282" s="189">
        <f>'[1]Balance Sheet'!$D$23+'[1]Balance Sheet'!$D$24</f>
        <v>7721232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5" t="s">
        <v>386</v>
      </c>
      <c r="B283" s="295"/>
      <c r="C283" s="303"/>
      <c r="D283" s="295">
        <f>C279-C280+C281+C282</f>
        <v>7721232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5" t="s">
        <v>388</v>
      </c>
      <c r="B286" s="312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5" t="s">
        <v>391</v>
      </c>
      <c r="B289" s="312" t="s">
        <v>256</v>
      </c>
      <c r="C289" s="189">
        <f>'[1]Balance Sheet'!$D$42</f>
        <v>4159288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5" t="s">
        <v>392</v>
      </c>
      <c r="B290" s="295"/>
      <c r="C290" s="303"/>
      <c r="D290" s="295">
        <f>SUM(C286:C289)</f>
        <v>4159288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5" t="s">
        <v>393</v>
      </c>
      <c r="B292" s="295"/>
      <c r="C292" s="303"/>
      <c r="D292" s="295">
        <f>D260+D265+D277+D283+D290</f>
        <v>101018481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5" t="s">
        <v>397</v>
      </c>
      <c r="B305" s="312" t="s">
        <v>256</v>
      </c>
      <c r="C305" s="189">
        <f>'[1]Balance Sheet'!$D$51</f>
        <v>14002652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5" t="s">
        <v>398</v>
      </c>
      <c r="B306" s="312" t="s">
        <v>256</v>
      </c>
      <c r="C306" s="189">
        <f>'[1]Balance Sheet'!$D$52</f>
        <v>5217657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5" t="s">
        <v>399</v>
      </c>
      <c r="B307" s="312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5" t="s">
        <v>400</v>
      </c>
      <c r="B308" s="312" t="s">
        <v>256</v>
      </c>
      <c r="C308" s="189">
        <f>'[1]Balance Sheet'!$D$56</f>
        <v>5186622</v>
      </c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5" t="s">
        <v>1241</v>
      </c>
      <c r="B309" s="312" t="s">
        <v>256</v>
      </c>
      <c r="C309" s="189">
        <f>'[1]Balance Sheet'!$D$55+'[1]Balance Sheet'!$D$54</f>
        <v>10595913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5" t="s">
        <v>403</v>
      </c>
      <c r="B312" s="312" t="s">
        <v>256</v>
      </c>
      <c r="C312" s="189">
        <f>'[1]Balance Sheet'!$D$53</f>
        <v>11024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5" t="s">
        <v>404</v>
      </c>
      <c r="B313" s="312" t="s">
        <v>256</v>
      </c>
      <c r="C313" s="189">
        <f>'[1]Balance Sheet'!$D$57</f>
        <v>670000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5" t="s">
        <v>405</v>
      </c>
      <c r="B314" s="295"/>
      <c r="C314" s="303"/>
      <c r="D314" s="295">
        <f>SUM(C304:C313)</f>
        <v>35683868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5" t="s">
        <v>409</v>
      </c>
      <c r="B318" s="312" t="s">
        <v>256</v>
      </c>
      <c r="C318" s="189">
        <f>'[1]Balance Sheet'!$D$61</f>
        <v>9178230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5" t="s">
        <v>410</v>
      </c>
      <c r="B319" s="295"/>
      <c r="C319" s="303"/>
      <c r="D319" s="295">
        <f>SUM(C316:C318)</f>
        <v>9178230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5" t="s">
        <v>412</v>
      </c>
      <c r="B321" s="312" t="s">
        <v>256</v>
      </c>
      <c r="C321" s="189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5" t="s">
        <v>414</v>
      </c>
      <c r="B323" s="312" t="s">
        <v>256</v>
      </c>
      <c r="C323" s="189"/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2" t="s">
        <v>415</v>
      </c>
      <c r="B324" s="312" t="s">
        <v>256</v>
      </c>
      <c r="C324" s="189"/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5" t="s">
        <v>416</v>
      </c>
      <c r="B325" s="312" t="s">
        <v>256</v>
      </c>
      <c r="C325" s="189">
        <f>'[1]Balance Sheet'!$D$62+C313</f>
        <v>36501847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2" t="s">
        <v>417</v>
      </c>
      <c r="B326" s="312" t="s">
        <v>256</v>
      </c>
      <c r="C326" s="189"/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5" t="s">
        <v>418</v>
      </c>
      <c r="B327" s="312" t="s">
        <v>256</v>
      </c>
      <c r="C327" s="189">
        <f>'[1]Balance Sheet'!$D$66</f>
        <v>3682396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5" t="s">
        <v>203</v>
      </c>
      <c r="B328" s="295"/>
      <c r="C328" s="303"/>
      <c r="D328" s="295">
        <f>SUM(C321:C327)</f>
        <v>40184243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5" t="s">
        <v>419</v>
      </c>
      <c r="B329" s="295"/>
      <c r="C329" s="303"/>
      <c r="D329" s="295">
        <f>C313</f>
        <v>670000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5" t="s">
        <v>420</v>
      </c>
      <c r="B330" s="295"/>
      <c r="C330" s="303"/>
      <c r="D330" s="295">
        <f>D328-D329</f>
        <v>39514243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5" t="s">
        <v>421</v>
      </c>
      <c r="B332" s="312" t="s">
        <v>256</v>
      </c>
      <c r="C332" s="222">
        <f>'[1]Balance Sheet'!$D$72</f>
        <v>-22415480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5" t="s">
        <v>422</v>
      </c>
      <c r="B337" s="312" t="s">
        <v>256</v>
      </c>
      <c r="C337" s="189">
        <f>'[1]Balance Sheet'!$D$69+'[1]Balance Sheet'!$D$70+'[1]Balance Sheet'!$D$71</f>
        <v>39057620</v>
      </c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5" t="s">
        <v>424</v>
      </c>
      <c r="B339" s="295"/>
      <c r="C339" s="303"/>
      <c r="D339" s="295">
        <f>D314+D319+D330+C332+C336+C337</f>
        <v>101018481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5" t="s">
        <v>425</v>
      </c>
      <c r="B341" s="295"/>
      <c r="C341" s="303"/>
      <c r="D341" s="295">
        <f>D292</f>
        <v>101018481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5" t="s">
        <v>428</v>
      </c>
      <c r="B359" s="312" t="s">
        <v>256</v>
      </c>
      <c r="C359" s="189">
        <f>-ROUND('[1]2020 IP-OP Rev by DOH Dept'!$AB$6,0)</f>
        <v>122856374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5" t="s">
        <v>429</v>
      </c>
      <c r="B360" s="312" t="s">
        <v>256</v>
      </c>
      <c r="C360" s="189">
        <f>-ROUND('[1]2020 IP-OP Rev by DOH Dept'!$AB$7,0)-1</f>
        <v>230716667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5" t="s">
        <v>430</v>
      </c>
      <c r="B361" s="295"/>
      <c r="C361" s="303"/>
      <c r="D361" s="295">
        <f>SUM(C359:C360)</f>
        <v>353573041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5" t="s">
        <v>1254</v>
      </c>
      <c r="B363" s="316"/>
      <c r="C363" s="189">
        <v>9116757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5" t="s">
        <v>432</v>
      </c>
      <c r="B364" s="312" t="s">
        <v>256</v>
      </c>
      <c r="C364" s="189">
        <v>265319008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5" t="s">
        <v>433</v>
      </c>
      <c r="B365" s="312" t="s">
        <v>256</v>
      </c>
      <c r="C365" s="189">
        <v>1379982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5" t="s">
        <v>359</v>
      </c>
      <c r="B367" s="295"/>
      <c r="C367" s="303"/>
      <c r="D367" s="295">
        <f>SUM(C363:C366)</f>
        <v>275815747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5" t="s">
        <v>435</v>
      </c>
      <c r="B368" s="295"/>
      <c r="C368" s="303"/>
      <c r="D368" s="295">
        <f>D361-D367</f>
        <v>77757294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5" t="s">
        <v>437</v>
      </c>
      <c r="B370" s="312" t="s">
        <v>256</v>
      </c>
      <c r="C370" s="189">
        <v>1976796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5" t="s">
        <v>438</v>
      </c>
      <c r="B371" s="312" t="s">
        <v>256</v>
      </c>
      <c r="C371" s="189">
        <v>4416994</v>
      </c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5" t="s">
        <v>439</v>
      </c>
      <c r="B372" s="295"/>
      <c r="C372" s="303"/>
      <c r="D372" s="295">
        <f>SUM(C370:C371)</f>
        <v>6393790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5" t="s">
        <v>440</v>
      </c>
      <c r="B373" s="295"/>
      <c r="C373" s="303"/>
      <c r="D373" s="295">
        <f>D368+D372</f>
        <v>84151084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5" t="s">
        <v>442</v>
      </c>
      <c r="B378" s="312" t="s">
        <v>256</v>
      </c>
      <c r="C378" s="189">
        <f>54080888-C379</f>
        <v>41724763.310000002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5" t="s">
        <v>3</v>
      </c>
      <c r="B379" s="312" t="s">
        <v>256</v>
      </c>
      <c r="C379" s="189">
        <f>D173</f>
        <v>12356124.689999999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5" t="s">
        <v>236</v>
      </c>
      <c r="B380" s="312" t="s">
        <v>256</v>
      </c>
      <c r="C380" s="189">
        <f>'[1]Income Statement'!$J$87</f>
        <v>11034273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5" t="s">
        <v>443</v>
      </c>
      <c r="B381" s="312" t="s">
        <v>256</v>
      </c>
      <c r="C381" s="189">
        <f>'[1]Income Statement'!$J$88</f>
        <v>10226890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5" t="s">
        <v>444</v>
      </c>
      <c r="B382" s="312" t="s">
        <v>256</v>
      </c>
      <c r="C382" s="189">
        <f>'[1]Income Statement'!$J$89</f>
        <v>1271427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5" t="s">
        <v>445</v>
      </c>
      <c r="B383" s="312" t="s">
        <v>256</v>
      </c>
      <c r="C383" s="189">
        <f>'[1]Income Statement'!$J$90+'[1]Income Statement'!$J$91</f>
        <v>13903669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5" t="s">
        <v>6</v>
      </c>
      <c r="B384" s="312" t="s">
        <v>256</v>
      </c>
      <c r="C384" s="189">
        <f>'[1]Income Statement'!$J$100</f>
        <v>2833566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5" t="s">
        <v>446</v>
      </c>
      <c r="B385" s="312" t="s">
        <v>256</v>
      </c>
      <c r="C385" s="189">
        <f>D177</f>
        <v>791547.83999999985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5" t="s">
        <v>447</v>
      </c>
      <c r="B386" s="312" t="s">
        <v>256</v>
      </c>
      <c r="C386" s="189">
        <f>D181</f>
        <v>1207856.29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5" t="s">
        <v>448</v>
      </c>
      <c r="B387" s="312" t="s">
        <v>256</v>
      </c>
      <c r="C387" s="189">
        <f>D186</f>
        <v>1263564.8299999998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5" t="s">
        <v>449</v>
      </c>
      <c r="B388" s="312" t="s">
        <v>256</v>
      </c>
      <c r="C388" s="189">
        <f>D190</f>
        <v>1769514.72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5" t="s">
        <v>451</v>
      </c>
      <c r="B389" s="312" t="s">
        <v>256</v>
      </c>
      <c r="C389" s="189">
        <f>99258363-98383197</f>
        <v>875166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5" t="s">
        <v>452</v>
      </c>
      <c r="B390" s="295"/>
      <c r="C390" s="303"/>
      <c r="D390" s="295">
        <f>SUM(C378:C389)</f>
        <v>99258362.680000007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5" t="s">
        <v>453</v>
      </c>
      <c r="B391" s="295"/>
      <c r="C391" s="303"/>
      <c r="D391" s="295">
        <f>D373-D390</f>
        <v>-15107278.680000007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5" t="s">
        <v>454</v>
      </c>
      <c r="B392" s="312" t="s">
        <v>256</v>
      </c>
      <c r="C392" s="189">
        <v>15102180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5" t="s">
        <v>455</v>
      </c>
      <c r="B393" s="295"/>
      <c r="C393" s="303"/>
      <c r="D393" s="295">
        <f>D391+C392</f>
        <v>-5098.6800000071526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5" t="s">
        <v>458</v>
      </c>
      <c r="B396" s="295"/>
      <c r="C396" s="303"/>
      <c r="D396" s="295">
        <f>D393+C394-C395</f>
        <v>-5098.6800000071526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Grays Harbor Community Hospital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2491</v>
      </c>
      <c r="C414" s="2">
        <f>E138</f>
        <v>2833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9303</v>
      </c>
      <c r="C415" s="2">
        <f>E139</f>
        <v>9848</v>
      </c>
      <c r="D415" s="2">
        <f>SUM(C59:H59)+N59</f>
        <v>9303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321</v>
      </c>
      <c r="C420" s="2">
        <f>E150</f>
        <v>321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3247</v>
      </c>
      <c r="C421" s="2">
        <f>E151</f>
        <v>3247</v>
      </c>
      <c r="D421" s="2">
        <f>I59</f>
        <v>3247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342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678</v>
      </c>
      <c r="C424" s="2"/>
      <c r="D424" s="2">
        <f>J59</f>
        <v>678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41724763.310000002</v>
      </c>
      <c r="C427" s="2">
        <f t="shared" ref="C427:C434" si="13">CE61</f>
        <v>41726865.68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12356124.689999999</v>
      </c>
      <c r="C428" s="2">
        <f t="shared" si="13"/>
        <v>12356127</v>
      </c>
      <c r="D428" s="2">
        <f>D173</f>
        <v>12356124.689999999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11034273</v>
      </c>
      <c r="C429" s="2">
        <f t="shared" si="13"/>
        <v>11048506.010000002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10226890</v>
      </c>
      <c r="C430" s="2">
        <f t="shared" si="13"/>
        <v>10157194.989999998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2"/>
        <v>1271427</v>
      </c>
      <c r="C431" s="2">
        <f t="shared" si="13"/>
        <v>1118157.49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2"/>
        <v>13903669</v>
      </c>
      <c r="C432" s="2">
        <f t="shared" si="13"/>
        <v>14007417.619999997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2833566</v>
      </c>
      <c r="C433" s="2">
        <f t="shared" si="13"/>
        <v>2880806</v>
      </c>
      <c r="D433" s="2">
        <f>C217</f>
        <v>2880802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791547.83999999985</v>
      </c>
      <c r="C434" s="2">
        <f t="shared" si="13"/>
        <v>791547.84000000008</v>
      </c>
      <c r="D434" s="2">
        <f>D177</f>
        <v>791547.83999999985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1207856.29</v>
      </c>
      <c r="C435" s="2"/>
      <c r="D435" s="2">
        <f>D181</f>
        <v>1207856.29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1263564.8299999998</v>
      </c>
      <c r="C436" s="2"/>
      <c r="D436" s="2">
        <f>D186</f>
        <v>1263564.8299999998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1769514.72</v>
      </c>
      <c r="C437" s="2"/>
      <c r="D437" s="2">
        <f>D190</f>
        <v>1769514.72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4240935.84</v>
      </c>
      <c r="C438" s="2">
        <f>CD69</f>
        <v>0</v>
      </c>
      <c r="D438" s="2">
        <f>D181+D186+D190</f>
        <v>4240935.84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875166</v>
      </c>
      <c r="C439" s="2">
        <f>SUM(C69:CC69)</f>
        <v>817628.54000000015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5116101.84</v>
      </c>
      <c r="C440" s="2">
        <f>CE69</f>
        <v>817628.54000000015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99258362.680000007</v>
      </c>
      <c r="C441" s="2">
        <f>SUM(C427:C437)+C440</f>
        <v>94904251.170000002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9116756.8000000007</v>
      </c>
      <c r="C444" s="2">
        <f>C363</f>
        <v>9116757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248097593.91</v>
      </c>
      <c r="C445" s="2">
        <f>C364</f>
        <v>265319008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1379981.5999999999</v>
      </c>
      <c r="C446" s="2">
        <f>C365</f>
        <v>1379982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16751285.129999999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275345617.44</v>
      </c>
      <c r="C448" s="2">
        <f>D367</f>
        <v>275815747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2" t="s">
        <v>484</v>
      </c>
      <c r="B453" s="2">
        <f>C231</f>
        <v>1480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430312.83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949668.7699999999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1976796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4416994</v>
      </c>
      <c r="C459" s="2">
        <f>CE72</f>
        <v>3397139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122856374</v>
      </c>
      <c r="C463" s="2">
        <f>CE73</f>
        <v>245712747.66</v>
      </c>
      <c r="D463" s="2">
        <f>E141+E147+E153</f>
        <v>122856373.99999999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230716667</v>
      </c>
      <c r="C464" s="2">
        <f>CE74</f>
        <v>461433335.57999992</v>
      </c>
      <c r="D464" s="2">
        <f>E142+E148+E154</f>
        <v>230716668.00000003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353573041</v>
      </c>
      <c r="C465" s="2">
        <f>CE75</f>
        <v>707146083.23999989</v>
      </c>
      <c r="D465" s="2">
        <f>D463+D464</f>
        <v>353573042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1702265</v>
      </c>
      <c r="C468" s="2">
        <f>E195</f>
        <v>1702265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749181</v>
      </c>
      <c r="C469" s="2">
        <f>E196</f>
        <v>749181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69880955</v>
      </c>
      <c r="C470" s="2">
        <f>E197</f>
        <v>69880955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4153580</v>
      </c>
      <c r="C471" s="2">
        <f>E198</f>
        <v>4153580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0</v>
      </c>
      <c r="C472" s="2">
        <f>E199</f>
        <v>37457978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37457978</v>
      </c>
      <c r="C473" s="2">
        <f>SUM(E200:E201)</f>
        <v>0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0</v>
      </c>
      <c r="C475" s="2">
        <f>E203</f>
        <v>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113943959</v>
      </c>
      <c r="C476" s="2">
        <f>E204</f>
        <v>113943959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82607571</v>
      </c>
      <c r="C478" s="2">
        <f>E217</f>
        <v>82607571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101018481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101018481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063</v>
      </c>
      <c r="B493" s="331" t="str">
        <f>RIGHT('[10]Prior Year'!C83,4)</f>
        <v>063</v>
      </c>
      <c r="C493" s="331" t="str">
        <f>RIGHT(C82,4)</f>
        <v>2020</v>
      </c>
      <c r="D493" s="331" t="str">
        <f>RIGHT('[10]Prior Year'!C83,4)</f>
        <v>063</v>
      </c>
      <c r="E493" s="331" t="str">
        <f>RIGHT(C82,4)</f>
        <v>2020</v>
      </c>
      <c r="F493" s="331" t="str">
        <f>RIGHT('[10]Prior Year'!C83,4)</f>
        <v>063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33">
        <f>'[10]Prior Year'!C71</f>
        <v>2517347</v>
      </c>
      <c r="C496" s="333">
        <f>C71</f>
        <v>2112579.62</v>
      </c>
      <c r="D496" s="333">
        <f>'[10]Prior Year'!C59</f>
        <v>1493</v>
      </c>
      <c r="E496" s="2">
        <f>C59</f>
        <v>1564</v>
      </c>
      <c r="F496" s="334">
        <f t="shared" ref="F496:G511" si="15">IF(B496=0,"",IF(D496=0,"",B496/D496))</f>
        <v>1686.0997990622907</v>
      </c>
      <c r="G496" s="334">
        <f t="shared" si="15"/>
        <v>1350.7542327365729</v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33">
        <f>'[10]Prior Year'!D71</f>
        <v>0</v>
      </c>
      <c r="C497" s="333">
        <f>D71</f>
        <v>0</v>
      </c>
      <c r="D497" s="333">
        <f>'[10]Prior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33">
        <f>'[10]Prior Year'!E71</f>
        <v>10258424</v>
      </c>
      <c r="C498" s="333">
        <f>E71</f>
        <v>8702624.0200000014</v>
      </c>
      <c r="D498" s="333">
        <f>'[10]Prior Year'!E59</f>
        <v>8555</v>
      </c>
      <c r="E498" s="2">
        <f>E59</f>
        <v>7739</v>
      </c>
      <c r="F498" s="334">
        <f t="shared" si="15"/>
        <v>1199.1144360023379</v>
      </c>
      <c r="G498" s="334">
        <f t="shared" si="15"/>
        <v>1124.5153146401346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33">
        <f>'[10]Prior Year'!F71</f>
        <v>0</v>
      </c>
      <c r="C499" s="333">
        <f>F71</f>
        <v>0</v>
      </c>
      <c r="D499" s="333">
        <f>'[10]Prior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33">
        <f>'[10]Prior Year'!G71</f>
        <v>336272</v>
      </c>
      <c r="C500" s="333">
        <f>G71</f>
        <v>311391.23000000004</v>
      </c>
      <c r="D500" s="333">
        <f>'[10]Prior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33">
        <f>'[10]Prior Year'!H71</f>
        <v>0</v>
      </c>
      <c r="C501" s="333">
        <f>H71</f>
        <v>0</v>
      </c>
      <c r="D501" s="333">
        <f>'[10]Prior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33">
        <f>'[10]Prior Year'!I71</f>
        <v>2743847</v>
      </c>
      <c r="C502" s="333">
        <f>I71</f>
        <v>3310919.9099999997</v>
      </c>
      <c r="D502" s="333">
        <f>'[10]Prior Year'!I59</f>
        <v>3877</v>
      </c>
      <c r="E502" s="2">
        <f>I59</f>
        <v>3247</v>
      </c>
      <c r="F502" s="334">
        <f t="shared" si="15"/>
        <v>707.72427134382258</v>
      </c>
      <c r="G502" s="334">
        <f t="shared" si="15"/>
        <v>1019.685836156452</v>
      </c>
      <c r="H502" s="335">
        <f t="shared" si="16"/>
        <v>0.44079534565103806</v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33">
        <f>'[10]Prior Year'!J71</f>
        <v>9612</v>
      </c>
      <c r="C503" s="333">
        <f>J71</f>
        <v>15845.949999999999</v>
      </c>
      <c r="D503" s="333">
        <f>'[10]Prior Year'!J59</f>
        <v>646</v>
      </c>
      <c r="E503" s="2">
        <f>J59</f>
        <v>678</v>
      </c>
      <c r="F503" s="334">
        <f t="shared" si="15"/>
        <v>14.879256965944272</v>
      </c>
      <c r="G503" s="334">
        <f t="shared" si="15"/>
        <v>23.371607669616516</v>
      </c>
      <c r="H503" s="335">
        <f t="shared" si="16"/>
        <v>0.57075099402541296</v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33">
        <f>'[10]Prior Year'!K71</f>
        <v>0</v>
      </c>
      <c r="C504" s="333">
        <f>K71</f>
        <v>0</v>
      </c>
      <c r="D504" s="333">
        <f>'[10]Prior Year'!K59</f>
        <v>0</v>
      </c>
      <c r="E504" s="2">
        <f>K59</f>
        <v>0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33">
        <f>'[10]Prior Year'!L71</f>
        <v>0</v>
      </c>
      <c r="C505" s="333">
        <f>L71</f>
        <v>0</v>
      </c>
      <c r="D505" s="333">
        <f>'[10]Prior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33">
        <f>'[10]Prior Year'!M71</f>
        <v>0</v>
      </c>
      <c r="C506" s="333">
        <f>M71</f>
        <v>0</v>
      </c>
      <c r="D506" s="333">
        <f>'[10]Prior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33">
        <f>'[10]Prior Year'!N71</f>
        <v>0</v>
      </c>
      <c r="C507" s="333">
        <f>N71</f>
        <v>0</v>
      </c>
      <c r="D507" s="333">
        <f>'[10]Prior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33">
        <f>'[10]Prior Year'!O71</f>
        <v>3017476</v>
      </c>
      <c r="C508" s="333">
        <f>O71</f>
        <v>2633029.17</v>
      </c>
      <c r="D508" s="333">
        <f>'[10]Prior Year'!O59</f>
        <v>339</v>
      </c>
      <c r="E508" s="2">
        <f>O59</f>
        <v>342</v>
      </c>
      <c r="F508" s="334">
        <f t="shared" si="15"/>
        <v>8901.1091445427737</v>
      </c>
      <c r="G508" s="334">
        <f t="shared" si="15"/>
        <v>7698.9157017543857</v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33">
        <f>'[10]Prior Year'!P71</f>
        <v>3711920</v>
      </c>
      <c r="C509" s="333">
        <f>P71</f>
        <v>3038022.0900000008</v>
      </c>
      <c r="D509" s="333">
        <f>'[10]Prior Year'!P59</f>
        <v>217768</v>
      </c>
      <c r="E509" s="2">
        <f>P59</f>
        <v>218532</v>
      </c>
      <c r="F509" s="334">
        <f t="shared" si="15"/>
        <v>17.045295911244995</v>
      </c>
      <c r="G509" s="334">
        <f t="shared" si="15"/>
        <v>13.901955274284777</v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33">
        <f>'[10]Prior Year'!Q71</f>
        <v>488681</v>
      </c>
      <c r="C510" s="333">
        <f>Q71</f>
        <v>414435.91000000003</v>
      </c>
      <c r="D510" s="333">
        <f>'[10]Prior Year'!Q59</f>
        <v>78407</v>
      </c>
      <c r="E510" s="2">
        <f>Q59</f>
        <v>73207</v>
      </c>
      <c r="F510" s="334">
        <f t="shared" si="15"/>
        <v>6.232619536520974</v>
      </c>
      <c r="G510" s="334">
        <f t="shared" si="15"/>
        <v>5.6611513926263886</v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33">
        <f>'[10]Prior Year'!R71</f>
        <v>1327890</v>
      </c>
      <c r="C511" s="333">
        <f>R71</f>
        <v>2205823.37</v>
      </c>
      <c r="D511" s="333">
        <f>'[10]Prior Year'!R59</f>
        <v>0</v>
      </c>
      <c r="E511" s="2">
        <f>R59</f>
        <v>218532</v>
      </c>
      <c r="F511" s="334" t="str">
        <f t="shared" si="15"/>
        <v/>
      </c>
      <c r="G511" s="334">
        <f t="shared" si="15"/>
        <v>10.093823192941995</v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33">
        <f>'[10]Prior Year'!S71</f>
        <v>3024929</v>
      </c>
      <c r="C512" s="333">
        <f>S71</f>
        <v>2645585.35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33">
        <f>'[10]Prior Year'!T71</f>
        <v>0</v>
      </c>
      <c r="C513" s="333">
        <f>T71</f>
        <v>0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33">
        <f>'[10]Prior Year'!U71</f>
        <v>4531338</v>
      </c>
      <c r="C514" s="333">
        <f>U71</f>
        <v>4480950.3899999997</v>
      </c>
      <c r="D514" s="333">
        <f>'[10]Prior Year'!U59</f>
        <v>821358.6</v>
      </c>
      <c r="E514" s="2">
        <f>U59</f>
        <v>741920</v>
      </c>
      <c r="F514" s="334">
        <f t="shared" si="17"/>
        <v>5.5168814206121422</v>
      </c>
      <c r="G514" s="334">
        <f t="shared" si="17"/>
        <v>6.0396678752426132</v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33">
        <f>'[10]Prior Year'!V71</f>
        <v>816100</v>
      </c>
      <c r="C515" s="333">
        <f>V71</f>
        <v>597252.57000000007</v>
      </c>
      <c r="D515" s="333">
        <f>'[10]Prior Year'!V59</f>
        <v>2644</v>
      </c>
      <c r="E515" s="2">
        <f>V59</f>
        <v>16418.63</v>
      </c>
      <c r="F515" s="334">
        <f t="shared" si="17"/>
        <v>308.66111951588505</v>
      </c>
      <c r="G515" s="334">
        <f t="shared" si="17"/>
        <v>36.376516798295597</v>
      </c>
      <c r="H515" s="335">
        <f t="shared" si="16"/>
        <v>-0.88214739564429168</v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33">
        <f>'[10]Prior Year'!W71</f>
        <v>298620</v>
      </c>
      <c r="C516" s="333">
        <f>W71</f>
        <v>340099.78</v>
      </c>
      <c r="D516" s="333">
        <f>'[10]Prior Year'!W59</f>
        <v>33063</v>
      </c>
      <c r="E516" s="2">
        <f>W59</f>
        <v>31289.859999999997</v>
      </c>
      <c r="F516" s="334">
        <f t="shared" si="17"/>
        <v>9.0318482896288899</v>
      </c>
      <c r="G516" s="334">
        <f t="shared" si="17"/>
        <v>10.869328913584146</v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33">
        <f>'[10]Prior Year'!X71</f>
        <v>1261831</v>
      </c>
      <c r="C517" s="333">
        <f>X71</f>
        <v>1187754.6399999999</v>
      </c>
      <c r="D517" s="333">
        <f>'[10]Prior Year'!X59</f>
        <v>71698.47</v>
      </c>
      <c r="E517" s="2">
        <f>X59</f>
        <v>64928.939999999995</v>
      </c>
      <c r="F517" s="334">
        <f t="shared" si="17"/>
        <v>17.599134263255547</v>
      </c>
      <c r="G517" s="334">
        <f t="shared" si="17"/>
        <v>18.293146938791853</v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33">
        <f>'[10]Prior Year'!Y71</f>
        <v>2451650</v>
      </c>
      <c r="C518" s="333">
        <f>Y71</f>
        <v>4611497.0599999996</v>
      </c>
      <c r="D518" s="333">
        <f>'[10]Prior Year'!Y59</f>
        <v>22948.240000000002</v>
      </c>
      <c r="E518" s="2">
        <f>Y59</f>
        <v>19537.71</v>
      </c>
      <c r="F518" s="334">
        <f t="shared" si="17"/>
        <v>106.83390098761386</v>
      </c>
      <c r="G518" s="334">
        <f t="shared" si="17"/>
        <v>236.03058188498036</v>
      </c>
      <c r="H518" s="335">
        <f t="shared" si="16"/>
        <v>1.2093228806869587</v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33">
        <f>'[10]Prior Year'!Z71</f>
        <v>0</v>
      </c>
      <c r="C519" s="333">
        <f>Z71</f>
        <v>0</v>
      </c>
      <c r="D519" s="333">
        <f>'[10]Prior Year'!Z59</f>
        <v>20747.73</v>
      </c>
      <c r="E519" s="2">
        <f>Z59</f>
        <v>19937.079999999998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33">
        <f>'[10]Prior Year'!AA71</f>
        <v>801115</v>
      </c>
      <c r="C520" s="333">
        <f>AA71</f>
        <v>877630.6100000001</v>
      </c>
      <c r="D520" s="333">
        <f>'[10]Prior Year'!AA59</f>
        <v>14914</v>
      </c>
      <c r="E520" s="2">
        <f>AA59</f>
        <v>12469.779999999999</v>
      </c>
      <c r="F520" s="334">
        <f t="shared" si="17"/>
        <v>53.715636314871929</v>
      </c>
      <c r="G520" s="334">
        <f t="shared" si="17"/>
        <v>70.380600940834583</v>
      </c>
      <c r="H520" s="335">
        <f t="shared" si="16"/>
        <v>0.31024420018550014</v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33">
        <f>'[10]Prior Year'!AB71</f>
        <v>4258539</v>
      </c>
      <c r="C521" s="333">
        <f>AB71</f>
        <v>3638719.5599999996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33">
        <f>'[10]Prior Year'!AC71</f>
        <v>1574236</v>
      </c>
      <c r="C522" s="333">
        <f>AC71</f>
        <v>1325495.9200000002</v>
      </c>
      <c r="D522" s="333">
        <f>'[10]Prior Year'!AC59</f>
        <v>110692</v>
      </c>
      <c r="E522" s="2">
        <f>AC59</f>
        <v>91842</v>
      </c>
      <c r="F522" s="334">
        <f t="shared" si="17"/>
        <v>14.221768510822823</v>
      </c>
      <c r="G522" s="334">
        <f t="shared" si="17"/>
        <v>14.432350340802685</v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33">
        <f>'[10]Prior Year'!AD71</f>
        <v>0</v>
      </c>
      <c r="C523" s="333">
        <f>AD71</f>
        <v>0</v>
      </c>
      <c r="D523" s="333">
        <f>'[10]Prior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33">
        <f>'[10]Prior Year'!AE71</f>
        <v>1129881</v>
      </c>
      <c r="C524" s="333">
        <f>AE71</f>
        <v>1289065.8399999999</v>
      </c>
      <c r="D524" s="333">
        <f>'[10]Prior Year'!AE59</f>
        <v>45761</v>
      </c>
      <c r="E524" s="2">
        <f>AE59</f>
        <v>38349</v>
      </c>
      <c r="F524" s="334">
        <f t="shared" si="17"/>
        <v>24.690915845370512</v>
      </c>
      <c r="G524" s="334">
        <f t="shared" si="17"/>
        <v>33.614066598868284</v>
      </c>
      <c r="H524" s="335">
        <f t="shared" si="16"/>
        <v>0.36139407745666285</v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33">
        <f>'[10]Prior Year'!AF71</f>
        <v>0</v>
      </c>
      <c r="C525" s="333">
        <f>AF71</f>
        <v>0</v>
      </c>
      <c r="D525" s="333">
        <f>'[10]Prior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33">
        <f>'[10]Prior Year'!AG71</f>
        <v>7027581</v>
      </c>
      <c r="C526" s="333">
        <f>AG71</f>
        <v>6064861.8399999989</v>
      </c>
      <c r="D526" s="333">
        <f>'[10]Prior Year'!AG59</f>
        <v>24855</v>
      </c>
      <c r="E526" s="2">
        <f>AG59</f>
        <v>19487</v>
      </c>
      <c r="F526" s="334">
        <f t="shared" si="17"/>
        <v>282.74315027157513</v>
      </c>
      <c r="G526" s="334">
        <f t="shared" si="17"/>
        <v>311.22603992405186</v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33">
        <f>'[10]Prior Year'!AH71</f>
        <v>0</v>
      </c>
      <c r="C527" s="333">
        <f>AH71</f>
        <v>0</v>
      </c>
      <c r="D527" s="333">
        <f>'[10]Prior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33">
        <f>'[10]Prior Year'!AI71</f>
        <v>998053</v>
      </c>
      <c r="C528" s="333">
        <f>AI71</f>
        <v>867873.02</v>
      </c>
      <c r="D528" s="333">
        <f>'[10]Prior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33">
        <f>'[10]Prior Year'!AJ71</f>
        <v>0</v>
      </c>
      <c r="C529" s="333">
        <f>AJ71</f>
        <v>0</v>
      </c>
      <c r="D529" s="333">
        <f>'[10]Prior Year'!AJ59</f>
        <v>0</v>
      </c>
      <c r="E529" s="2">
        <f>AJ59</f>
        <v>0</v>
      </c>
      <c r="F529" s="334" t="str">
        <f t="shared" si="18"/>
        <v/>
      </c>
      <c r="G529" s="334" t="str">
        <f t="shared" si="18"/>
        <v/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33">
        <f>'[10]Prior Year'!AK71</f>
        <v>298206</v>
      </c>
      <c r="C530" s="333">
        <f>AK71</f>
        <v>0</v>
      </c>
      <c r="D530" s="333">
        <f>'[10]Prior Year'!AK59</f>
        <v>17362</v>
      </c>
      <c r="E530" s="2">
        <f>AK59</f>
        <v>14933</v>
      </c>
      <c r="F530" s="334">
        <f t="shared" si="18"/>
        <v>17.175786199746572</v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33">
        <f>'[10]Prior Year'!AL71</f>
        <v>645413</v>
      </c>
      <c r="C531" s="333">
        <f>AL71</f>
        <v>596371.90999999992</v>
      </c>
      <c r="D531" s="333">
        <f>'[10]Prior Year'!AL59</f>
        <v>5915</v>
      </c>
      <c r="E531" s="2">
        <f>AL59</f>
        <v>3506</v>
      </c>
      <c r="F531" s="334">
        <f t="shared" si="18"/>
        <v>109.11462383770076</v>
      </c>
      <c r="G531" s="334">
        <f t="shared" si="18"/>
        <v>170.10037364517967</v>
      </c>
      <c r="H531" s="335">
        <f t="shared" si="16"/>
        <v>0.5589145401645732</v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33">
        <f>'[10]Prior Year'!AM71</f>
        <v>0</v>
      </c>
      <c r="C532" s="333">
        <f>AM71</f>
        <v>0</v>
      </c>
      <c r="D532" s="333">
        <f>'[10]Prior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33">
        <f>'[10]Prior Year'!AN71</f>
        <v>0</v>
      </c>
      <c r="C533" s="333">
        <f>AN71</f>
        <v>0</v>
      </c>
      <c r="D533" s="333">
        <f>'[10]Prior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33">
        <f>'[10]Prior Year'!AO71</f>
        <v>4200</v>
      </c>
      <c r="C534" s="333">
        <f>AO71</f>
        <v>0</v>
      </c>
      <c r="D534" s="333">
        <f>'[10]Prior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33">
        <f>'[10]Prior Year'!AP71</f>
        <v>19024843</v>
      </c>
      <c r="C535" s="333">
        <f>AP71</f>
        <v>15826211.879999999</v>
      </c>
      <c r="D535" s="333">
        <f>'[10]Prior Year'!AP59</f>
        <v>47004</v>
      </c>
      <c r="E535" s="2">
        <f>AP59</f>
        <v>43912</v>
      </c>
      <c r="F535" s="334">
        <f t="shared" si="18"/>
        <v>404.74944685558677</v>
      </c>
      <c r="G535" s="334">
        <f t="shared" si="18"/>
        <v>360.40744853343045</v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33">
        <f>'[10]Prior Year'!AQ71</f>
        <v>0</v>
      </c>
      <c r="C536" s="333">
        <f>AQ71</f>
        <v>0</v>
      </c>
      <c r="D536" s="333">
        <f>'[10]Prior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33">
        <f>'[10]Prior Year'!AR71</f>
        <v>0</v>
      </c>
      <c r="C537" s="333">
        <f>AR71</f>
        <v>0</v>
      </c>
      <c r="D537" s="333">
        <f>'[10]Prior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33">
        <f>'[10]Prior Year'!AS71</f>
        <v>0</v>
      </c>
      <c r="C538" s="333">
        <f>AS71</f>
        <v>0</v>
      </c>
      <c r="D538" s="333">
        <f>'[10]Prior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33">
        <f>'[10]Prior Year'!AT71</f>
        <v>0</v>
      </c>
      <c r="C539" s="333">
        <f>AT71</f>
        <v>0</v>
      </c>
      <c r="D539" s="333">
        <f>'[10]Prior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33">
        <f>'[10]Prior Year'!AU71</f>
        <v>0</v>
      </c>
      <c r="C540" s="333">
        <f>AU71</f>
        <v>0</v>
      </c>
      <c r="D540" s="333">
        <f>'[10]Prior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33">
        <f>'[10]Prior Year'!AV71</f>
        <v>2144474</v>
      </c>
      <c r="C541" s="333">
        <f>AV71</f>
        <v>3104979.5599999991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33">
        <f>'[10]Prior Year'!AW71</f>
        <v>0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33">
        <f>'[10]Prior Year'!AX71</f>
        <v>0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33">
        <f>'[10]Prior Year'!AY71</f>
        <v>1320391</v>
      </c>
      <c r="C544" s="333">
        <f>AY71</f>
        <v>1187188.3299999998</v>
      </c>
      <c r="D544" s="333">
        <f>'[10]Prior Year'!AY59</f>
        <v>47050</v>
      </c>
      <c r="E544" s="2">
        <f>AY59</f>
        <v>40533</v>
      </c>
      <c r="F544" s="334">
        <f t="shared" ref="F544:G550" si="19">IF(B544=0,"",IF(D544=0,"",B544/D544))</f>
        <v>28.063570669500532</v>
      </c>
      <c r="G544" s="334">
        <f t="shared" si="19"/>
        <v>29.289426640021706</v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33">
        <f>'[10]Prior Year'!AZ71</f>
        <v>0</v>
      </c>
      <c r="C545" s="333">
        <f>AZ71</f>
        <v>0</v>
      </c>
      <c r="D545" s="333">
        <f>'[10]Prior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33">
        <f>'[10]Prior Year'!BA71</f>
        <v>342127</v>
      </c>
      <c r="C546" s="333">
        <f>BA71</f>
        <v>327900.09999999998</v>
      </c>
      <c r="D546" s="333">
        <f>'[10]Prior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33">
        <f>'[10]Prior Year'!BB71</f>
        <v>5315</v>
      </c>
      <c r="C547" s="333">
        <f>BB71</f>
        <v>1852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33">
        <f>'[10]Prior Year'!BC71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33">
        <f>'[10]Prior Year'!BD71</f>
        <v>479022</v>
      </c>
      <c r="C549" s="333">
        <f>BD71</f>
        <v>465193.58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33">
        <f>'[10]Prior Year'!BE71</f>
        <v>2831465</v>
      </c>
      <c r="C550" s="333">
        <f>BE71</f>
        <v>2813123.2399999998</v>
      </c>
      <c r="D550" s="333">
        <f>'[10]Prior Year'!BE59</f>
        <v>296139</v>
      </c>
      <c r="E550" s="2">
        <f>BE59</f>
        <v>301213</v>
      </c>
      <c r="F550" s="334">
        <f t="shared" si="19"/>
        <v>9.5612702143250292</v>
      </c>
      <c r="G550" s="334">
        <f t="shared" si="19"/>
        <v>9.3393155009909918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33">
        <f>'[10]Prior Year'!BF71</f>
        <v>1657549</v>
      </c>
      <c r="C551" s="333">
        <f>BF71</f>
        <v>1593685.06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33">
        <f>'[10]Prior Year'!BG71</f>
        <v>128650</v>
      </c>
      <c r="C552" s="333">
        <f>BG71</f>
        <v>135978.83000000002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33">
        <f>'[10]Prior Year'!BH71</f>
        <v>3011424</v>
      </c>
      <c r="C553" s="333">
        <f>BH71</f>
        <v>2701057.9899999998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33">
        <f>'[10]Prior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33">
        <f>'[10]Prior Year'!BJ71</f>
        <v>828339</v>
      </c>
      <c r="C555" s="333">
        <f>BJ71</f>
        <v>794155.28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33">
        <f>'[10]Prior Year'!BK71</f>
        <v>3678148</v>
      </c>
      <c r="C556" s="333">
        <f>BK71</f>
        <v>3790212.5599999996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33">
        <f>'[10]Prior Year'!BL71</f>
        <v>1084891</v>
      </c>
      <c r="C557" s="333">
        <f>BL71</f>
        <v>992854.1399999999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33">
        <f>'[10]Prior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33">
        <f>'[10]Prior Year'!BN71</f>
        <v>3759117</v>
      </c>
      <c r="C559" s="333">
        <f>BN71</f>
        <v>5372292.3800000008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33">
        <f>'[10]Prior Year'!BO71</f>
        <v>0</v>
      </c>
      <c r="C560" s="333">
        <f>BO71</f>
        <v>0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33">
        <f>'[10]Prior Year'!BP71</f>
        <v>306017</v>
      </c>
      <c r="C561" s="333">
        <f>BP71</f>
        <v>219492.94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33">
        <f>'[10]Prior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33">
        <f>'[10]Prior Year'!BR71</f>
        <v>464630</v>
      </c>
      <c r="C563" s="333">
        <f>BR71</f>
        <v>404361.13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33">
        <f>'[10]Prior Year'!BS71</f>
        <v>80151</v>
      </c>
      <c r="C564" s="333">
        <f>BS71</f>
        <v>72961.429999999993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33">
        <f>'[10]Prior Year'!BT71</f>
        <v>0</v>
      </c>
      <c r="C565" s="333">
        <f>BT71</f>
        <v>0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33">
        <f>'[10]Prior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33">
        <f>'[10]Prior Year'!BV71</f>
        <v>1115771</v>
      </c>
      <c r="C567" s="333">
        <f>BV71</f>
        <v>878305.88000000012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33">
        <f>'[10]Prior Year'!BW71</f>
        <v>241833</v>
      </c>
      <c r="C568" s="333">
        <f>BW71</f>
        <v>195483.86000000002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33">
        <f>'[10]Prior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33">
        <f>'[10]Prior Year'!BY71</f>
        <v>2250712</v>
      </c>
      <c r="C570" s="333">
        <f>BY71</f>
        <v>2317613.73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33">
        <f>'[10]Prior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33">
        <f>'[10]Prior Year'!CA71</f>
        <v>381798</v>
      </c>
      <c r="C572" s="333">
        <f>CA71</f>
        <v>441517.51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33">
        <f>'[10]Prior Year'!CB71</f>
        <v>0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33">
        <f>'[10]Prior Year'!CC71</f>
        <v>0</v>
      </c>
      <c r="C574" s="333">
        <f>CC71</f>
        <v>0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33" t="str">
        <f>'[10]Prior Year'!CD72</f>
        <v>x</v>
      </c>
      <c r="C575" s="333">
        <f>CD71</f>
        <v>0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36"/>
      <c r="B612" s="2"/>
      <c r="C612" s="327" t="s">
        <v>589</v>
      </c>
      <c r="D612" s="2">
        <f>CE76-(BE76+CD76)</f>
        <v>274368</v>
      </c>
      <c r="E612" s="2">
        <f>SUM(C624:D647)+SUM(C668:D713)</f>
        <v>87508336.77256912</v>
      </c>
      <c r="F612" s="2">
        <f>CE64-(AX64+BD64+BE64+BG64+BJ64+BN64+BP64+BQ64+CB64+CC64+CD64)</f>
        <v>9752062.5099999979</v>
      </c>
      <c r="G612" s="2">
        <f>CE77-(AX77+AY77+BD77+BE77+BG77+BJ77+BN77+BP77+BQ77+CB77+CC77+CD77)</f>
        <v>40533</v>
      </c>
      <c r="H612" s="326">
        <f>CE60-(AX60+AY60+AZ60+BD60+BE60+BG60+BJ60+BN60+BO60+BP60+BQ60+BR60+CB60+CC60+CD60)</f>
        <v>384.93999999999977</v>
      </c>
      <c r="I612" s="2">
        <f>CE78-(AX78+AY78+AZ78+BD78+BE78+BF78+BG78+BJ78+BN78+BO78+BP78+BQ78+BR78+CB78+CC78+CD78)</f>
        <v>53248.88</v>
      </c>
      <c r="J612" s="2">
        <f>CE79-(AX79+AY79+AZ79+BA79+BD79+BE79+BF79+BG79+BJ79+BN79+BO79+BP79+BQ79+BR79+CB79+CC79+CD79)</f>
        <v>407260.00000000006</v>
      </c>
      <c r="K612" s="2">
        <f>CE75-(AW75+AX75+AY75+AZ75+BA75+BB75+BC75+BD75+BE75+BF75+BG75+BH75+BI75+BJ75+BK75+BL75+BM75+BN75+BO75+BP75+BQ75+BR75+BS75+BT75+BU75+BV75+BW75+BX75+CB75+CC75+CD75)</f>
        <v>707146083.23999989</v>
      </c>
      <c r="L612" s="326">
        <f>CE80-(AW80+AX80+AY80+AZ80+BA80+BB80+BC80+BD80+BE80+BF80+BG80+BH80+BI80+BJ80+BK80+BL80+BM80+BN80+BO80+BP80+BQ80+BR80+BS80+BT80+BU80+BV80+BW80+BX80+BY80+BZ80+CA80+CB80+CC80+CD80)</f>
        <v>180.17000000000002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36">
        <v>8430</v>
      </c>
      <c r="B614" s="330" t="s">
        <v>140</v>
      </c>
      <c r="C614" s="2">
        <f>BE71</f>
        <v>2813123.2399999998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36"/>
      <c r="B615" s="330" t="s">
        <v>601</v>
      </c>
      <c r="C615" s="337">
        <f>CD69-CD70</f>
        <v>0</v>
      </c>
      <c r="D615" s="338">
        <f>SUM(C614:C615)</f>
        <v>2813123.2399999998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36">
        <v>8510</v>
      </c>
      <c r="B617" s="339" t="s">
        <v>145</v>
      </c>
      <c r="C617" s="2">
        <f>BJ71</f>
        <v>794155.28</v>
      </c>
      <c r="D617" s="2">
        <f>(D615/D612)*BJ76</f>
        <v>24904.78609006881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36">
        <v>8470</v>
      </c>
      <c r="B618" s="339" t="s">
        <v>606</v>
      </c>
      <c r="C618" s="2">
        <f>BG71</f>
        <v>135978.83000000002</v>
      </c>
      <c r="D618" s="2">
        <f>(D615/D612)*BG76</f>
        <v>2676.0597651329599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36">
        <v>8610</v>
      </c>
      <c r="B619" s="339" t="s">
        <v>608</v>
      </c>
      <c r="C619" s="2">
        <f>BN71</f>
        <v>5372292.3800000008</v>
      </c>
      <c r="D619" s="2">
        <f>(D615/D612)*BN76</f>
        <v>842620.47363278514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36">
        <v>8790</v>
      </c>
      <c r="B620" s="339" t="s">
        <v>610</v>
      </c>
      <c r="C620" s="2">
        <f>CC71</f>
        <v>0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36">
        <v>8630</v>
      </c>
      <c r="B621" s="339" t="s">
        <v>612</v>
      </c>
      <c r="C621" s="2">
        <f>BP71</f>
        <v>219492.94</v>
      </c>
      <c r="D621" s="2">
        <f>(D615/D612)*BP76</f>
        <v>3793.6479429087935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7395914.3974308977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36">
        <v>8420</v>
      </c>
      <c r="B624" s="339" t="s">
        <v>139</v>
      </c>
      <c r="C624" s="2">
        <f>BD71</f>
        <v>465193.58</v>
      </c>
      <c r="D624" s="2">
        <f>(D615/D612)*BD76</f>
        <v>25027.823320649637</v>
      </c>
      <c r="E624" s="2">
        <f>(E623/E612)*SUM(C624:D624)</f>
        <v>41431.887160315498</v>
      </c>
      <c r="F624" s="2">
        <f>SUM(C624:E624)</f>
        <v>531653.29048096517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36">
        <v>8320</v>
      </c>
      <c r="B625" s="339" t="s">
        <v>135</v>
      </c>
      <c r="C625" s="2">
        <f>AY71</f>
        <v>1187188.3299999998</v>
      </c>
      <c r="D625" s="2">
        <f>(D615/D612)*AY76</f>
        <v>75483.340961336595</v>
      </c>
      <c r="E625" s="2">
        <f>(E623/E612)*SUM(C625:D625)</f>
        <v>106716.82190420071</v>
      </c>
      <c r="F625" s="2">
        <f>(F624/F612)*AY64</f>
        <v>17037.240035749619</v>
      </c>
      <c r="G625" s="2">
        <f>SUM(C625:F625)</f>
        <v>1386425.7329012868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36">
        <v>8650</v>
      </c>
      <c r="B626" s="339" t="s">
        <v>152</v>
      </c>
      <c r="C626" s="2">
        <f>BR71</f>
        <v>404361.13</v>
      </c>
      <c r="D626" s="2">
        <f>(D615/D612)*BR76</f>
        <v>13205.996082341962</v>
      </c>
      <c r="E626" s="2">
        <f>(E623/E612)*SUM(C626:D626)</f>
        <v>35291.388610351343</v>
      </c>
      <c r="F626" s="2">
        <f>(F624/F612)*BR64</f>
        <v>216.92863494091867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36">
        <v>8620</v>
      </c>
      <c r="B627" s="330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36">
        <v>8330</v>
      </c>
      <c r="B628" s="339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453075.44332763425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36">
        <v>8460</v>
      </c>
      <c r="B629" s="339" t="s">
        <v>141</v>
      </c>
      <c r="C629" s="2">
        <f>BF71</f>
        <v>1593685.06</v>
      </c>
      <c r="D629" s="2">
        <f>(D615/D612)*BF76</f>
        <v>24094.790988745041</v>
      </c>
      <c r="E629" s="2">
        <f>(E623/E612)*SUM(C629:D629)</f>
        <v>136729.38754278643</v>
      </c>
      <c r="F629" s="2">
        <f>(F624/F612)*BF64</f>
        <v>6687.9685300484134</v>
      </c>
      <c r="G629" s="2">
        <f>(G625/G612)*BF77</f>
        <v>0</v>
      </c>
      <c r="H629" s="2">
        <f>(H628/H612)*BF60</f>
        <v>29672.239638098577</v>
      </c>
      <c r="I629" s="2">
        <f>SUM(C629:H629)</f>
        <v>1790869.4466996782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36">
        <v>8350</v>
      </c>
      <c r="B630" s="339" t="s">
        <v>625</v>
      </c>
      <c r="C630" s="2">
        <f>BA71</f>
        <v>327900.09999999998</v>
      </c>
      <c r="D630" s="2">
        <f>(D615/D612)*BA76</f>
        <v>11873.092751049684</v>
      </c>
      <c r="E630" s="2">
        <f>(E623/E612)*SUM(C630:D630)</f>
        <v>28716.503373382253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12208.437231956488</v>
      </c>
      <c r="J630" s="2">
        <f>SUM(C630:I630)</f>
        <v>380698.13335638843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36">
        <v>8360</v>
      </c>
      <c r="B632" s="339" t="s">
        <v>629</v>
      </c>
      <c r="C632" s="2">
        <f>BB71</f>
        <v>1852</v>
      </c>
      <c r="D632" s="2">
        <f>(D615/D612)*BB76</f>
        <v>3188.7148925530673</v>
      </c>
      <c r="E632" s="2">
        <f>(E623/E612)*SUM(C632:D632)</f>
        <v>426.02450488881647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3262.3096735531112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36">
        <v>8530</v>
      </c>
      <c r="B635" s="339" t="s">
        <v>635</v>
      </c>
      <c r="C635" s="2">
        <f>BK71</f>
        <v>3790212.5599999996</v>
      </c>
      <c r="D635" s="2">
        <f>(D615/D612)*BK76</f>
        <v>37874.960813797523</v>
      </c>
      <c r="E635" s="2">
        <f>(E623/E612)*SUM(C635:D635)</f>
        <v>323537.26117997966</v>
      </c>
      <c r="F635" s="2">
        <f>(F624/F612)*BK64</f>
        <v>138.72616461412363</v>
      </c>
      <c r="G635" s="2">
        <f>(G625/G612)*BK77</f>
        <v>0</v>
      </c>
      <c r="H635" s="2">
        <f>(H628/H612)*BK60</f>
        <v>5896.7838392254607</v>
      </c>
      <c r="I635" s="2">
        <f>(I629/I612)*BK78</f>
        <v>41064.74341658091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36">
        <v>8480</v>
      </c>
      <c r="B636" s="339" t="s">
        <v>637</v>
      </c>
      <c r="C636" s="2">
        <f>BH71</f>
        <v>2701057.9899999998</v>
      </c>
      <c r="D636" s="2">
        <f>(D615/D612)*BH76</f>
        <v>36634.335405440863</v>
      </c>
      <c r="E636" s="2">
        <f>(E623/E612)*SUM(C636:D636)</f>
        <v>231380.67562437261</v>
      </c>
      <c r="F636" s="2">
        <f>(F624/F612)*BH64</f>
        <v>14746.561205091757</v>
      </c>
      <c r="G636" s="2">
        <f>(G625/G612)*BH77</f>
        <v>0</v>
      </c>
      <c r="H636" s="2">
        <f>(H628/H612)*BH60</f>
        <v>9580.8024852884737</v>
      </c>
      <c r="I636" s="2">
        <f>(I629/I612)*BH78</f>
        <v>37667.905509066848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36">
        <v>8560</v>
      </c>
      <c r="B637" s="339" t="s">
        <v>147</v>
      </c>
      <c r="C637" s="2">
        <f>BL71</f>
        <v>992854.1399999999</v>
      </c>
      <c r="D637" s="2">
        <f>(D615/D612)*BL76</f>
        <v>12826.631288051083</v>
      </c>
      <c r="E637" s="2">
        <f>(E623/E612)*SUM(C637:D637)</f>
        <v>84996.803389368535</v>
      </c>
      <c r="F637" s="2">
        <f>(F624/F612)*BL64</f>
        <v>1691.8759853181184</v>
      </c>
      <c r="G637" s="2">
        <f>(G625/G612)*BL77</f>
        <v>0</v>
      </c>
      <c r="H637" s="2">
        <f>(H628/H612)*BL60</f>
        <v>17902.212014894063</v>
      </c>
      <c r="I637" s="2">
        <f>(I629/I612)*BL78</f>
        <v>13183.766928173398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36">
        <v>8660</v>
      </c>
      <c r="B639" s="339" t="s">
        <v>642</v>
      </c>
      <c r="C639" s="2">
        <f>BS71</f>
        <v>72961.429999999993</v>
      </c>
      <c r="D639" s="2">
        <f>(D615/D612)*BS76</f>
        <v>7679.5738087532063</v>
      </c>
      <c r="E639" s="2">
        <f>(E623/E612)*SUM(C639:D639)</f>
        <v>6815.510191246065</v>
      </c>
      <c r="F639" s="2">
        <f>(F624/F612)*BS64</f>
        <v>0</v>
      </c>
      <c r="G639" s="2">
        <f>(G625/G612)*BS77</f>
        <v>0</v>
      </c>
      <c r="H639" s="2">
        <f>(H628/H612)*BS60</f>
        <v>1106.3825965812241</v>
      </c>
      <c r="I639" s="2">
        <f>(I629/I612)*BS78</f>
        <v>7903.5337452059903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36">
        <v>8670</v>
      </c>
      <c r="B640" s="33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36">
        <v>8690</v>
      </c>
      <c r="B642" s="339" t="s">
        <v>648</v>
      </c>
      <c r="C642" s="2">
        <f>BV71</f>
        <v>878305.88000000012</v>
      </c>
      <c r="D642" s="2">
        <f>(D615/D612)*BV76</f>
        <v>111461.47780367972</v>
      </c>
      <c r="E642" s="2">
        <f>(E623/E612)*SUM(C642:D642)</f>
        <v>83651.854459448688</v>
      </c>
      <c r="F642" s="2">
        <f>(F624/F612)*BV64</f>
        <v>229.17315541231429</v>
      </c>
      <c r="G642" s="2">
        <f>(G625/G612)*BV77</f>
        <v>0</v>
      </c>
      <c r="H642" s="2">
        <f>(H628/H612)*BV60</f>
        <v>7003.1664358066846</v>
      </c>
      <c r="I642" s="2">
        <f>(I629/I612)*BV78</f>
        <v>114584.42327624174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36">
        <v>8700</v>
      </c>
      <c r="B643" s="339" t="s">
        <v>650</v>
      </c>
      <c r="C643" s="2">
        <f>BW71</f>
        <v>195483.86000000002</v>
      </c>
      <c r="D643" s="2">
        <f>(D615/D612)*BW76</f>
        <v>4634.4023518777694</v>
      </c>
      <c r="E643" s="2">
        <f>(E623/E612)*SUM(C643:D643)</f>
        <v>16913.331829900049</v>
      </c>
      <c r="F643" s="2">
        <f>(F624/F612)*BW64</f>
        <v>269.51519772588529</v>
      </c>
      <c r="G643" s="2">
        <f>(G625/G612)*BW77</f>
        <v>0</v>
      </c>
      <c r="H643" s="2">
        <f>(H628/H612)*BW60</f>
        <v>2342.235497017698</v>
      </c>
      <c r="I643" s="2">
        <f>(I629/I612)*BW78</f>
        <v>4775.7523056138325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9878099.2869747691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36">
        <v>8720</v>
      </c>
      <c r="B645" s="339" t="s">
        <v>654</v>
      </c>
      <c r="C645" s="2">
        <f>BY71</f>
        <v>2317613.73</v>
      </c>
      <c r="D645" s="2">
        <f>(D615/D612)*BY76</f>
        <v>5659.7126067179843</v>
      </c>
      <c r="E645" s="2">
        <f>(E623/E612)*SUM(C645:D645)</f>
        <v>196355.36609501723</v>
      </c>
      <c r="F645" s="2">
        <f>(F624/F612)*BY64</f>
        <v>254.31367462595671</v>
      </c>
      <c r="G645" s="2">
        <f>(G625/G612)*BY77</f>
        <v>0</v>
      </c>
      <c r="H645" s="2">
        <f>(H628/H612)*BY60</f>
        <v>24564.047649627817</v>
      </c>
      <c r="I645" s="2">
        <f>(I629/I612)*BY78</f>
        <v>5818.3461188112187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36">
        <v>8740</v>
      </c>
      <c r="B647" s="339" t="s">
        <v>658</v>
      </c>
      <c r="C647" s="2">
        <f>CA71</f>
        <v>441517.51</v>
      </c>
      <c r="D647" s="2">
        <f>(D615/D612)*CA76</f>
        <v>16979.137820153952</v>
      </c>
      <c r="E647" s="2">
        <f>(E623/E612)*SUM(C647:D647)</f>
        <v>38750.616042445959</v>
      </c>
      <c r="F647" s="2">
        <f>(F624/F612)*CA64</f>
        <v>286.16087642370911</v>
      </c>
      <c r="G647" s="2">
        <f>(G625/G612)*CA77</f>
        <v>0</v>
      </c>
      <c r="H647" s="2">
        <f>(H628/H612)*CA60</f>
        <v>3636.9385355701943</v>
      </c>
      <c r="I647" s="2">
        <f>(I629/I612)*CA78</f>
        <v>17484.634567904977</v>
      </c>
      <c r="J647" s="2">
        <f>(J630/J612)*CA79</f>
        <v>0</v>
      </c>
      <c r="K647" s="2">
        <v>0</v>
      </c>
      <c r="L647" s="2">
        <f>SUM(C645:K647)</f>
        <v>3068920.5139872981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36"/>
      <c r="B648" s="336"/>
      <c r="C648" s="2">
        <f>SUM(C614:C647)</f>
        <v>24705229.969999999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36">
        <v>6010</v>
      </c>
      <c r="B668" s="330" t="s">
        <v>283</v>
      </c>
      <c r="C668" s="2">
        <f>C71</f>
        <v>2112579.62</v>
      </c>
      <c r="D668" s="2">
        <f>(D615/D612)*C76</f>
        <v>60349.761599895028</v>
      </c>
      <c r="E668" s="2">
        <f>(E623/E612)*SUM(C668:D668)</f>
        <v>183648.78468371174</v>
      </c>
      <c r="F668" s="2">
        <f>(F624/F612)*C64</f>
        <v>11435.107512587068</v>
      </c>
      <c r="G668" s="2">
        <f>(G625/G612)*C77</f>
        <v>79492.102811600183</v>
      </c>
      <c r="H668" s="2">
        <f>(H628/H612)*C60</f>
        <v>19585.325965012307</v>
      </c>
      <c r="I668" s="2">
        <f>(I629/I612)*C78</f>
        <v>62051.147914489586</v>
      </c>
      <c r="J668" s="2">
        <f>(J630/J612)*C79</f>
        <v>21068.340976299227</v>
      </c>
      <c r="K668" s="2">
        <f>(K644/K612)*C75</f>
        <v>81023.066471262093</v>
      </c>
      <c r="L668" s="2">
        <f>(L647/L612)*C80</f>
        <v>283436.96149607946</v>
      </c>
      <c r="M668" s="2">
        <f t="shared" ref="M668:M713" si="20">ROUND(SUM(D668:L668),0)</f>
        <v>802091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36">
        <v>6070</v>
      </c>
      <c r="B670" s="330" t="s">
        <v>665</v>
      </c>
      <c r="C670" s="2">
        <f>E71</f>
        <v>8702624.0200000014</v>
      </c>
      <c r="D670" s="2">
        <f>(D615/D612)*E76</f>
        <v>208548.10583449964</v>
      </c>
      <c r="E670" s="2">
        <f>(E623/E612)*SUM(C670:D670)</f>
        <v>753142.71364489745</v>
      </c>
      <c r="F670" s="2">
        <f>(F624/F612)*E64</f>
        <v>19315.162431211123</v>
      </c>
      <c r="G670" s="2">
        <f>(G625/G612)*E77</f>
        <v>888026.66660704126</v>
      </c>
      <c r="H670" s="2">
        <f>(H628/H612)*E60</f>
        <v>70737.86601545912</v>
      </c>
      <c r="I670" s="2">
        <f>(I629/I612)*E78</f>
        <v>164359.86984179437</v>
      </c>
      <c r="J670" s="2">
        <f>(J630/J612)*E79</f>
        <v>117452.01107200509</v>
      </c>
      <c r="K670" s="2">
        <f>(K644/K612)*E75</f>
        <v>254591.71717994165</v>
      </c>
      <c r="L670" s="2">
        <f>(L647/L612)*E80</f>
        <v>1023711.621749662</v>
      </c>
      <c r="M670" s="2">
        <f t="shared" si="20"/>
        <v>3499886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36">
        <v>6120</v>
      </c>
      <c r="B672" s="330" t="s">
        <v>669</v>
      </c>
      <c r="C672" s="2">
        <f>G71</f>
        <v>311391.23000000004</v>
      </c>
      <c r="D672" s="2">
        <f>(D615/D612)*G76</f>
        <v>0</v>
      </c>
      <c r="E672" s="2">
        <f>(E623/E612)*SUM(C672:D672)</f>
        <v>26317.754012125566</v>
      </c>
      <c r="F672" s="2">
        <f>(F624/F612)*G64</f>
        <v>255.42364095185886</v>
      </c>
      <c r="G672" s="2">
        <f>(G625/G612)*G77</f>
        <v>0</v>
      </c>
      <c r="H672" s="2">
        <f>(H628/H612)*G60</f>
        <v>2836.5766571922877</v>
      </c>
      <c r="I672" s="2">
        <f>(I629/I612)*G78</f>
        <v>0</v>
      </c>
      <c r="J672" s="2">
        <f>(J630/J612)*G79</f>
        <v>0</v>
      </c>
      <c r="K672" s="2">
        <f>(K644/K612)*G75</f>
        <v>15062.162842326328</v>
      </c>
      <c r="L672" s="2">
        <f>(L647/L612)*G80</f>
        <v>0</v>
      </c>
      <c r="M672" s="2">
        <f t="shared" si="20"/>
        <v>44472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36">
        <v>6150</v>
      </c>
      <c r="B674" s="330" t="s">
        <v>673</v>
      </c>
      <c r="C674" s="2">
        <f>I71</f>
        <v>3310919.9099999997</v>
      </c>
      <c r="D674" s="2">
        <f>(D615/D612)*I76</f>
        <v>184402.04933301258</v>
      </c>
      <c r="E674" s="2">
        <f>(E623/E612)*SUM(C674:D674)</f>
        <v>295413.01956033561</v>
      </c>
      <c r="F674" s="2">
        <f>(F624/F612)*I64</f>
        <v>1381.6796494757591</v>
      </c>
      <c r="G674" s="2">
        <f>(G625/G612)*I77</f>
        <v>320260.13710198476</v>
      </c>
      <c r="H674" s="2">
        <f>(H628/H612)*I60</f>
        <v>28095.055936589171</v>
      </c>
      <c r="I674" s="2">
        <f>(I629/I612)*I78</f>
        <v>189583.91370947307</v>
      </c>
      <c r="J674" s="2">
        <f>(J630/J612)*I79</f>
        <v>13492.115341150038</v>
      </c>
      <c r="K674" s="2">
        <f>(K644/K612)*I75</f>
        <v>81307.107226393287</v>
      </c>
      <c r="L674" s="2">
        <f>(L647/L612)*I80</f>
        <v>406588.95858842653</v>
      </c>
      <c r="M674" s="2">
        <f t="shared" si="20"/>
        <v>1520524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36">
        <v>6170</v>
      </c>
      <c r="B675" s="330" t="s">
        <v>99</v>
      </c>
      <c r="C675" s="2">
        <f>J71</f>
        <v>15845.949999999999</v>
      </c>
      <c r="D675" s="2">
        <f>(D615/D612)*J76</f>
        <v>4706.1740697165842</v>
      </c>
      <c r="E675" s="2">
        <f>(E623/E612)*SUM(C675:D675)</f>
        <v>1736.9973640345813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4338.5355452407357</v>
      </c>
      <c r="J675" s="2">
        <f>(J630/J612)*J79</f>
        <v>0</v>
      </c>
      <c r="K675" s="2">
        <f>(K644/K612)*J75</f>
        <v>18071.497094229035</v>
      </c>
      <c r="L675" s="2">
        <f>(L647/L612)*J80</f>
        <v>0</v>
      </c>
      <c r="M675" s="2">
        <f t="shared" si="20"/>
        <v>28853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36">
        <v>7010</v>
      </c>
      <c r="B680" s="330" t="s">
        <v>682</v>
      </c>
      <c r="C680" s="2">
        <f>O71</f>
        <v>2633029.17</v>
      </c>
      <c r="D680" s="2">
        <f>(D615/D612)*O76</f>
        <v>31917.908233175876</v>
      </c>
      <c r="E680" s="2">
        <f>(E623/E612)*SUM(C680:D680)</f>
        <v>225232.48859729758</v>
      </c>
      <c r="F680" s="2">
        <f>(F624/F612)*O64</f>
        <v>10218.671101444432</v>
      </c>
      <c r="G680" s="2">
        <f>(G625/G612)*O77</f>
        <v>0</v>
      </c>
      <c r="H680" s="2">
        <f>(H628/H612)*O60</f>
        <v>22822.083561393549</v>
      </c>
      <c r="I680" s="2">
        <f>(I629/I612)*O78</f>
        <v>83373.872997300641</v>
      </c>
      <c r="J680" s="2">
        <f>(J630/J612)*O79</f>
        <v>23728.301623974596</v>
      </c>
      <c r="K680" s="2">
        <f>(K644/K612)*O75</f>
        <v>55656.479660143414</v>
      </c>
      <c r="L680" s="2">
        <f>(L647/L612)*O80</f>
        <v>330279.00741640507</v>
      </c>
      <c r="M680" s="2">
        <f t="shared" si="20"/>
        <v>783229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36">
        <v>7020</v>
      </c>
      <c r="B681" s="330" t="s">
        <v>684</v>
      </c>
      <c r="C681" s="2">
        <f>P71</f>
        <v>3038022.0900000008</v>
      </c>
      <c r="D681" s="2">
        <f>(D615/D612)*P76</f>
        <v>68849.583612520408</v>
      </c>
      <c r="E681" s="2">
        <f>(E623/E612)*SUM(C681:D681)</f>
        <v>262582.48972964071</v>
      </c>
      <c r="F681" s="2">
        <f>(F624/F612)*P64</f>
        <v>31136.966728911626</v>
      </c>
      <c r="G681" s="2">
        <f>(G625/G612)*P77</f>
        <v>0</v>
      </c>
      <c r="H681" s="2">
        <f>(H628/H612)*P60</f>
        <v>19090.984804837717</v>
      </c>
      <c r="I681" s="2">
        <f>(I629/I612)*P78</f>
        <v>102947.73103861931</v>
      </c>
      <c r="J681" s="2">
        <f>(J630/J612)*P79</f>
        <v>36924.335035253542</v>
      </c>
      <c r="K681" s="2">
        <f>(K644/K612)*P75</f>
        <v>596452.13010298589</v>
      </c>
      <c r="L681" s="2">
        <f>(L647/L612)*P80</f>
        <v>276282.90357370244</v>
      </c>
      <c r="M681" s="2">
        <f t="shared" si="20"/>
        <v>1394267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36">
        <v>7030</v>
      </c>
      <c r="B682" s="330" t="s">
        <v>686</v>
      </c>
      <c r="C682" s="2">
        <f>Q71</f>
        <v>414435.91000000003</v>
      </c>
      <c r="D682" s="2">
        <f>(D615/D612)*Q76</f>
        <v>13349.539518019594</v>
      </c>
      <c r="E682" s="2">
        <f>(E623/E612)*SUM(C682:D682)</f>
        <v>36155.007417459376</v>
      </c>
      <c r="F682" s="2">
        <f>(F624/F612)*Q64</f>
        <v>318.71298316222345</v>
      </c>
      <c r="G682" s="2">
        <f>(G625/G612)*Q77</f>
        <v>1060.3507690015515</v>
      </c>
      <c r="H682" s="2">
        <f>(H628/H612)*Q60</f>
        <v>2989.5870162939459</v>
      </c>
      <c r="I682" s="2">
        <f>(I629/I612)*Q78</f>
        <v>13721.87986401721</v>
      </c>
      <c r="J682" s="2">
        <f>(J630/J612)*Q79</f>
        <v>4123.2171006769468</v>
      </c>
      <c r="K682" s="2">
        <f>(K644/K612)*Q75</f>
        <v>37436.366741256752</v>
      </c>
      <c r="L682" s="2">
        <f>(L647/L612)*Q80</f>
        <v>43265.01695913713</v>
      </c>
      <c r="M682" s="2">
        <f t="shared" si="20"/>
        <v>152420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36">
        <v>7040</v>
      </c>
      <c r="B683" s="330" t="s">
        <v>107</v>
      </c>
      <c r="C683" s="2">
        <f>R71</f>
        <v>2205823.37</v>
      </c>
      <c r="D683" s="2">
        <f>(D615/D612)*R76</f>
        <v>2030.1143045836247</v>
      </c>
      <c r="E683" s="2">
        <f>(E623/E612)*SUM(C683:D683)</f>
        <v>186600.45401645498</v>
      </c>
      <c r="F683" s="2">
        <f>(F624/F612)*R64</f>
        <v>3932.4934810994491</v>
      </c>
      <c r="G683" s="2">
        <f>(G625/G612)*R77</f>
        <v>0</v>
      </c>
      <c r="H683" s="2">
        <f>(H628/H612)*R60</f>
        <v>0</v>
      </c>
      <c r="I683" s="2">
        <f>(I629/I612)*R78</f>
        <v>2085.187626394772</v>
      </c>
      <c r="J683" s="2">
        <f>(J630/J612)*R79</f>
        <v>0</v>
      </c>
      <c r="K683" s="2">
        <f>(K644/K612)*R75</f>
        <v>224004.8153469128</v>
      </c>
      <c r="L683" s="2">
        <f>(L647/L612)*R80</f>
        <v>0</v>
      </c>
      <c r="M683" s="2">
        <f t="shared" si="20"/>
        <v>418653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36">
        <v>7050</v>
      </c>
      <c r="B684" s="330" t="s">
        <v>689</v>
      </c>
      <c r="C684" s="2">
        <f>S71</f>
        <v>2645585.35</v>
      </c>
      <c r="D684" s="2">
        <f>(D615/D612)*S76</f>
        <v>13646.879491923255</v>
      </c>
      <c r="E684" s="2">
        <f>(E623/E612)*SUM(C684:D684)</f>
        <v>224749.48853532155</v>
      </c>
      <c r="F684" s="2">
        <f>(F624/F612)*S64</f>
        <v>125407.52057029484</v>
      </c>
      <c r="G684" s="2">
        <f>(G625/G612)*S77</f>
        <v>0</v>
      </c>
      <c r="H684" s="2">
        <f>(H628/H612)*S60</f>
        <v>4119.5096681215791</v>
      </c>
      <c r="I684" s="2">
        <f>(I629/I612)*S78</f>
        <v>14024.568390429353</v>
      </c>
      <c r="J684" s="2">
        <f>(J630/J612)*S79</f>
        <v>876.74800677116286</v>
      </c>
      <c r="K684" s="2">
        <f>(K644/K612)*S75</f>
        <v>334423.70778890071</v>
      </c>
      <c r="L684" s="2">
        <f>(L647/L612)*S80</f>
        <v>0</v>
      </c>
      <c r="M684" s="2">
        <f t="shared" si="20"/>
        <v>717248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36">
        <v>7060</v>
      </c>
      <c r="B685" s="33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36">
        <v>7070</v>
      </c>
      <c r="B686" s="330" t="s">
        <v>109</v>
      </c>
      <c r="C686" s="2">
        <f>U71</f>
        <v>4480950.3899999997</v>
      </c>
      <c r="D686" s="2">
        <f>(D615/D612)*U76</f>
        <v>58473.443833537436</v>
      </c>
      <c r="E686" s="2">
        <f>(E623/E612)*SUM(C686:D686)</f>
        <v>383657.04716735595</v>
      </c>
      <c r="F686" s="2">
        <f>(F624/F612)*U64</f>
        <v>73957.380125897966</v>
      </c>
      <c r="G686" s="2">
        <f>(G625/G612)*U77</f>
        <v>0</v>
      </c>
      <c r="H686" s="2">
        <f>(H628/H612)*U60</f>
        <v>27730.185080269828</v>
      </c>
      <c r="I686" s="2">
        <f>(I629/I612)*U78</f>
        <v>60134.120580546005</v>
      </c>
      <c r="J686" s="2">
        <f>(J630/J612)*U79</f>
        <v>0</v>
      </c>
      <c r="K686" s="2">
        <f>(K644/K612)*U75</f>
        <v>390508.88368740526</v>
      </c>
      <c r="L686" s="2">
        <f>(L647/L612)*U80</f>
        <v>0</v>
      </c>
      <c r="M686" s="2">
        <f t="shared" si="20"/>
        <v>994461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36">
        <v>7110</v>
      </c>
      <c r="B687" s="330" t="s">
        <v>694</v>
      </c>
      <c r="C687" s="2">
        <f>V71</f>
        <v>597252.57000000007</v>
      </c>
      <c r="D687" s="2">
        <f>(D615/D612)*V76</f>
        <v>8858.6806018194529</v>
      </c>
      <c r="E687" s="2">
        <f>(E623/E612)*SUM(C687:D687)</f>
        <v>51226.512696971193</v>
      </c>
      <c r="F687" s="2">
        <f>(F624/F612)*V64</f>
        <v>0</v>
      </c>
      <c r="G687" s="2">
        <f>(G625/G612)*V77</f>
        <v>0</v>
      </c>
      <c r="H687" s="2">
        <f>(H628/H612)*V60</f>
        <v>8062.4689218950907</v>
      </c>
      <c r="I687" s="2">
        <f>(I629/I612)*V78</f>
        <v>9114.2878508545673</v>
      </c>
      <c r="J687" s="2">
        <f>(J630/J612)*V79</f>
        <v>0</v>
      </c>
      <c r="K687" s="2">
        <f>(K644/K612)*V75</f>
        <v>89262.4582604194</v>
      </c>
      <c r="L687" s="2">
        <f>(L647/L612)*V80</f>
        <v>0</v>
      </c>
      <c r="M687" s="2">
        <f t="shared" si="20"/>
        <v>166524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36">
        <v>7120</v>
      </c>
      <c r="B688" s="330" t="s">
        <v>696</v>
      </c>
      <c r="C688" s="2">
        <f>W71</f>
        <v>340099.78</v>
      </c>
      <c r="D688" s="2">
        <f>(D615/D612)*W76</f>
        <v>6767.0476819454161</v>
      </c>
      <c r="E688" s="2">
        <f>(E623/E612)*SUM(C688:D688)</f>
        <v>29316.03387128079</v>
      </c>
      <c r="F688" s="2">
        <f>(F624/F612)*W64</f>
        <v>664.43423830456322</v>
      </c>
      <c r="G688" s="2">
        <f>(G625/G612)*W77</f>
        <v>0</v>
      </c>
      <c r="H688" s="2">
        <f>(H628/H612)*W60</f>
        <v>1741.9640882342678</v>
      </c>
      <c r="I688" s="2">
        <f>(I629/I612)*W78</f>
        <v>6961.8361074793193</v>
      </c>
      <c r="J688" s="2">
        <f>(J630/J612)*W79</f>
        <v>0</v>
      </c>
      <c r="K688" s="2">
        <f>(K644/K612)*W75</f>
        <v>74844.278699655377</v>
      </c>
      <c r="L688" s="2">
        <f>(L647/L612)*W80</f>
        <v>0</v>
      </c>
      <c r="M688" s="2">
        <f t="shared" si="20"/>
        <v>120296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36">
        <v>7130</v>
      </c>
      <c r="B689" s="330" t="s">
        <v>698</v>
      </c>
      <c r="C689" s="2">
        <f>X71</f>
        <v>1187754.6399999999</v>
      </c>
      <c r="D689" s="2">
        <f>(D615/D612)*X76</f>
        <v>60944.44154770235</v>
      </c>
      <c r="E689" s="2">
        <f>(E623/E612)*SUM(C689:D689)</f>
        <v>105535.90498788147</v>
      </c>
      <c r="F689" s="2">
        <f>(F624/F612)*X64</f>
        <v>5769.2407884116365</v>
      </c>
      <c r="G689" s="2">
        <f>(G625/G612)*X77</f>
        <v>0</v>
      </c>
      <c r="H689" s="2">
        <f>(H628/H612)*X60</f>
        <v>8274.3294191127716</v>
      </c>
      <c r="I689" s="2">
        <f>(I629/I612)*X78</f>
        <v>62656.524967313875</v>
      </c>
      <c r="J689" s="2">
        <f>(J630/J612)*X79</f>
        <v>0</v>
      </c>
      <c r="K689" s="2">
        <f>(K644/K612)*X75</f>
        <v>638106.0348658876</v>
      </c>
      <c r="L689" s="2">
        <f>(L647/L612)*X80</f>
        <v>0</v>
      </c>
      <c r="M689" s="2">
        <f t="shared" si="20"/>
        <v>881286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36">
        <v>7140</v>
      </c>
      <c r="B690" s="330" t="s">
        <v>1249</v>
      </c>
      <c r="C690" s="2">
        <f>Y71</f>
        <v>4611497.0599999996</v>
      </c>
      <c r="D690" s="2">
        <f>(D615/D612)*Y76</f>
        <v>91878.051936231626</v>
      </c>
      <c r="E690" s="2">
        <f>(E623/E612)*SUM(C690:D690)</f>
        <v>397513.66543846234</v>
      </c>
      <c r="F690" s="2">
        <f>(F624/F612)*Y64</f>
        <v>5162.1775256995625</v>
      </c>
      <c r="G690" s="2">
        <f>(G625/G612)*Y77</f>
        <v>0</v>
      </c>
      <c r="H690" s="2">
        <f>(H628/H612)*Y60</f>
        <v>13841.552484888505</v>
      </c>
      <c r="I690" s="2">
        <f>(I629/I612)*Y78</f>
        <v>94472.452299079261</v>
      </c>
      <c r="J690" s="2">
        <f>(J630/J612)*Y79</f>
        <v>29256.790830523285</v>
      </c>
      <c r="K690" s="2">
        <f>(K644/K612)*Y75</f>
        <v>392084.93460212351</v>
      </c>
      <c r="L690" s="2">
        <f>(L647/L612)*Y80</f>
        <v>0</v>
      </c>
      <c r="M690" s="2">
        <f t="shared" si="20"/>
        <v>1024210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36">
        <v>7150</v>
      </c>
      <c r="B691" s="33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84287.354599746017</v>
      </c>
      <c r="L691" s="2">
        <f>(L647/L612)*Z80</f>
        <v>0</v>
      </c>
      <c r="M691" s="2">
        <f t="shared" si="20"/>
        <v>84287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36">
        <v>7160</v>
      </c>
      <c r="B692" s="330" t="s">
        <v>703</v>
      </c>
      <c r="C692" s="2">
        <f>AA71</f>
        <v>877630.6100000001</v>
      </c>
      <c r="D692" s="2">
        <f>(D615/D612)*AA76</f>
        <v>4132.0003270060643</v>
      </c>
      <c r="E692" s="2">
        <f>(E623/E612)*SUM(C692:D692)</f>
        <v>74523.65140686807</v>
      </c>
      <c r="F692" s="2">
        <f>(F624/F612)*AA64</f>
        <v>283.68144280376669</v>
      </c>
      <c r="G692" s="2">
        <f>(G625/G612)*AA77</f>
        <v>0</v>
      </c>
      <c r="H692" s="2">
        <f>(H628/H612)*AA60</f>
        <v>3354.4578726132859</v>
      </c>
      <c r="I692" s="2">
        <f>(I629/I612)*AA78</f>
        <v>4237.6393697700205</v>
      </c>
      <c r="J692" s="2">
        <f>(J630/J612)*AA79</f>
        <v>0</v>
      </c>
      <c r="K692" s="2">
        <f>(K644/K612)*AA75</f>
        <v>404454.65602120705</v>
      </c>
      <c r="L692" s="2">
        <f>(L647/L612)*AA80</f>
        <v>0</v>
      </c>
      <c r="M692" s="2">
        <f t="shared" si="20"/>
        <v>490986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36">
        <v>7170</v>
      </c>
      <c r="B693" s="330" t="s">
        <v>115</v>
      </c>
      <c r="C693" s="2">
        <f>AB71</f>
        <v>3638719.5599999996</v>
      </c>
      <c r="D693" s="2">
        <f>(D615/D612)*AB76</f>
        <v>12703.594057470258</v>
      </c>
      <c r="E693" s="2">
        <f>(E623/E612)*SUM(C693:D693)</f>
        <v>308606.17481958034</v>
      </c>
      <c r="F693" s="2">
        <f>(F624/F612)*AB64</f>
        <v>91192.913247021541</v>
      </c>
      <c r="G693" s="2">
        <f>(G625/G612)*AB77</f>
        <v>0</v>
      </c>
      <c r="H693" s="2">
        <f>(H628/H612)*AB60</f>
        <v>14006.332871613369</v>
      </c>
      <c r="I693" s="2">
        <f>(I629/I612)*AB78</f>
        <v>13049.238694212445</v>
      </c>
      <c r="J693" s="2">
        <f>(J630/J612)*AB79</f>
        <v>0</v>
      </c>
      <c r="K693" s="2">
        <f>(K644/K612)*AB75</f>
        <v>80144.886497501517</v>
      </c>
      <c r="L693" s="2">
        <f>(L647/L612)*AB80</f>
        <v>0</v>
      </c>
      <c r="M693" s="2">
        <f t="shared" si="20"/>
        <v>519703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36">
        <v>7180</v>
      </c>
      <c r="B694" s="330" t="s">
        <v>706</v>
      </c>
      <c r="C694" s="2">
        <f>AC71</f>
        <v>1325495.9200000002</v>
      </c>
      <c r="D694" s="2">
        <f>(D615/D612)*AC76</f>
        <v>3116.9431747142521</v>
      </c>
      <c r="E694" s="2">
        <f>(E623/E612)*SUM(C694:D694)</f>
        <v>112289.95277220226</v>
      </c>
      <c r="F694" s="2">
        <f>(F624/F612)*AC64</f>
        <v>6822.795092929151</v>
      </c>
      <c r="G694" s="2">
        <f>(G625/G612)*AC77</f>
        <v>0</v>
      </c>
      <c r="H694" s="2">
        <f>(H628/H612)*AC60</f>
        <v>14288.813534570278</v>
      </c>
      <c r="I694" s="2">
        <f>(I629/I612)*AC78</f>
        <v>3195.0455565726343</v>
      </c>
      <c r="J694" s="2">
        <f>(J630/J612)*AC79</f>
        <v>140.88055708427368</v>
      </c>
      <c r="K694" s="2">
        <f>(K644/K612)*AC75</f>
        <v>44874.867446234093</v>
      </c>
      <c r="L694" s="2">
        <f>(L647/L612)*AC80</f>
        <v>0</v>
      </c>
      <c r="M694" s="2">
        <f t="shared" si="20"/>
        <v>184729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36">
        <v>7200</v>
      </c>
      <c r="B696" s="330" t="s">
        <v>709</v>
      </c>
      <c r="C696" s="2">
        <f>AE71</f>
        <v>1289065.8399999999</v>
      </c>
      <c r="D696" s="2">
        <f>(D615/D612)*AE76</f>
        <v>62697.722083479115</v>
      </c>
      <c r="E696" s="2">
        <f>(E623/E612)*SUM(C696:D696)</f>
        <v>114246.57306330568</v>
      </c>
      <c r="F696" s="2">
        <f>(F624/F612)*AE64</f>
        <v>1175.0841686316717</v>
      </c>
      <c r="G696" s="2">
        <f>(G625/G612)*AE77</f>
        <v>0</v>
      </c>
      <c r="H696" s="2">
        <f>(H628/H612)*AE60</f>
        <v>9674.9627062741092</v>
      </c>
      <c r="I696" s="2">
        <f>(I629/I612)*AE78</f>
        <v>64472.656125786743</v>
      </c>
      <c r="J696" s="2">
        <f>(J630/J612)*AE79</f>
        <v>7505.1730763012283</v>
      </c>
      <c r="K696" s="2">
        <f>(K644/K612)*AE75</f>
        <v>533411.38983426162</v>
      </c>
      <c r="L696" s="2">
        <f>(L647/L612)*AE80</f>
        <v>0</v>
      </c>
      <c r="M696" s="2">
        <f t="shared" si="20"/>
        <v>793184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36">
        <v>7230</v>
      </c>
      <c r="B698" s="330" t="s">
        <v>713</v>
      </c>
      <c r="C698" s="2">
        <f>AG71</f>
        <v>6064861.8399999989</v>
      </c>
      <c r="D698" s="2">
        <f>(D615/D612)*AG76</f>
        <v>163362.68290369137</v>
      </c>
      <c r="E698" s="2">
        <f>(E623/E612)*SUM(C698:D698)</f>
        <v>526388.88039996312</v>
      </c>
      <c r="F698" s="2">
        <f>(F624/F612)*AG64</f>
        <v>43294.244174193394</v>
      </c>
      <c r="G698" s="2">
        <f>(G625/G612)*AG77</f>
        <v>96765.558887270614</v>
      </c>
      <c r="H698" s="2">
        <f>(H628/H612)*AG60</f>
        <v>48739.684387689878</v>
      </c>
      <c r="I698" s="2">
        <f>(I629/I612)*AG78</f>
        <v>167958.50010024986</v>
      </c>
      <c r="J698" s="2">
        <f>(J630/J612)*AG79</f>
        <v>120084.13399829522</v>
      </c>
      <c r="K698" s="2">
        <f>(K644/K612)*AG75</f>
        <v>48421.994300362247</v>
      </c>
      <c r="L698" s="2">
        <f>(L647/L612)*AG80</f>
        <v>705356.04420388513</v>
      </c>
      <c r="M698" s="2">
        <f t="shared" si="20"/>
        <v>1920372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36">
        <v>7250</v>
      </c>
      <c r="B700" s="330" t="s">
        <v>716</v>
      </c>
      <c r="C700" s="2">
        <f>AI71</f>
        <v>867873.02</v>
      </c>
      <c r="D700" s="2">
        <f>(D615/D612)*AI76</f>
        <v>31702.593079659433</v>
      </c>
      <c r="E700" s="2">
        <f>(E623/E612)*SUM(C700:D700)</f>
        <v>76029.147321642682</v>
      </c>
      <c r="F700" s="2">
        <f>(F624/F612)*AI64</f>
        <v>2839.8461189700552</v>
      </c>
      <c r="G700" s="2">
        <f>(G625/G612)*AI77</f>
        <v>0</v>
      </c>
      <c r="H700" s="2">
        <f>(H628/H612)*AI60</f>
        <v>6650.0656071105495</v>
      </c>
      <c r="I700" s="2">
        <f>(I629/I612)*AI78</f>
        <v>32589.464677040873</v>
      </c>
      <c r="J700" s="2">
        <f>(J630/J612)*AI79</f>
        <v>0</v>
      </c>
      <c r="K700" s="2">
        <f>(K644/K612)*AI75</f>
        <v>11100.62008364555</v>
      </c>
      <c r="L700" s="2">
        <f>(L647/L612)*AI80</f>
        <v>0</v>
      </c>
      <c r="M700" s="2">
        <f t="shared" si="20"/>
        <v>160912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36">
        <v>7260</v>
      </c>
      <c r="B701" s="330" t="s">
        <v>121</v>
      </c>
      <c r="C701" s="2">
        <f>AJ71</f>
        <v>0</v>
      </c>
      <c r="D701" s="2">
        <f>(D615/D612)*AJ76</f>
        <v>0</v>
      </c>
      <c r="E701" s="2">
        <f>(E623/E612)*SUM(C701:D701)</f>
        <v>0</v>
      </c>
      <c r="F701" s="2">
        <f>(F624/F612)*AJ64</f>
        <v>0</v>
      </c>
      <c r="G701" s="2">
        <f>(G625/G612)*AJ77</f>
        <v>0</v>
      </c>
      <c r="H701" s="2">
        <f>(H628/H612)*AJ60</f>
        <v>0</v>
      </c>
      <c r="I701" s="2">
        <f>(I629/I612)*AJ78</f>
        <v>0</v>
      </c>
      <c r="J701" s="2">
        <f>(J630/J612)*AJ79</f>
        <v>0</v>
      </c>
      <c r="K701" s="2">
        <f>(K644/K612)*AJ75</f>
        <v>0</v>
      </c>
      <c r="L701" s="2">
        <f>(L647/L612)*AJ80</f>
        <v>0</v>
      </c>
      <c r="M701" s="2">
        <f t="shared" si="20"/>
        <v>0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36">
        <v>7310</v>
      </c>
      <c r="B702" s="330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23371.096053381989</v>
      </c>
      <c r="L702" s="2">
        <f>(L647/L612)*AK80</f>
        <v>0</v>
      </c>
      <c r="M702" s="2">
        <f t="shared" si="20"/>
        <v>23371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36">
        <v>7320</v>
      </c>
      <c r="B703" s="330" t="s">
        <v>721</v>
      </c>
      <c r="C703" s="2">
        <f>AL71</f>
        <v>596371.90999999992</v>
      </c>
      <c r="D703" s="2">
        <f>(D615/D612)*AL76</f>
        <v>3393.7769435211098</v>
      </c>
      <c r="E703" s="2">
        <f>(E623/E612)*SUM(C703:D703)</f>
        <v>50690.206702009862</v>
      </c>
      <c r="F703" s="2">
        <f>(F624/F612)*AL64</f>
        <v>166.75881121426445</v>
      </c>
      <c r="G703" s="2">
        <f>(G625/G612)*AL77</f>
        <v>0</v>
      </c>
      <c r="H703" s="2">
        <f>(H628/H612)*AL60</f>
        <v>5602.5331486453479</v>
      </c>
      <c r="I703" s="2">
        <f>(I629/I612)*AL78</f>
        <v>3497.734082984779</v>
      </c>
      <c r="J703" s="2">
        <f>(J630/J612)*AL79</f>
        <v>0</v>
      </c>
      <c r="K703" s="2">
        <f>(K644/K612)*AL75</f>
        <v>69006.256858550638</v>
      </c>
      <c r="L703" s="2">
        <f>(L647/L612)*AL80</f>
        <v>0</v>
      </c>
      <c r="M703" s="2">
        <f t="shared" si="20"/>
        <v>132357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203374.4230737355</v>
      </c>
      <c r="L706" s="2">
        <f>(L647/L612)*AO80</f>
        <v>0</v>
      </c>
      <c r="M706" s="2">
        <f t="shared" si="20"/>
        <v>203374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36">
        <v>7380</v>
      </c>
      <c r="B707" s="330" t="s">
        <v>729</v>
      </c>
      <c r="C707" s="2">
        <f>AP71</f>
        <v>15826211.879999999</v>
      </c>
      <c r="D707" s="2">
        <f>(D615/D612)*AP76</f>
        <v>390591.94158137974</v>
      </c>
      <c r="E707" s="2">
        <f>(E623/E612)*SUM(C707:D707)</f>
        <v>1370590.4750088064</v>
      </c>
      <c r="F707" s="2">
        <f>(F624/F612)*AP64</f>
        <v>25144.759001518934</v>
      </c>
      <c r="G707" s="2">
        <f>(G625/G612)*AP77</f>
        <v>820.91672438829801</v>
      </c>
      <c r="H707" s="2">
        <f>(H628/H612)*AP60</f>
        <v>9310.0918499547697</v>
      </c>
      <c r="I707" s="2">
        <f>(I629/I612)*AP78</f>
        <v>306152.62843663886</v>
      </c>
      <c r="J707" s="2">
        <f>(J630/J612)*AP79</f>
        <v>0</v>
      </c>
      <c r="K707" s="2">
        <f>(K644/K612)*AP75</f>
        <v>153766.46164115705</v>
      </c>
      <c r="L707" s="2">
        <f>(L647/L612)*AP80</f>
        <v>0</v>
      </c>
      <c r="M707" s="2">
        <f t="shared" si="20"/>
        <v>2256377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36">
        <v>7490</v>
      </c>
      <c r="B713" s="330" t="s">
        <v>740</v>
      </c>
      <c r="C713" s="2">
        <f>AV71</f>
        <v>3104979.5599999991</v>
      </c>
      <c r="D713" s="2">
        <f>(D615/D612)*AV76</f>
        <v>66081.245924451825</v>
      </c>
      <c r="E713" s="2">
        <f>(E623/E612)*SUM(C713:D713)</f>
        <v>268007.54230558244</v>
      </c>
      <c r="F713" s="2">
        <f>(F624/F612)*AV64</f>
        <v>30219.774186279614</v>
      </c>
      <c r="G713" s="2">
        <f>(G625/G612)*AV77</f>
        <v>0</v>
      </c>
      <c r="H713" s="2">
        <f>(H628/H612)*AV60</f>
        <v>9816.2030377525625</v>
      </c>
      <c r="I713" s="2">
        <f>(I629/I612)*AV78</f>
        <v>67936.758150281283</v>
      </c>
      <c r="J713" s="2">
        <f>(J630/J612)*AV79</f>
        <v>6046.0857380537873</v>
      </c>
      <c r="K713" s="2">
        <f>(K644/K612)*AV75</f>
        <v>4939049.6399951428</v>
      </c>
      <c r="L713" s="2">
        <f>(L647/L612)*AV80</f>
        <v>0</v>
      </c>
      <c r="M713" s="2">
        <f t="shared" si="20"/>
        <v>5387157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94904251.170000002</v>
      </c>
      <c r="D715" s="2">
        <f>SUM(D616:D647)+SUM(D668:D713)</f>
        <v>2813123.2399999993</v>
      </c>
      <c r="E715" s="2">
        <f>SUM(E624:E647)+SUM(E668:E713)</f>
        <v>7395914.3974308949</v>
      </c>
      <c r="F715" s="2">
        <f>SUM(F625:F648)+SUM(F668:F713)</f>
        <v>531653.29048096528</v>
      </c>
      <c r="G715" s="2">
        <f>SUM(G626:G647)+SUM(G668:G713)</f>
        <v>1386425.7329012866</v>
      </c>
      <c r="H715" s="2">
        <f>SUM(H629:H647)+SUM(H668:H713)</f>
        <v>453075.44332763442</v>
      </c>
      <c r="I715" s="2">
        <f>SUM(I630:I647)+SUM(I668:I713)</f>
        <v>1790869.446699678</v>
      </c>
      <c r="J715" s="2">
        <f>SUM(J631:J647)+SUM(J668:J713)</f>
        <v>380698.13335638843</v>
      </c>
      <c r="K715" s="2">
        <f>SUM(K668:K713)</f>
        <v>9878099.2869747709</v>
      </c>
      <c r="L715" s="2">
        <f>SUM(L668:L713)</f>
        <v>3068920.5139872981</v>
      </c>
      <c r="M715" s="2">
        <f>SUM(M668:M713)</f>
        <v>24705229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94904251.170000002</v>
      </c>
      <c r="D716" s="2">
        <f>D615</f>
        <v>2813123.2399999998</v>
      </c>
      <c r="E716" s="2">
        <f>E623</f>
        <v>7395914.3974308977</v>
      </c>
      <c r="F716" s="2">
        <f>F624</f>
        <v>531653.29048096517</v>
      </c>
      <c r="G716" s="2">
        <f>G625</f>
        <v>1386425.7329012868</v>
      </c>
      <c r="H716" s="2">
        <f>H628</f>
        <v>453075.44332763425</v>
      </c>
      <c r="I716" s="2">
        <f>I629</f>
        <v>1790869.4466996782</v>
      </c>
      <c r="J716" s="2">
        <f>J630</f>
        <v>380698.13335638843</v>
      </c>
      <c r="K716" s="2">
        <f>K644</f>
        <v>9878099.2869747691</v>
      </c>
      <c r="L716" s="2">
        <f>L647</f>
        <v>3068920.5139872981</v>
      </c>
      <c r="M716" s="2">
        <f>C648</f>
        <v>24705229.969999999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4" t="str">
        <f>RIGHT(C84,3)&amp;"*"&amp;RIGHT(C83,4)&amp;"*"&amp;"A"</f>
        <v>tal*063*A</v>
      </c>
      <c r="B721" s="282">
        <f>ROUND(C166,0)</f>
        <v>234766</v>
      </c>
      <c r="C721" s="282">
        <f>ROUND(C167,0)</f>
        <v>827083</v>
      </c>
      <c r="D721" s="282">
        <f>ROUND(C168,0)</f>
        <v>6846925</v>
      </c>
      <c r="E721" s="282">
        <f>ROUND(C169,0)</f>
        <v>21118</v>
      </c>
      <c r="F721" s="282">
        <f>ROUND(C170,0)</f>
        <v>1401343</v>
      </c>
      <c r="G721" s="282">
        <f>ROUND(C171,0)</f>
        <v>168704</v>
      </c>
      <c r="H721" s="282">
        <f>ROUND(C172+C173,0)</f>
        <v>0</v>
      </c>
      <c r="I721" s="282">
        <f>ROUND(C176,0)</f>
        <v>747871</v>
      </c>
      <c r="J721" s="282">
        <f>ROUND(C177,0)</f>
        <v>0</v>
      </c>
      <c r="K721" s="282">
        <f>ROUND(C180,0)</f>
        <v>305878</v>
      </c>
      <c r="L721" s="282">
        <f>ROUND(C181,0)</f>
        <v>0</v>
      </c>
      <c r="M721" s="282">
        <f>ROUND(C184,0)</f>
        <v>1101929</v>
      </c>
      <c r="N721" s="282">
        <f>ROUND(C185,0)</f>
        <v>0</v>
      </c>
      <c r="O721" s="282">
        <f>ROUND(C186,0)</f>
        <v>0</v>
      </c>
      <c r="P721" s="282">
        <f>ROUND(C189,0)</f>
        <v>1769515</v>
      </c>
      <c r="Q721" s="282">
        <f>ROUND(C190,0)</f>
        <v>0</v>
      </c>
      <c r="R721" s="282">
        <f>ROUND(B196,0)</f>
        <v>749181</v>
      </c>
      <c r="S721" s="282">
        <f>ROUND(C196,0)</f>
        <v>0</v>
      </c>
      <c r="T721" s="282">
        <f>ROUND(D196,0)</f>
        <v>0</v>
      </c>
      <c r="U721" s="282">
        <f>ROUND(B197,0)</f>
        <v>69788946</v>
      </c>
      <c r="V721" s="282">
        <f>ROUND(C197,0)</f>
        <v>92009</v>
      </c>
      <c r="W721" s="282">
        <f>ROUND(D197,0)</f>
        <v>0</v>
      </c>
      <c r="X721" s="282">
        <f>ROUND(B198,0)</f>
        <v>4153580</v>
      </c>
      <c r="Y721" s="282">
        <f>ROUND(C198,0)</f>
        <v>0</v>
      </c>
      <c r="Z721" s="282">
        <f>ROUND(D198,0)</f>
        <v>0</v>
      </c>
      <c r="AA721" s="282">
        <f>ROUND(B199,0)</f>
        <v>35889307</v>
      </c>
      <c r="AB721" s="282">
        <f>ROUND(C199,0)</f>
        <v>1568671</v>
      </c>
      <c r="AC721" s="282">
        <f>ROUND(D199,0)</f>
        <v>0</v>
      </c>
      <c r="AD721" s="282">
        <f>ROUND(B200,0)</f>
        <v>0</v>
      </c>
      <c r="AE721" s="282">
        <f>ROUND(C200,0)</f>
        <v>0</v>
      </c>
      <c r="AF721" s="282">
        <f>ROUND(D200,0)</f>
        <v>0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0</v>
      </c>
      <c r="AK721" s="282">
        <f>ROUND(C202,0)</f>
        <v>0</v>
      </c>
      <c r="AL721" s="282">
        <f>ROUND(D202,0)</f>
        <v>0</v>
      </c>
      <c r="AM721" s="282">
        <f>ROUND(B203,0)</f>
        <v>0</v>
      </c>
      <c r="AN721" s="282">
        <f>ROUND(C203,0)</f>
        <v>0</v>
      </c>
      <c r="AO721" s="282">
        <f>ROUND(D203,0)</f>
        <v>0</v>
      </c>
      <c r="AP721" s="282">
        <f>ROUND(B204,0)</f>
        <v>112283279</v>
      </c>
      <c r="AQ721" s="282">
        <f>ROUND(C204,0)</f>
        <v>1660680</v>
      </c>
      <c r="AR721" s="282">
        <f>ROUND(D204,0)</f>
        <v>0</v>
      </c>
      <c r="AS721" s="282"/>
      <c r="AT721" s="282"/>
      <c r="AU721" s="282"/>
      <c r="AV721" s="282">
        <f>ROUND(B210,0)</f>
        <v>42669176</v>
      </c>
      <c r="AW721" s="282">
        <f>ROUND(C210,0)</f>
        <v>1756732</v>
      </c>
      <c r="AX721" s="282">
        <f>ROUND(D210,0)</f>
        <v>0</v>
      </c>
      <c r="AY721" s="282">
        <f>ROUND(B211,0)</f>
        <v>3575372</v>
      </c>
      <c r="AZ721" s="282">
        <f>ROUND(C211,0)</f>
        <v>97687</v>
      </c>
      <c r="BA721" s="282">
        <f>ROUND(D211,0)</f>
        <v>0</v>
      </c>
      <c r="BB721" s="282">
        <f>ROUND(B212,0)</f>
        <v>0</v>
      </c>
      <c r="BC721" s="282">
        <f>ROUND(C212,0)</f>
        <v>0</v>
      </c>
      <c r="BD721" s="282">
        <f>ROUND(D212,0)</f>
        <v>0</v>
      </c>
      <c r="BE721" s="282">
        <f>ROUND(B213,0)</f>
        <v>32882944</v>
      </c>
      <c r="BF721" s="282">
        <f>ROUND(C213,0)</f>
        <v>1009316</v>
      </c>
      <c r="BG721" s="282">
        <f>ROUND(D213,0)</f>
        <v>0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79726769</v>
      </c>
      <c r="BR721" s="282">
        <f>ROUND(C217,0)</f>
        <v>2880802</v>
      </c>
      <c r="BS721" s="282">
        <f>ROUND(D217,0)</f>
        <v>0</v>
      </c>
      <c r="BT721" s="282">
        <f>ROUND(C222,0)</f>
        <v>0</v>
      </c>
      <c r="BU721" s="282">
        <f>ROUND(C223,0)</f>
        <v>135445951</v>
      </c>
      <c r="BV721" s="282">
        <f>ROUND(C224,0)</f>
        <v>72233202</v>
      </c>
      <c r="BW721" s="282">
        <f>ROUND(C225,0)</f>
        <v>3365646</v>
      </c>
      <c r="BX721" s="282">
        <f>ROUND(C226,0)</f>
        <v>9905293</v>
      </c>
      <c r="BY721" s="282">
        <f>ROUND(C227,0)</f>
        <v>21790981</v>
      </c>
      <c r="BZ721" s="282">
        <f>ROUND(C230,0)</f>
        <v>0</v>
      </c>
      <c r="CA721" s="282">
        <f>ROUND(C232,0)</f>
        <v>0</v>
      </c>
      <c r="CB721" s="282">
        <f>ROUND(C233,0)</f>
        <v>430313</v>
      </c>
      <c r="CC721" s="282">
        <f>ROUND(C237+C238,0)</f>
        <v>16751285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4" t="str">
        <f>RIGHT(C84,3)&amp;"*"&amp;RIGHT(C83,4)&amp;"*"&amp;"A"</f>
        <v>tal*063*A</v>
      </c>
      <c r="B725" s="282">
        <f>ROUND(C112,0)</f>
        <v>0</v>
      </c>
      <c r="C725" s="282">
        <f>ROUND(C113,0)</f>
        <v>321</v>
      </c>
      <c r="D725" s="282">
        <f>ROUND(C114,0)</f>
        <v>342</v>
      </c>
      <c r="E725" s="282">
        <f>ROUND(C115,0)</f>
        <v>0</v>
      </c>
      <c r="F725" s="282">
        <f>ROUND(D112,0)</f>
        <v>0</v>
      </c>
      <c r="G725" s="282">
        <f>ROUND(D113,0)</f>
        <v>3247</v>
      </c>
      <c r="H725" s="282">
        <f>ROUND(D114,0)</f>
        <v>678</v>
      </c>
      <c r="I725" s="282">
        <f>ROUND(D115,0)</f>
        <v>0</v>
      </c>
      <c r="J725" s="282">
        <f>ROUND(C117,0)</f>
        <v>0</v>
      </c>
      <c r="K725" s="282">
        <f>ROUND(C118,0)</f>
        <v>32</v>
      </c>
      <c r="L725" s="282">
        <f>ROUND(C119,0)</f>
        <v>0</v>
      </c>
      <c r="M725" s="282">
        <f>ROUND(C120,0)</f>
        <v>5</v>
      </c>
      <c r="N725" s="282">
        <f>ROUND(C121,0)</f>
        <v>0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4</v>
      </c>
      <c r="S725" s="282">
        <f>ROUND(C126,0)</f>
        <v>0</v>
      </c>
      <c r="T725" s="282"/>
      <c r="U725" s="282">
        <f>ROUND(C127,0)</f>
        <v>0</v>
      </c>
      <c r="V725" s="282">
        <f>ROUND(C129,0)</f>
        <v>12</v>
      </c>
      <c r="W725" s="282">
        <f>ROUND(C130,0)</f>
        <v>0</v>
      </c>
      <c r="X725" s="282">
        <f>ROUND(B139,0)</f>
        <v>5307</v>
      </c>
      <c r="Y725" s="282">
        <f>ROUND(B140,0)</f>
        <v>56609</v>
      </c>
      <c r="Z725" s="282">
        <f>ROUND(B141,0)</f>
        <v>67861922</v>
      </c>
      <c r="AA725" s="282">
        <f>ROUND(B142,0)</f>
        <v>102094413</v>
      </c>
      <c r="AB725" s="282">
        <f>ROUND(B143,0)</f>
        <v>0</v>
      </c>
      <c r="AC725" s="282">
        <f>ROUND(C139,0)</f>
        <v>2716</v>
      </c>
      <c r="AD725" s="282">
        <f>ROUND(C140,0)</f>
        <v>35620</v>
      </c>
      <c r="AE725" s="282">
        <f>ROUND(C141,0)</f>
        <v>29726010</v>
      </c>
      <c r="AF725" s="282">
        <f>ROUND(C142,0)</f>
        <v>63979092</v>
      </c>
      <c r="AG725" s="282">
        <f>ROUND(C143,0)</f>
        <v>0</v>
      </c>
      <c r="AH725" s="282">
        <f>ROUND(D139,0)</f>
        <v>1825</v>
      </c>
      <c r="AI725" s="282">
        <f>ROUND(D140,0)</f>
        <v>34355</v>
      </c>
      <c r="AJ725" s="282">
        <f>ROUND(D141,0)</f>
        <v>19897380</v>
      </c>
      <c r="AK725" s="282">
        <f>ROUND(D142,0)</f>
        <v>64218004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434</v>
      </c>
      <c r="BD725" s="282">
        <f>ROUND(B153,0)</f>
        <v>0</v>
      </c>
      <c r="BE725" s="282">
        <f>ROUND(B154,0)</f>
        <v>88187</v>
      </c>
      <c r="BF725" s="282">
        <f>ROUND(B155,0)</f>
        <v>0</v>
      </c>
      <c r="BG725" s="282">
        <f>ROUND(C151,0)</f>
        <v>2133</v>
      </c>
      <c r="BH725" s="282">
        <f>ROUND(C152,0)</f>
        <v>127</v>
      </c>
      <c r="BI725" s="282">
        <f>ROUND(C153,0)</f>
        <v>3528223</v>
      </c>
      <c r="BJ725" s="282">
        <f>ROUND(C154,0)</f>
        <v>25719</v>
      </c>
      <c r="BK725" s="282">
        <f>ROUND(C155,0)</f>
        <v>0</v>
      </c>
      <c r="BL725" s="282">
        <f>ROUND(D151,0)</f>
        <v>1114</v>
      </c>
      <c r="BM725" s="282">
        <f>ROUND(D152,0)</f>
        <v>1533</v>
      </c>
      <c r="BN725" s="282">
        <f>ROUND(D153,0)</f>
        <v>1842839</v>
      </c>
      <c r="BO725" s="282">
        <f>ROUND(D154,0)</f>
        <v>311253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4" t="str">
        <f>RIGHT(C84,3)&amp;"*"&amp;RIGHT(C83,4)&amp;"*"&amp;"A"</f>
        <v>tal*063*A</v>
      </c>
      <c r="B729" s="282">
        <f>ROUND(C249,0)</f>
        <v>0</v>
      </c>
      <c r="C729" s="282">
        <f>ROUND(C250,0)</f>
        <v>28864367</v>
      </c>
      <c r="D729" s="282">
        <f>ROUND(C251,0)</f>
        <v>0</v>
      </c>
      <c r="E729" s="282">
        <f>ROUND(C252,0)</f>
        <v>61190112</v>
      </c>
      <c r="F729" s="282">
        <f>ROUND(C253,0)</f>
        <v>39711064</v>
      </c>
      <c r="G729" s="282">
        <f>ROUND(C254,0)</f>
        <v>0</v>
      </c>
      <c r="H729" s="282">
        <f>ROUND(C255,0)</f>
        <v>0</v>
      </c>
      <c r="I729" s="282">
        <f>ROUND(C256,0)</f>
        <v>0</v>
      </c>
      <c r="J729" s="282">
        <f>ROUND(C257,0)</f>
        <v>2049668</v>
      </c>
      <c r="K729" s="282">
        <f>ROUND(C258,0)</f>
        <v>2177844</v>
      </c>
      <c r="L729" s="282">
        <f>ROUND(C261,0)</f>
        <v>0</v>
      </c>
      <c r="M729" s="282">
        <f>ROUND(C262,0)</f>
        <v>0</v>
      </c>
      <c r="N729" s="282">
        <f>ROUND(C263,0)</f>
        <v>3230646</v>
      </c>
      <c r="O729" s="282">
        <f>ROUND(C266,0)</f>
        <v>0</v>
      </c>
      <c r="P729" s="282">
        <f>ROUND(C267,0)</f>
        <v>1702265</v>
      </c>
      <c r="Q729" s="282">
        <f>ROUND(C268,0)</f>
        <v>749181</v>
      </c>
      <c r="R729" s="282">
        <f>ROUND(C269,0)</f>
        <v>69880955</v>
      </c>
      <c r="S729" s="282">
        <f>ROUND(C270,0)</f>
        <v>4153580</v>
      </c>
      <c r="T729" s="282">
        <f>ROUND(C271,0)</f>
        <v>0</v>
      </c>
      <c r="U729" s="282">
        <f>ROUND(C272,0)</f>
        <v>37457978</v>
      </c>
      <c r="V729" s="282">
        <f>ROUND(C273,0)</f>
        <v>0</v>
      </c>
      <c r="W729" s="282">
        <f>ROUND(C274,0)</f>
        <v>0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14002652</v>
      </c>
      <c r="AJ729" s="282">
        <f>ROUND(C306,0)</f>
        <v>5217657</v>
      </c>
      <c r="AK729" s="282">
        <f>ROUND(C307,0)</f>
        <v>0</v>
      </c>
      <c r="AL729" s="282">
        <f>ROUND(C308,0)</f>
        <v>5186622</v>
      </c>
      <c r="AM729" s="282">
        <f>ROUND(C309,0)</f>
        <v>10595913</v>
      </c>
      <c r="AN729" s="282">
        <f>ROUND(C310,0)</f>
        <v>0</v>
      </c>
      <c r="AO729" s="282">
        <f>ROUND(C311,0)</f>
        <v>0</v>
      </c>
      <c r="AP729" s="282">
        <f>ROUND(C312,0)</f>
        <v>11024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36501847</v>
      </c>
      <c r="AZ729" s="282">
        <f>ROUND(C326,0)</f>
        <v>0</v>
      </c>
      <c r="BA729" s="282">
        <f>ROUND(C327,0)</f>
        <v>3682396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437.24</v>
      </c>
      <c r="BJ729" s="282">
        <f>ROUND(C358,0)</f>
        <v>0</v>
      </c>
      <c r="BK729" s="282">
        <f>ROUND(C359,0)</f>
        <v>122856374</v>
      </c>
      <c r="BL729" s="282">
        <f>ROUND(C362,0)</f>
        <v>0</v>
      </c>
      <c r="BM729" s="282">
        <f>ROUND(C363,0)</f>
        <v>9116757</v>
      </c>
      <c r="BN729" s="282">
        <f>ROUND(C364,0)</f>
        <v>265319008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41724763</v>
      </c>
      <c r="BT729" s="282">
        <f>ROUND(C379,0)</f>
        <v>12356125</v>
      </c>
      <c r="BU729" s="282">
        <f>ROUND(C380,0)</f>
        <v>11034273</v>
      </c>
      <c r="BV729" s="282">
        <f>ROUND(C381,0)</f>
        <v>10226890</v>
      </c>
      <c r="BW729" s="282">
        <f>ROUND(C382,0)</f>
        <v>1271427</v>
      </c>
      <c r="BX729" s="282">
        <f>ROUND(C383,0)</f>
        <v>13903669</v>
      </c>
      <c r="BY729" s="282">
        <f>ROUND(C384,0)</f>
        <v>2833566</v>
      </c>
      <c r="BZ729" s="282">
        <f>ROUND(C385,0)</f>
        <v>791548</v>
      </c>
      <c r="CA729" s="282">
        <f>ROUND(C386,0)</f>
        <v>1207856</v>
      </c>
      <c r="CB729" s="282">
        <f>ROUND(C387,0)</f>
        <v>1263565</v>
      </c>
      <c r="CC729" s="282">
        <f>ROUND(C388,0)</f>
        <v>1769515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tal*063*6010*A</v>
      </c>
      <c r="B733" s="282">
        <f>ROUND(C59,0)</f>
        <v>1564</v>
      </c>
      <c r="C733" s="285">
        <f>ROUND(C60,2)</f>
        <v>16.64</v>
      </c>
      <c r="D733" s="282">
        <f>ROUND(C61,0)</f>
        <v>1257858</v>
      </c>
      <c r="E733" s="282">
        <f>ROUND(C62,0)</f>
        <v>442368</v>
      </c>
      <c r="F733" s="282">
        <f>ROUND(C63,0)</f>
        <v>0</v>
      </c>
      <c r="G733" s="282">
        <f>ROUND(C64,0)</f>
        <v>209753</v>
      </c>
      <c r="H733" s="282">
        <f>ROUND(C65,0)</f>
        <v>0</v>
      </c>
      <c r="I733" s="282">
        <f>ROUND(C66,0)</f>
        <v>129793</v>
      </c>
      <c r="J733" s="282">
        <f>ROUND(C67,0)</f>
        <v>59737</v>
      </c>
      <c r="K733" s="282">
        <f>ROUND(C68,0)</f>
        <v>12972</v>
      </c>
      <c r="L733" s="282">
        <f>ROUND(C70,0)</f>
        <v>0</v>
      </c>
      <c r="M733" s="282">
        <f>ROUND(C71,0)</f>
        <v>2112580</v>
      </c>
      <c r="N733" s="282">
        <f>ROUND(C76,0)</f>
        <v>5886</v>
      </c>
      <c r="O733" s="282">
        <f>ROUND(C74,0)</f>
        <v>15753</v>
      </c>
      <c r="P733" s="282">
        <f>IF(C77&gt;0,ROUND(C77,0),0)</f>
        <v>2324</v>
      </c>
      <c r="Q733" s="282">
        <f>IF(C78&gt;0,ROUND(C78,0),0)</f>
        <v>1845</v>
      </c>
      <c r="R733" s="282">
        <f>IF(C79&gt;0,ROUND(C79,0),0)</f>
        <v>22538</v>
      </c>
      <c r="S733" s="282">
        <f>IF(C80&gt;0,ROUND(C80,0),0)</f>
        <v>17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tal*063*6030*A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802091</v>
      </c>
    </row>
    <row r="735" spans="1:84" ht="12.65" customHeight="1" x14ac:dyDescent="0.3">
      <c r="A735" s="209" t="str">
        <f>RIGHT($C$84,3)&amp;"*"&amp;RIGHT($C$83,4)&amp;"*"&amp;E$55&amp;"*"&amp;"A"</f>
        <v>tal*063*6070*A</v>
      </c>
      <c r="B735" s="282">
        <f>ROUND(E59,0)</f>
        <v>7739</v>
      </c>
      <c r="C735" s="285">
        <f>ROUND(E60,2)</f>
        <v>60.1</v>
      </c>
      <c r="D735" s="282">
        <f>ROUND(E61,0)</f>
        <v>3853477</v>
      </c>
      <c r="E735" s="282">
        <f>ROUND(E62,0)</f>
        <v>1375176</v>
      </c>
      <c r="F735" s="282">
        <f>ROUND(E63,0)</f>
        <v>2498917</v>
      </c>
      <c r="G735" s="282">
        <f>ROUND(E64,0)</f>
        <v>354296</v>
      </c>
      <c r="H735" s="282">
        <f>ROUND(E65,0)</f>
        <v>0</v>
      </c>
      <c r="I735" s="282">
        <f>ROUND(E66,0)</f>
        <v>392245</v>
      </c>
      <c r="J735" s="282">
        <f>ROUND(E67,0)</f>
        <v>197016</v>
      </c>
      <c r="K735" s="282">
        <f>ROUND(E68,0)</f>
        <v>29474</v>
      </c>
      <c r="L735" s="282">
        <f>ROUND(E70,0)</f>
        <v>0</v>
      </c>
      <c r="M735" s="282">
        <f>ROUND(E71,0)</f>
        <v>8702624</v>
      </c>
      <c r="N735" s="282">
        <f>ROUND(E76,0)</f>
        <v>20340</v>
      </c>
      <c r="O735" s="282">
        <f>ROUND(E74,0)</f>
        <v>583221</v>
      </c>
      <c r="P735" s="282">
        <f>IF(E77&gt;0,ROUND(E77,0),0)</f>
        <v>25962</v>
      </c>
      <c r="Q735" s="282">
        <f>IF(E78&gt;0,ROUND(E78,0),0)</f>
        <v>4887</v>
      </c>
      <c r="R735" s="282">
        <f>IF(E79&gt;0,ROUND(E79,0),0)</f>
        <v>125647</v>
      </c>
      <c r="S735" s="282">
        <f>IF(E80&gt;0,ROUND(E80,0),0)</f>
        <v>60</v>
      </c>
      <c r="T735" s="285">
        <f>IF(E81&gt;0,ROUND(E81,2),0)</f>
        <v>0</v>
      </c>
      <c r="U735" s="282"/>
      <c r="X735" s="282"/>
      <c r="Y735" s="282"/>
      <c r="Z735" s="282">
        <f t="shared" si="21"/>
        <v>0</v>
      </c>
    </row>
    <row r="736" spans="1:84" ht="12.65" customHeight="1" x14ac:dyDescent="0.3">
      <c r="A736" s="209" t="str">
        <f>RIGHT($C$84,3)&amp;"*"&amp;RIGHT($C$83,4)&amp;"*"&amp;F$55&amp;"*"&amp;"A"</f>
        <v>tal*063*6100*A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1"/>
        <v>3499886</v>
      </c>
    </row>
    <row r="737" spans="1:26" ht="12.65" customHeight="1" x14ac:dyDescent="0.3">
      <c r="A737" s="209" t="str">
        <f>RIGHT($C$84,3)&amp;"*"&amp;RIGHT($C$83,4)&amp;"*"&amp;G$55&amp;"*"&amp;"A"</f>
        <v>tal*063*6120*A</v>
      </c>
      <c r="B737" s="282">
        <f>ROUND(G59,0)</f>
        <v>0</v>
      </c>
      <c r="C737" s="285">
        <f>ROUND(G60,2)</f>
        <v>2.41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4685</v>
      </c>
      <c r="H737" s="282">
        <f>ROUND(G65,0)</f>
        <v>1817</v>
      </c>
      <c r="I737" s="282">
        <f>ROUND(G66,0)</f>
        <v>285426</v>
      </c>
      <c r="J737" s="282">
        <f>ROUND(G67,0)</f>
        <v>826</v>
      </c>
      <c r="K737" s="282">
        <f>ROUND(G68,0)</f>
        <v>18637</v>
      </c>
      <c r="L737" s="282">
        <f>ROUND(G70,0)</f>
        <v>0</v>
      </c>
      <c r="M737" s="282">
        <f>ROUND(G71,0)</f>
        <v>311391</v>
      </c>
      <c r="N737" s="282">
        <f>ROUND(G76,0)</f>
        <v>0</v>
      </c>
      <c r="O737" s="282">
        <f>ROUND(G74,0)</f>
        <v>1078259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1"/>
        <v>0</v>
      </c>
    </row>
    <row r="738" spans="1:26" ht="12.65" customHeight="1" x14ac:dyDescent="0.3">
      <c r="A738" s="209" t="str">
        <f>RIGHT($C$84,3)&amp;"*"&amp;RIGHT($C$83,4)&amp;"*"&amp;H$55&amp;"*"&amp;"A"</f>
        <v>tal*063*6140*A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>
        <f t="shared" si="21"/>
        <v>44472</v>
      </c>
    </row>
    <row r="739" spans="1:26" ht="12.65" customHeight="1" x14ac:dyDescent="0.3">
      <c r="A739" s="209" t="str">
        <f>RIGHT($C$84,3)&amp;"*"&amp;RIGHT($C$83,4)&amp;"*"&amp;I$55&amp;"*"&amp;"A"</f>
        <v>tal*063*6150*A</v>
      </c>
      <c r="B739" s="282">
        <f>ROUND(I59,0)</f>
        <v>3247</v>
      </c>
      <c r="C739" s="285">
        <f>ROUND(I60,2)</f>
        <v>23.87</v>
      </c>
      <c r="D739" s="282">
        <f>ROUND(I61,0)</f>
        <v>2131750</v>
      </c>
      <c r="E739" s="282">
        <f>ROUND(I62,0)</f>
        <v>711353</v>
      </c>
      <c r="F739" s="282">
        <f>ROUND(I63,0)</f>
        <v>215632</v>
      </c>
      <c r="G739" s="282">
        <f>ROUND(I64,0)</f>
        <v>25344</v>
      </c>
      <c r="H739" s="282">
        <f>ROUND(I65,0)</f>
        <v>0</v>
      </c>
      <c r="I739" s="282">
        <f>ROUND(I66,0)</f>
        <v>104670</v>
      </c>
      <c r="J739" s="282">
        <f>ROUND(I67,0)</f>
        <v>112236</v>
      </c>
      <c r="K739" s="282">
        <f>ROUND(I68,0)</f>
        <v>147</v>
      </c>
      <c r="L739" s="282">
        <f>ROUND(I70,0)</f>
        <v>0</v>
      </c>
      <c r="M739" s="282">
        <f>ROUND(I71,0)</f>
        <v>3310920</v>
      </c>
      <c r="N739" s="282">
        <f>ROUND(I76,0)</f>
        <v>17985</v>
      </c>
      <c r="O739" s="282">
        <f>ROUND(I74,0)</f>
        <v>425135</v>
      </c>
      <c r="P739" s="282">
        <f>IF(I77&gt;0,ROUND(I77,0),0)</f>
        <v>9363</v>
      </c>
      <c r="Q739" s="282">
        <f>IF(I78&gt;0,ROUND(I78,0),0)</f>
        <v>5637</v>
      </c>
      <c r="R739" s="282">
        <f>IF(I79&gt;0,ROUND(I79,0),0)</f>
        <v>14433</v>
      </c>
      <c r="S739" s="282">
        <f>IF(I80&gt;0,ROUND(I80,0),0)</f>
        <v>24</v>
      </c>
      <c r="T739" s="285">
        <f>IF(I81&gt;0,ROUND(I81,2),0)</f>
        <v>0</v>
      </c>
      <c r="U739" s="282"/>
      <c r="X739" s="282"/>
      <c r="Y739" s="282"/>
      <c r="Z739" s="282">
        <f t="shared" si="21"/>
        <v>0</v>
      </c>
    </row>
    <row r="740" spans="1:26" ht="12.65" customHeight="1" x14ac:dyDescent="0.3">
      <c r="A740" s="209" t="str">
        <f>RIGHT($C$84,3)&amp;"*"&amp;RIGHT($C$83,4)&amp;"*"&amp;J$55&amp;"*"&amp;"A"</f>
        <v>tal*063*6170*A</v>
      </c>
      <c r="B740" s="282">
        <f>ROUND(J59,0)</f>
        <v>678</v>
      </c>
      <c r="C740" s="285">
        <f>ROUND(J60,2)</f>
        <v>0</v>
      </c>
      <c r="D740" s="282">
        <f>ROUND(J61,0)</f>
        <v>975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5622</v>
      </c>
      <c r="J740" s="282">
        <f>ROUND(J67,0)</f>
        <v>4752</v>
      </c>
      <c r="K740" s="282">
        <f>ROUND(J68,0)</f>
        <v>4497</v>
      </c>
      <c r="L740" s="282">
        <f>ROUND(J70,0)</f>
        <v>0</v>
      </c>
      <c r="M740" s="282">
        <f>ROUND(J71,0)</f>
        <v>15846</v>
      </c>
      <c r="N740" s="282">
        <f>ROUND(J76,0)</f>
        <v>459</v>
      </c>
      <c r="O740" s="282">
        <f>ROUND(J74,0)</f>
        <v>692</v>
      </c>
      <c r="P740" s="282">
        <f>IF(J77&gt;0,ROUND(J77,0),0)</f>
        <v>0</v>
      </c>
      <c r="Q740" s="282">
        <f>IF(J78&gt;0,ROUND(J78,0),0)</f>
        <v>129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1"/>
        <v>1520524</v>
      </c>
    </row>
    <row r="741" spans="1:26" ht="12.65" customHeight="1" x14ac:dyDescent="0.3">
      <c r="A741" s="209" t="str">
        <f>RIGHT($C$84,3)&amp;"*"&amp;RIGHT($C$83,4)&amp;"*"&amp;K$55&amp;"*"&amp;"A"</f>
        <v>tal*063*6200*A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28853</v>
      </c>
    </row>
    <row r="742" spans="1:26" ht="12.65" customHeight="1" x14ac:dyDescent="0.3">
      <c r="A742" s="209" t="str">
        <f>RIGHT($C$84,3)&amp;"*"&amp;RIGHT($C$83,4)&amp;"*"&amp;L$55&amp;"*"&amp;"A"</f>
        <v>tal*063*6210*A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0</v>
      </c>
    </row>
    <row r="743" spans="1:26" ht="12.65" customHeight="1" x14ac:dyDescent="0.3">
      <c r="A743" s="209" t="str">
        <f>RIGHT($C$84,3)&amp;"*"&amp;RIGHT($C$83,4)&amp;"*"&amp;M$55&amp;"*"&amp;"A"</f>
        <v>tal*063*6330*A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0</v>
      </c>
    </row>
    <row r="744" spans="1:26" ht="12.65" customHeight="1" x14ac:dyDescent="0.3">
      <c r="A744" s="209" t="str">
        <f>RIGHT($C$84,3)&amp;"*"&amp;RIGHT($C$83,4)&amp;"*"&amp;N$55&amp;"*"&amp;"A"</f>
        <v>tal*063*6400*A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">
      <c r="A745" s="209" t="str">
        <f>RIGHT($C$84,3)&amp;"*"&amp;RIGHT($C$83,4)&amp;"*"&amp;O$55&amp;"*"&amp;"A"</f>
        <v>tal*063*7010*A</v>
      </c>
      <c r="B745" s="282">
        <f>ROUND(O59,0)</f>
        <v>342</v>
      </c>
      <c r="C745" s="285">
        <f>ROUND(O60,2)</f>
        <v>19.39</v>
      </c>
      <c r="D745" s="282">
        <f>ROUND(O61,0)</f>
        <v>1706713</v>
      </c>
      <c r="E745" s="282">
        <f>ROUND(O62,0)</f>
        <v>621911</v>
      </c>
      <c r="F745" s="282">
        <f>ROUND(O63,0)</f>
        <v>3738</v>
      </c>
      <c r="G745" s="282">
        <f>ROUND(O64,0)</f>
        <v>187440</v>
      </c>
      <c r="H745" s="282">
        <f>ROUND(O65,0)</f>
        <v>0</v>
      </c>
      <c r="I745" s="282">
        <f>ROUND(O66,0)</f>
        <v>69468</v>
      </c>
      <c r="J745" s="282">
        <f>ROUND(O67,0)</f>
        <v>42959</v>
      </c>
      <c r="K745" s="282">
        <f>ROUND(O68,0)</f>
        <v>0</v>
      </c>
      <c r="L745" s="282">
        <f>ROUND(O70,0)</f>
        <v>0</v>
      </c>
      <c r="M745" s="282">
        <f>ROUND(O71,0)</f>
        <v>2633029</v>
      </c>
      <c r="N745" s="282">
        <f>ROUND(O76,0)</f>
        <v>3113</v>
      </c>
      <c r="O745" s="282">
        <f>ROUND(O74,0)</f>
        <v>561897</v>
      </c>
      <c r="P745" s="282">
        <f>IF(O77&gt;0,ROUND(O77,0),0)</f>
        <v>0</v>
      </c>
      <c r="Q745" s="282">
        <f>IF(O78&gt;0,ROUND(O78,0),0)</f>
        <v>2479</v>
      </c>
      <c r="R745" s="282">
        <f>IF(O79&gt;0,ROUND(O79,0),0)</f>
        <v>25384</v>
      </c>
      <c r="S745" s="282">
        <f>IF(O80&gt;0,ROUND(O80,0),0)</f>
        <v>19</v>
      </c>
      <c r="T745" s="285">
        <f>IF(O81&gt;0,ROUND(O81,2),0)</f>
        <v>0</v>
      </c>
      <c r="U745" s="282"/>
      <c r="X745" s="282"/>
      <c r="Y745" s="282"/>
      <c r="Z745" s="282">
        <f t="shared" si="21"/>
        <v>0</v>
      </c>
    </row>
    <row r="746" spans="1:26" ht="12.65" customHeight="1" x14ac:dyDescent="0.3">
      <c r="A746" s="209" t="str">
        <f>RIGHT($C$84,3)&amp;"*"&amp;RIGHT($C$83,4)&amp;"*"&amp;P$55&amp;"*"&amp;"A"</f>
        <v>tal*063*7020*A</v>
      </c>
      <c r="B746" s="282">
        <f>ROUND(P59,0)</f>
        <v>218532</v>
      </c>
      <c r="C746" s="285">
        <f>ROUND(P60,2)</f>
        <v>16.22</v>
      </c>
      <c r="D746" s="282">
        <f>ROUND(P61,0)</f>
        <v>1574283</v>
      </c>
      <c r="E746" s="282">
        <f>ROUND(P62,0)</f>
        <v>580378</v>
      </c>
      <c r="F746" s="282">
        <f>ROUND(P63,0)</f>
        <v>0</v>
      </c>
      <c r="G746" s="282">
        <f>ROUND(P64,0)</f>
        <v>571142</v>
      </c>
      <c r="H746" s="282">
        <f>ROUND(P65,0)</f>
        <v>0</v>
      </c>
      <c r="I746" s="282">
        <f>ROUND(P66,0)</f>
        <v>106116</v>
      </c>
      <c r="J746" s="282">
        <f>ROUND(P67,0)</f>
        <v>198951</v>
      </c>
      <c r="K746" s="282">
        <f>ROUND(P68,0)</f>
        <v>6977</v>
      </c>
      <c r="L746" s="282">
        <f>ROUND(P70,0)</f>
        <v>0</v>
      </c>
      <c r="M746" s="282">
        <f>ROUND(P71,0)</f>
        <v>3038022</v>
      </c>
      <c r="N746" s="282">
        <f>ROUND(P76,0)</f>
        <v>6715</v>
      </c>
      <c r="O746" s="282">
        <f>ROUND(P74,0)</f>
        <v>30651258</v>
      </c>
      <c r="P746" s="282">
        <f>IF(P77&gt;0,ROUND(P77,0),0)</f>
        <v>0</v>
      </c>
      <c r="Q746" s="282">
        <f>IF(P78&gt;0,ROUND(P78,0),0)</f>
        <v>3061</v>
      </c>
      <c r="R746" s="282">
        <f>IF(P79&gt;0,ROUND(P79,0),0)</f>
        <v>39501</v>
      </c>
      <c r="S746" s="282">
        <f>IF(P80&gt;0,ROUND(P80,0),0)</f>
        <v>16</v>
      </c>
      <c r="T746" s="285">
        <f>IF(P81&gt;0,ROUND(P81,2),0)</f>
        <v>0</v>
      </c>
      <c r="U746" s="282"/>
      <c r="X746" s="282"/>
      <c r="Y746" s="282"/>
      <c r="Z746" s="282">
        <f t="shared" si="21"/>
        <v>783229</v>
      </c>
    </row>
    <row r="747" spans="1:26" ht="12.65" customHeight="1" x14ac:dyDescent="0.3">
      <c r="A747" s="209" t="str">
        <f>RIGHT($C$84,3)&amp;"*"&amp;RIGHT($C$83,4)&amp;"*"&amp;Q$55&amp;"*"&amp;"A"</f>
        <v>tal*063*7030*A</v>
      </c>
      <c r="B747" s="282">
        <f>ROUND(Q59,0)</f>
        <v>73207</v>
      </c>
      <c r="C747" s="285">
        <f>ROUND(Q60,2)</f>
        <v>2.54</v>
      </c>
      <c r="D747" s="282">
        <f>ROUND(Q61,0)</f>
        <v>307144</v>
      </c>
      <c r="E747" s="282">
        <f>ROUND(Q62,0)</f>
        <v>109499</v>
      </c>
      <c r="F747" s="282">
        <f>ROUND(Q63,0)</f>
        <v>0</v>
      </c>
      <c r="G747" s="282">
        <f>ROUND(Q64,0)</f>
        <v>5846</v>
      </c>
      <c r="H747" s="282">
        <f>ROUND(Q65,0)</f>
        <v>0</v>
      </c>
      <c r="I747" s="282">
        <f>ROUND(Q66,0)</f>
        <v>-17002</v>
      </c>
      <c r="J747" s="282">
        <f>ROUND(Q67,0)</f>
        <v>8949</v>
      </c>
      <c r="K747" s="282">
        <f>ROUND(Q68,0)</f>
        <v>0</v>
      </c>
      <c r="L747" s="282">
        <f>ROUND(Q70,0)</f>
        <v>0</v>
      </c>
      <c r="M747" s="282">
        <f>ROUND(Q71,0)</f>
        <v>414436</v>
      </c>
      <c r="N747" s="282">
        <f>ROUND(Q76,0)</f>
        <v>1302</v>
      </c>
      <c r="O747" s="282">
        <f>ROUND(Q74,0)</f>
        <v>1808230</v>
      </c>
      <c r="P747" s="282">
        <f>IF(Q77&gt;0,ROUND(Q77,0),0)</f>
        <v>31</v>
      </c>
      <c r="Q747" s="282">
        <f>IF(Q78&gt;0,ROUND(Q78,0),0)</f>
        <v>408</v>
      </c>
      <c r="R747" s="282">
        <f>IF(Q79&gt;0,ROUND(Q79,0),0)</f>
        <v>4411</v>
      </c>
      <c r="S747" s="282">
        <f>IF(Q80&gt;0,ROUND(Q80,0),0)</f>
        <v>3</v>
      </c>
      <c r="T747" s="285">
        <f>IF(Q81&gt;0,ROUND(Q81,2),0)</f>
        <v>0</v>
      </c>
      <c r="U747" s="282"/>
      <c r="X747" s="282"/>
      <c r="Y747" s="282"/>
      <c r="Z747" s="282">
        <f t="shared" si="21"/>
        <v>1394267</v>
      </c>
    </row>
    <row r="748" spans="1:26" ht="12.65" customHeight="1" x14ac:dyDescent="0.3">
      <c r="A748" s="209" t="str">
        <f>RIGHT($C$84,3)&amp;"*"&amp;RIGHT($C$83,4)&amp;"*"&amp;R$55&amp;"*"&amp;"A"</f>
        <v>tal*063*7040*A</v>
      </c>
      <c r="B748" s="282">
        <f>ROUND(R59,0)</f>
        <v>218532</v>
      </c>
      <c r="C748" s="285">
        <f>ROUND(R60,2)</f>
        <v>0</v>
      </c>
      <c r="D748" s="282">
        <f>ROUND(R61,0)</f>
        <v>1207800</v>
      </c>
      <c r="E748" s="282">
        <f>ROUND(R62,0)</f>
        <v>181825</v>
      </c>
      <c r="F748" s="282">
        <f>ROUND(R63,0)</f>
        <v>725908</v>
      </c>
      <c r="G748" s="282">
        <f>ROUND(R64,0)</f>
        <v>72133</v>
      </c>
      <c r="H748" s="282">
        <f>ROUND(R65,0)</f>
        <v>0</v>
      </c>
      <c r="I748" s="282">
        <f>ROUND(R66,0)</f>
        <v>641</v>
      </c>
      <c r="J748" s="282">
        <f>ROUND(R67,0)</f>
        <v>6816</v>
      </c>
      <c r="K748" s="282">
        <f>ROUND(R68,0)</f>
        <v>6945</v>
      </c>
      <c r="L748" s="282">
        <f>ROUND(R70,0)</f>
        <v>0</v>
      </c>
      <c r="M748" s="282">
        <f>ROUND(R71,0)</f>
        <v>2205823</v>
      </c>
      <c r="N748" s="282">
        <f>ROUND(R76,0)</f>
        <v>198</v>
      </c>
      <c r="O748" s="282">
        <f>ROUND(R74,0)</f>
        <v>8060313</v>
      </c>
      <c r="P748" s="282">
        <f>IF(R77&gt;0,ROUND(R77,0),0)</f>
        <v>0</v>
      </c>
      <c r="Q748" s="282">
        <f>IF(R78&gt;0,ROUND(R78,0),0)</f>
        <v>62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1"/>
        <v>152420</v>
      </c>
    </row>
    <row r="749" spans="1:26" ht="12.65" customHeight="1" x14ac:dyDescent="0.3">
      <c r="A749" s="209" t="str">
        <f>RIGHT($C$84,3)&amp;"*"&amp;RIGHT($C$83,4)&amp;"*"&amp;S$55&amp;"*"&amp;"A"</f>
        <v>tal*063*7050*A</v>
      </c>
      <c r="B749" s="282"/>
      <c r="C749" s="285">
        <f>ROUND(S60,2)</f>
        <v>3.5</v>
      </c>
      <c r="D749" s="282">
        <f>ROUND(S61,0)</f>
        <v>135324</v>
      </c>
      <c r="E749" s="282">
        <f>ROUND(S62,0)</f>
        <v>49011</v>
      </c>
      <c r="F749" s="282">
        <f>ROUND(S63,0)</f>
        <v>0</v>
      </c>
      <c r="G749" s="282">
        <f>ROUND(S64,0)</f>
        <v>2300337</v>
      </c>
      <c r="H749" s="282">
        <f>ROUND(S65,0)</f>
        <v>0</v>
      </c>
      <c r="I749" s="282">
        <f>ROUND(S66,0)</f>
        <v>79511</v>
      </c>
      <c r="J749" s="282">
        <f>ROUND(S67,0)</f>
        <v>47023</v>
      </c>
      <c r="K749" s="282">
        <f>ROUND(S68,0)</f>
        <v>34379</v>
      </c>
      <c r="L749" s="282">
        <f>ROUND(S70,0)</f>
        <v>0</v>
      </c>
      <c r="M749" s="282">
        <f>ROUND(S71,0)</f>
        <v>2645585</v>
      </c>
      <c r="N749" s="282">
        <f>ROUND(S76,0)</f>
        <v>1331</v>
      </c>
      <c r="O749" s="282">
        <f>ROUND(S74,0)</f>
        <v>10918562</v>
      </c>
      <c r="P749" s="282">
        <f>IF(S77&gt;0,ROUND(S77,0),0)</f>
        <v>0</v>
      </c>
      <c r="Q749" s="282">
        <f>IF(S78&gt;0,ROUND(S78,0),0)</f>
        <v>417</v>
      </c>
      <c r="R749" s="282">
        <f>IF(S79&gt;0,ROUND(S79,0),0)</f>
        <v>938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418653</v>
      </c>
    </row>
    <row r="750" spans="1:26" ht="12.65" customHeight="1" x14ac:dyDescent="0.3">
      <c r="A750" s="209" t="str">
        <f>RIGHT($C$84,3)&amp;"*"&amp;RIGHT($C$83,4)&amp;"*"&amp;T$55&amp;"*"&amp;"A"</f>
        <v>tal*063*7060*A</v>
      </c>
      <c r="B750" s="282"/>
      <c r="C750" s="285">
        <f>ROUND(T60,2)</f>
        <v>0</v>
      </c>
      <c r="D750" s="282">
        <f>ROUND(T61,0)</f>
        <v>0</v>
      </c>
      <c r="E750" s="282">
        <f>ROUND(T62,0)</f>
        <v>0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0</v>
      </c>
      <c r="N750" s="282">
        <f>ROUND(T76,0)</f>
        <v>0</v>
      </c>
      <c r="O750" s="282">
        <f>ROUND(T74,0)</f>
        <v>0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>
        <f t="shared" si="21"/>
        <v>717248</v>
      </c>
    </row>
    <row r="751" spans="1:26" ht="12.65" customHeight="1" x14ac:dyDescent="0.3">
      <c r="A751" s="209" t="str">
        <f>RIGHT($C$84,3)&amp;"*"&amp;RIGHT($C$83,4)&amp;"*"&amp;U$55&amp;"*"&amp;"A"</f>
        <v>tal*063*7070*A</v>
      </c>
      <c r="B751" s="282">
        <f>ROUND(U59,0)</f>
        <v>741920</v>
      </c>
      <c r="C751" s="285">
        <f>ROUND(U60,2)</f>
        <v>23.56</v>
      </c>
      <c r="D751" s="282">
        <f>ROUND(U61,0)</f>
        <v>1520172</v>
      </c>
      <c r="E751" s="282">
        <f>ROUND(U62,0)</f>
        <v>550363</v>
      </c>
      <c r="F751" s="282">
        <f>ROUND(U63,0)</f>
        <v>32611</v>
      </c>
      <c r="G751" s="282">
        <f>ROUND(U64,0)</f>
        <v>1356593</v>
      </c>
      <c r="H751" s="282">
        <f>ROUND(U65,0)</f>
        <v>0</v>
      </c>
      <c r="I751" s="282">
        <f>ROUND(U66,0)</f>
        <v>921254</v>
      </c>
      <c r="J751" s="282">
        <f>ROUND(U67,0)</f>
        <v>51634</v>
      </c>
      <c r="K751" s="282">
        <f>ROUND(U68,0)</f>
        <v>46327</v>
      </c>
      <c r="L751" s="282">
        <f>ROUND(U70,0)</f>
        <v>0</v>
      </c>
      <c r="M751" s="282">
        <f>ROUND(U71,0)</f>
        <v>4480950</v>
      </c>
      <c r="N751" s="282">
        <f>ROUND(U76,0)</f>
        <v>5703</v>
      </c>
      <c r="O751" s="282">
        <f>ROUND(U74,0)</f>
        <v>19840708</v>
      </c>
      <c r="P751" s="282">
        <f>IF(U77&gt;0,ROUND(U77,0),0)</f>
        <v>0</v>
      </c>
      <c r="Q751" s="282">
        <f>IF(U78&gt;0,ROUND(U78,0),0)</f>
        <v>1788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0</v>
      </c>
    </row>
    <row r="752" spans="1:26" ht="12.65" customHeight="1" x14ac:dyDescent="0.3">
      <c r="A752" s="209" t="str">
        <f>RIGHT($C$84,3)&amp;"*"&amp;RIGHT($C$83,4)&amp;"*"&amp;V$55&amp;"*"&amp;"A"</f>
        <v>tal*063*7110*A</v>
      </c>
      <c r="B752" s="282">
        <f>ROUND(V59,0)</f>
        <v>16419</v>
      </c>
      <c r="C752" s="285">
        <f>ROUND(V60,2)</f>
        <v>6.85</v>
      </c>
      <c r="D752" s="282">
        <f>ROUND(V61,0)</f>
        <v>383273</v>
      </c>
      <c r="E752" s="282">
        <f>ROUND(V62,0)</f>
        <v>137020</v>
      </c>
      <c r="F752" s="282">
        <f>ROUND(V63,0)</f>
        <v>64160</v>
      </c>
      <c r="G752" s="282">
        <f>ROUND(V64,0)</f>
        <v>0</v>
      </c>
      <c r="H752" s="282">
        <f>ROUND(V65,0)</f>
        <v>0</v>
      </c>
      <c r="I752" s="282">
        <f>ROUND(V66,0)</f>
        <v>7654</v>
      </c>
      <c r="J752" s="282">
        <f>ROUND(V67,0)</f>
        <v>5146</v>
      </c>
      <c r="K752" s="282">
        <f>ROUND(V68,0)</f>
        <v>0</v>
      </c>
      <c r="L752" s="282">
        <f>ROUND(V70,0)</f>
        <v>0</v>
      </c>
      <c r="M752" s="282">
        <f>ROUND(V71,0)</f>
        <v>597253</v>
      </c>
      <c r="N752" s="282">
        <f>ROUND(V76,0)</f>
        <v>864</v>
      </c>
      <c r="O752" s="282">
        <f>ROUND(V74,0)</f>
        <v>4107652</v>
      </c>
      <c r="P752" s="282">
        <f>IF(V77&gt;0,ROUND(V77,0),0)</f>
        <v>0</v>
      </c>
      <c r="Q752" s="282">
        <f>IF(V78&gt;0,ROUND(V78,0),0)</f>
        <v>271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1"/>
        <v>994461</v>
      </c>
    </row>
    <row r="753" spans="1:26" ht="12.65" customHeight="1" x14ac:dyDescent="0.3">
      <c r="A753" s="209" t="str">
        <f>RIGHT($C$84,3)&amp;"*"&amp;RIGHT($C$83,4)&amp;"*"&amp;W$55&amp;"*"&amp;"A"</f>
        <v>tal*063*7120*A</v>
      </c>
      <c r="B753" s="282">
        <f>ROUND(W59,0)</f>
        <v>31290</v>
      </c>
      <c r="C753" s="285">
        <f>ROUND(W60,2)</f>
        <v>1.48</v>
      </c>
      <c r="D753" s="282">
        <f>ROUND(W61,0)</f>
        <v>134933</v>
      </c>
      <c r="E753" s="282">
        <f>ROUND(W62,0)</f>
        <v>47817</v>
      </c>
      <c r="F753" s="282">
        <f>ROUND(W63,0)</f>
        <v>0</v>
      </c>
      <c r="G753" s="282">
        <f>ROUND(W64,0)</f>
        <v>12188</v>
      </c>
      <c r="H753" s="282">
        <f>ROUND(W65,0)</f>
        <v>0</v>
      </c>
      <c r="I753" s="282">
        <f>ROUND(W66,0)</f>
        <v>138131</v>
      </c>
      <c r="J753" s="282">
        <f>ROUND(W67,0)</f>
        <v>3931</v>
      </c>
      <c r="K753" s="282">
        <f>ROUND(W68,0)</f>
        <v>0</v>
      </c>
      <c r="L753" s="282">
        <f>ROUND(W70,0)</f>
        <v>0</v>
      </c>
      <c r="M753" s="282">
        <f>ROUND(W71,0)</f>
        <v>340100</v>
      </c>
      <c r="N753" s="282">
        <f>ROUND(W76,0)</f>
        <v>660</v>
      </c>
      <c r="O753" s="282">
        <f>ROUND(W74,0)</f>
        <v>5030511</v>
      </c>
      <c r="P753" s="282">
        <f>IF(W77&gt;0,ROUND(W77,0),0)</f>
        <v>0</v>
      </c>
      <c r="Q753" s="282">
        <f>IF(W78&gt;0,ROUND(W78,0),0)</f>
        <v>207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166524</v>
      </c>
    </row>
    <row r="754" spans="1:26" ht="12.65" customHeight="1" x14ac:dyDescent="0.3">
      <c r="A754" s="209" t="str">
        <f>RIGHT($C$84,3)&amp;"*"&amp;RIGHT($C$83,4)&amp;"*"&amp;X$55&amp;"*"&amp;"A"</f>
        <v>tal*063*7130*A</v>
      </c>
      <c r="B754" s="282">
        <f>ROUND(X59,0)</f>
        <v>64929</v>
      </c>
      <c r="C754" s="285">
        <f>ROUND(X60,2)</f>
        <v>7.03</v>
      </c>
      <c r="D754" s="282">
        <f>ROUND(X61,0)</f>
        <v>625097</v>
      </c>
      <c r="E754" s="282">
        <f>ROUND(X62,0)</f>
        <v>221530</v>
      </c>
      <c r="F754" s="282">
        <f>ROUND(X63,0)</f>
        <v>0</v>
      </c>
      <c r="G754" s="282">
        <f>ROUND(X64,0)</f>
        <v>105825</v>
      </c>
      <c r="H754" s="282">
        <f>ROUND(X65,0)</f>
        <v>0</v>
      </c>
      <c r="I754" s="282">
        <f>ROUND(X66,0)</f>
        <v>194643</v>
      </c>
      <c r="J754" s="282">
        <f>ROUND(X67,0)</f>
        <v>40622</v>
      </c>
      <c r="K754" s="282">
        <f>ROUND(X68,0)</f>
        <v>38</v>
      </c>
      <c r="L754" s="282">
        <f>ROUND(X70,0)</f>
        <v>0</v>
      </c>
      <c r="M754" s="282">
        <f>ROUND(X71,0)</f>
        <v>1187755</v>
      </c>
      <c r="N754" s="282">
        <f>ROUND(X76,0)</f>
        <v>5944</v>
      </c>
      <c r="O754" s="282">
        <f>ROUND(X74,0)</f>
        <v>37670957</v>
      </c>
      <c r="P754" s="282">
        <f>IF(X77&gt;0,ROUND(X77,0),0)</f>
        <v>0</v>
      </c>
      <c r="Q754" s="282">
        <f>IF(X78&gt;0,ROUND(X78,0),0)</f>
        <v>1863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120296</v>
      </c>
    </row>
    <row r="755" spans="1:26" ht="12.65" customHeight="1" x14ac:dyDescent="0.3">
      <c r="A755" s="209" t="str">
        <f>RIGHT($C$84,3)&amp;"*"&amp;RIGHT($C$83,4)&amp;"*"&amp;Y$55&amp;"*"&amp;"A"</f>
        <v>tal*063*7140*A</v>
      </c>
      <c r="B755" s="282">
        <f>ROUND(Y59,0)</f>
        <v>19538</v>
      </c>
      <c r="C755" s="285">
        <f>ROUND(Y60,2)</f>
        <v>11.76</v>
      </c>
      <c r="D755" s="282">
        <f>ROUND(Y61,0)</f>
        <v>2936705</v>
      </c>
      <c r="E755" s="282">
        <f>ROUND(Y62,0)</f>
        <v>657332</v>
      </c>
      <c r="F755" s="282">
        <f>ROUND(Y63,0)</f>
        <v>15900</v>
      </c>
      <c r="G755" s="282">
        <f>ROUND(Y64,0)</f>
        <v>94689</v>
      </c>
      <c r="H755" s="282">
        <f>ROUND(Y65,0)</f>
        <v>27428</v>
      </c>
      <c r="I755" s="282">
        <f>ROUND(Y66,0)</f>
        <v>522759</v>
      </c>
      <c r="J755" s="282">
        <f>ROUND(Y67,0)</f>
        <v>345045</v>
      </c>
      <c r="K755" s="282">
        <f>ROUND(Y68,0)</f>
        <v>2481</v>
      </c>
      <c r="L755" s="282">
        <f>ROUND(Y70,0)</f>
        <v>0</v>
      </c>
      <c r="M755" s="282">
        <f>ROUND(Y71,0)</f>
        <v>4611497</v>
      </c>
      <c r="N755" s="282">
        <f>ROUND(Y76,0)</f>
        <v>8961</v>
      </c>
      <c r="O755" s="282">
        <f>ROUND(Y74,0)</f>
        <v>25208422</v>
      </c>
      <c r="P755" s="282">
        <f>IF(Y77&gt;0,ROUND(Y77,0),0)</f>
        <v>0</v>
      </c>
      <c r="Q755" s="282">
        <f>IF(Y78&gt;0,ROUND(Y78,0),0)</f>
        <v>2809</v>
      </c>
      <c r="R755" s="282">
        <f>IF(Y79&gt;0,ROUND(Y79,0),0)</f>
        <v>31298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>
        <f t="shared" si="21"/>
        <v>881286</v>
      </c>
    </row>
    <row r="756" spans="1:26" ht="12.65" customHeight="1" x14ac:dyDescent="0.3">
      <c r="A756" s="209" t="str">
        <f>RIGHT($C$84,3)&amp;"*"&amp;RIGHT($C$83,4)&amp;"*"&amp;Z$55&amp;"*"&amp;"A"</f>
        <v>tal*063*7150*A</v>
      </c>
      <c r="B756" s="282">
        <f>ROUND(Z59,0)</f>
        <v>19937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0</v>
      </c>
      <c r="H756" s="282">
        <f>ROUND(Z65,0)</f>
        <v>0</v>
      </c>
      <c r="I756" s="282">
        <f>ROUND(Z66,0)</f>
        <v>0</v>
      </c>
      <c r="J756" s="282">
        <f>ROUND(Z67,0)</f>
        <v>0</v>
      </c>
      <c r="K756" s="282">
        <f>ROUND(Z68,0)</f>
        <v>0</v>
      </c>
      <c r="L756" s="282">
        <f>ROUND(Z70,0)</f>
        <v>0</v>
      </c>
      <c r="M756" s="282">
        <f>ROUND(Z71,0)</f>
        <v>0</v>
      </c>
      <c r="N756" s="282">
        <f>ROUND(Z76,0)</f>
        <v>0</v>
      </c>
      <c r="O756" s="282">
        <f>ROUND(Z74,0)</f>
        <v>5467163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>
        <f t="shared" si="21"/>
        <v>1024210</v>
      </c>
    </row>
    <row r="757" spans="1:26" ht="12.65" customHeight="1" x14ac:dyDescent="0.3">
      <c r="A757" s="209" t="str">
        <f>RIGHT($C$84,3)&amp;"*"&amp;RIGHT($C$83,4)&amp;"*"&amp;AA$55&amp;"*"&amp;"A"</f>
        <v>tal*063*7160*A</v>
      </c>
      <c r="B757" s="282">
        <f>ROUND(AA59,0)</f>
        <v>12470</v>
      </c>
      <c r="C757" s="285">
        <f>ROUND(AA60,2)</f>
        <v>2.85</v>
      </c>
      <c r="D757" s="282">
        <f>ROUND(AA61,0)</f>
        <v>283429</v>
      </c>
      <c r="E757" s="282">
        <f>ROUND(AA62,0)</f>
        <v>104148</v>
      </c>
      <c r="F757" s="282">
        <f>ROUND(AA63,0)</f>
        <v>0</v>
      </c>
      <c r="G757" s="282">
        <f>ROUND(AA64,0)</f>
        <v>5204</v>
      </c>
      <c r="H757" s="282">
        <f>ROUND(AA65,0)</f>
        <v>0</v>
      </c>
      <c r="I757" s="282">
        <f>ROUND(AA66,0)</f>
        <v>467134</v>
      </c>
      <c r="J757" s="282">
        <f>ROUND(AA67,0)</f>
        <v>2615</v>
      </c>
      <c r="K757" s="282">
        <f>ROUND(AA68,0)</f>
        <v>90</v>
      </c>
      <c r="L757" s="282">
        <f>ROUND(AA70,0)</f>
        <v>0</v>
      </c>
      <c r="M757" s="282">
        <f>ROUND(AA71,0)</f>
        <v>877631</v>
      </c>
      <c r="N757" s="282">
        <f>ROUND(AA76,0)</f>
        <v>403</v>
      </c>
      <c r="O757" s="282">
        <f>ROUND(AA74,0)</f>
        <v>13585921</v>
      </c>
      <c r="P757" s="282">
        <f>IF(AA77&gt;0,ROUND(AA77,0),0)</f>
        <v>0</v>
      </c>
      <c r="Q757" s="282">
        <f>IF(AA78&gt;0,ROUND(AA78,0),0)</f>
        <v>126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1"/>
        <v>84287</v>
      </c>
    </row>
    <row r="758" spans="1:26" ht="12.65" customHeight="1" x14ac:dyDescent="0.3">
      <c r="A758" s="209" t="str">
        <f>RIGHT($C$84,3)&amp;"*"&amp;RIGHT($C$83,4)&amp;"*"&amp;AB$55&amp;"*"&amp;"A"</f>
        <v>tal*063*7170*A</v>
      </c>
      <c r="B758" s="282"/>
      <c r="C758" s="285">
        <f>ROUND(AB60,2)</f>
        <v>11.9</v>
      </c>
      <c r="D758" s="282">
        <f>ROUND(AB61,0)</f>
        <v>1181982</v>
      </c>
      <c r="E758" s="282">
        <f>ROUND(AB62,0)</f>
        <v>421162</v>
      </c>
      <c r="F758" s="282">
        <f>ROUND(AB63,0)</f>
        <v>0</v>
      </c>
      <c r="G758" s="282">
        <f>ROUND(AB64,0)</f>
        <v>1672742</v>
      </c>
      <c r="H758" s="282">
        <f>ROUND(AB65,0)</f>
        <v>0</v>
      </c>
      <c r="I758" s="282">
        <f>ROUND(AB66,0)</f>
        <v>123856</v>
      </c>
      <c r="J758" s="282">
        <f>ROUND(AB67,0)</f>
        <v>14231</v>
      </c>
      <c r="K758" s="282">
        <f>ROUND(AB68,0)</f>
        <v>192524</v>
      </c>
      <c r="L758" s="282">
        <f>ROUND(AB70,0)</f>
        <v>0</v>
      </c>
      <c r="M758" s="282">
        <f>ROUND(AB71,0)</f>
        <v>3638720</v>
      </c>
      <c r="N758" s="282">
        <f>ROUND(AB76,0)</f>
        <v>1239</v>
      </c>
      <c r="O758" s="282">
        <f>ROUND(AB74,0)</f>
        <v>944476</v>
      </c>
      <c r="P758" s="282">
        <f>IF(AB77&gt;0,ROUND(AB77,0),0)</f>
        <v>0</v>
      </c>
      <c r="Q758" s="282">
        <f>IF(AB78&gt;0,ROUND(AB78,0),0)</f>
        <v>388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490986</v>
      </c>
    </row>
    <row r="759" spans="1:26" ht="12.65" customHeight="1" x14ac:dyDescent="0.3">
      <c r="A759" s="209" t="str">
        <f>RIGHT($C$84,3)&amp;"*"&amp;RIGHT($C$83,4)&amp;"*"&amp;AC$55&amp;"*"&amp;"A"</f>
        <v>tal*063*7180*A</v>
      </c>
      <c r="B759" s="282">
        <f>ROUND(AC59,0)</f>
        <v>91842</v>
      </c>
      <c r="C759" s="285">
        <f>ROUND(AC60,2)</f>
        <v>12.14</v>
      </c>
      <c r="D759" s="282">
        <f>ROUND(AC61,0)</f>
        <v>732616</v>
      </c>
      <c r="E759" s="282">
        <f>ROUND(AC62,0)</f>
        <v>264599</v>
      </c>
      <c r="F759" s="282">
        <f>ROUND(AC63,0)</f>
        <v>18000</v>
      </c>
      <c r="G759" s="282">
        <f>ROUND(AC64,0)</f>
        <v>125150</v>
      </c>
      <c r="H759" s="282">
        <f>ROUND(AC65,0)</f>
        <v>0</v>
      </c>
      <c r="I759" s="282">
        <f>ROUND(AC66,0)</f>
        <v>61044</v>
      </c>
      <c r="J759" s="282">
        <f>ROUND(AC67,0)</f>
        <v>50548</v>
      </c>
      <c r="K759" s="282">
        <f>ROUND(AC68,0)</f>
        <v>73171</v>
      </c>
      <c r="L759" s="282">
        <f>ROUND(AC70,0)</f>
        <v>0</v>
      </c>
      <c r="M759" s="282">
        <f>ROUND(AC71,0)</f>
        <v>1325496</v>
      </c>
      <c r="N759" s="282">
        <f>ROUND(AC76,0)</f>
        <v>304</v>
      </c>
      <c r="O759" s="282">
        <f>ROUND(AC74,0)</f>
        <v>2186296</v>
      </c>
      <c r="P759" s="282">
        <f>IF(AC77&gt;0,ROUND(AC77,0),0)</f>
        <v>0</v>
      </c>
      <c r="Q759" s="282">
        <f>IF(AC78&gt;0,ROUND(AC78,0),0)</f>
        <v>95</v>
      </c>
      <c r="R759" s="282">
        <f>IF(AC79&gt;0,ROUND(AC79,0),0)</f>
        <v>151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519703</v>
      </c>
    </row>
    <row r="760" spans="1:26" ht="12.65" customHeight="1" x14ac:dyDescent="0.3">
      <c r="A760" s="209" t="str">
        <f>RIGHT($C$84,3)&amp;"*"&amp;RIGHT($C$83,4)&amp;"*"&amp;AD$55&amp;"*"&amp;"A"</f>
        <v>tal*063*7190*A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1"/>
        <v>184729</v>
      </c>
    </row>
    <row r="761" spans="1:26" ht="12.65" customHeight="1" x14ac:dyDescent="0.3">
      <c r="A761" s="209" t="str">
        <f>RIGHT($C$84,3)&amp;"*"&amp;RIGHT($C$83,4)&amp;"*"&amp;AE$55&amp;"*"&amp;"A"</f>
        <v>tal*063*7200*A</v>
      </c>
      <c r="B761" s="282">
        <f>ROUND(AE59,0)</f>
        <v>38349</v>
      </c>
      <c r="C761" s="285">
        <f>ROUND(AE60,2)</f>
        <v>8.2200000000000006</v>
      </c>
      <c r="D761" s="282">
        <f>ROUND(AE61,0)</f>
        <v>0</v>
      </c>
      <c r="E761" s="282">
        <f>ROUND(AE62,0)</f>
        <v>0</v>
      </c>
      <c r="F761" s="282">
        <f>ROUND(AE63,0)</f>
        <v>0</v>
      </c>
      <c r="G761" s="282">
        <f>ROUND(AE64,0)</f>
        <v>21554</v>
      </c>
      <c r="H761" s="282">
        <f>ROUND(AE65,0)</f>
        <v>0</v>
      </c>
      <c r="I761" s="282">
        <f>ROUND(AE66,0)</f>
        <v>1216136</v>
      </c>
      <c r="J761" s="282">
        <f>ROUND(AE67,0)</f>
        <v>46642</v>
      </c>
      <c r="K761" s="282">
        <f>ROUND(AE68,0)</f>
        <v>4704</v>
      </c>
      <c r="L761" s="282">
        <f>ROUND(AE70,0)</f>
        <v>0</v>
      </c>
      <c r="M761" s="282">
        <f>ROUND(AE71,0)</f>
        <v>1289066</v>
      </c>
      <c r="N761" s="282">
        <f>ROUND(AE76,0)</f>
        <v>6115</v>
      </c>
      <c r="O761" s="282">
        <f>ROUND(AE74,0)</f>
        <v>33091784</v>
      </c>
      <c r="P761" s="282">
        <f>IF(AE77&gt;0,ROUND(AE77,0),0)</f>
        <v>0</v>
      </c>
      <c r="Q761" s="282">
        <f>IF(AE78&gt;0,ROUND(AE78,0),0)</f>
        <v>1917</v>
      </c>
      <c r="R761" s="282">
        <f>IF(AE79&gt;0,ROUND(AE79,0),0)</f>
        <v>8029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0</v>
      </c>
    </row>
    <row r="762" spans="1:26" ht="12.65" customHeight="1" x14ac:dyDescent="0.3">
      <c r="A762" s="209" t="str">
        <f>RIGHT($C$84,3)&amp;"*"&amp;RIGHT($C$83,4)&amp;"*"&amp;AF$55&amp;"*"&amp;"A"</f>
        <v>tal*063*7220*A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1"/>
        <v>793184</v>
      </c>
    </row>
    <row r="763" spans="1:26" ht="12.65" customHeight="1" x14ac:dyDescent="0.3">
      <c r="A763" s="209" t="str">
        <f>RIGHT($C$84,3)&amp;"*"&amp;RIGHT($C$83,4)&amp;"*"&amp;AG$55&amp;"*"&amp;"A"</f>
        <v>tal*063*7230*A</v>
      </c>
      <c r="B763" s="282">
        <f>ROUND(AG59,0)</f>
        <v>19487</v>
      </c>
      <c r="C763" s="285">
        <f>ROUND(AG60,2)</f>
        <v>41.41</v>
      </c>
      <c r="D763" s="282">
        <f>ROUND(AG61,0)</f>
        <v>3023643</v>
      </c>
      <c r="E763" s="282">
        <f>ROUND(AG62,0)</f>
        <v>1105964</v>
      </c>
      <c r="F763" s="282">
        <f>ROUND(AG63,0)</f>
        <v>736482</v>
      </c>
      <c r="G763" s="282">
        <f>ROUND(AG64,0)</f>
        <v>794142</v>
      </c>
      <c r="H763" s="282">
        <f>ROUND(AG65,0)</f>
        <v>0</v>
      </c>
      <c r="I763" s="282">
        <f>ROUND(AG66,0)</f>
        <v>288111</v>
      </c>
      <c r="J763" s="282">
        <f>ROUND(AG67,0)</f>
        <v>113460</v>
      </c>
      <c r="K763" s="282">
        <f>ROUND(AG68,0)</f>
        <v>0</v>
      </c>
      <c r="L763" s="282">
        <f>ROUND(AG70,0)</f>
        <v>0</v>
      </c>
      <c r="M763" s="282">
        <f>ROUND(AG71,0)</f>
        <v>6064862</v>
      </c>
      <c r="N763" s="282">
        <f>ROUND(AG76,0)</f>
        <v>15933</v>
      </c>
      <c r="O763" s="282">
        <f>ROUND(AG74,0)</f>
        <v>3448667</v>
      </c>
      <c r="P763" s="282">
        <f>IF(AG77&gt;0,ROUND(AG77,0),0)</f>
        <v>2829</v>
      </c>
      <c r="Q763" s="282">
        <f>IF(AG78&gt;0,ROUND(AG78,0),0)</f>
        <v>4994</v>
      </c>
      <c r="R763" s="282">
        <f>IF(AG79&gt;0,ROUND(AG79,0),0)</f>
        <v>128463</v>
      </c>
      <c r="S763" s="282">
        <f>IF(AG80&gt;0,ROUND(AG80,0),0)</f>
        <v>41</v>
      </c>
      <c r="T763" s="285">
        <f>IF(AG81&gt;0,ROUND(AG81,2),0)</f>
        <v>0</v>
      </c>
      <c r="U763" s="282"/>
      <c r="X763" s="282"/>
      <c r="Y763" s="282"/>
      <c r="Z763" s="282">
        <f t="shared" si="21"/>
        <v>0</v>
      </c>
    </row>
    <row r="764" spans="1:26" ht="12.65" customHeight="1" x14ac:dyDescent="0.3">
      <c r="A764" s="209" t="str">
        <f>RIGHT($C$84,3)&amp;"*"&amp;RIGHT($C$83,4)&amp;"*"&amp;AH$55&amp;"*"&amp;"A"</f>
        <v>tal*063*7240*A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1920372</v>
      </c>
    </row>
    <row r="765" spans="1:26" ht="12.65" customHeight="1" x14ac:dyDescent="0.3">
      <c r="A765" s="209" t="str">
        <f>RIGHT($C$84,3)&amp;"*"&amp;RIGHT($C$83,4)&amp;"*"&amp;AI$55&amp;"*"&amp;"A"</f>
        <v>tal*063*7250*A</v>
      </c>
      <c r="B765" s="282">
        <f>ROUND(AI59,0)</f>
        <v>0</v>
      </c>
      <c r="C765" s="285">
        <f>ROUND(AI60,2)</f>
        <v>5.65</v>
      </c>
      <c r="D765" s="282">
        <f>ROUND(AI61,0)</f>
        <v>550580</v>
      </c>
      <c r="E765" s="282">
        <f>ROUND(AI62,0)</f>
        <v>198053</v>
      </c>
      <c r="F765" s="282">
        <f>ROUND(AI63,0)</f>
        <v>0</v>
      </c>
      <c r="G765" s="282">
        <f>ROUND(AI64,0)</f>
        <v>52091</v>
      </c>
      <c r="H765" s="282">
        <f>ROUND(AI65,0)</f>
        <v>0</v>
      </c>
      <c r="I765" s="282">
        <f>ROUND(AI66,0)</f>
        <v>48697</v>
      </c>
      <c r="J765" s="282">
        <f>ROUND(AI67,0)</f>
        <v>18415</v>
      </c>
      <c r="K765" s="282">
        <f>ROUND(AI68,0)</f>
        <v>38</v>
      </c>
      <c r="L765" s="282">
        <f>ROUND(AI70,0)</f>
        <v>0</v>
      </c>
      <c r="M765" s="282">
        <f>ROUND(AI71,0)</f>
        <v>867873</v>
      </c>
      <c r="N765" s="282">
        <f>ROUND(AI76,0)</f>
        <v>3092</v>
      </c>
      <c r="O765" s="282">
        <f>ROUND(AI74,0)</f>
        <v>440458</v>
      </c>
      <c r="P765" s="282">
        <f>IF(AI77&gt;0,ROUND(AI77,0),0)</f>
        <v>0</v>
      </c>
      <c r="Q765" s="282">
        <f>IF(AI78&gt;0,ROUND(AI78,0),0)</f>
        <v>969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1"/>
        <v>0</v>
      </c>
    </row>
    <row r="766" spans="1:26" ht="12.65" customHeight="1" x14ac:dyDescent="0.3">
      <c r="A766" s="209" t="str">
        <f>RIGHT($C$84,3)&amp;"*"&amp;RIGHT($C$83,4)&amp;"*"&amp;AJ$55&amp;"*"&amp;"A"</f>
        <v>tal*063*7260*A</v>
      </c>
      <c r="B766" s="282">
        <f>ROUND(AJ59,0)</f>
        <v>0</v>
      </c>
      <c r="C766" s="285">
        <f>ROUND(AJ60,2)</f>
        <v>0</v>
      </c>
      <c r="D766" s="282">
        <f>ROUND(AJ61,0)</f>
        <v>0</v>
      </c>
      <c r="E766" s="282">
        <f>ROUND(AJ62,0)</f>
        <v>0</v>
      </c>
      <c r="F766" s="282">
        <f>ROUND(AJ63,0)</f>
        <v>0</v>
      </c>
      <c r="G766" s="282">
        <f>ROUND(AJ64,0)</f>
        <v>0</v>
      </c>
      <c r="H766" s="282">
        <f>ROUND(AJ65,0)</f>
        <v>0</v>
      </c>
      <c r="I766" s="282">
        <f>ROUND(AJ66,0)</f>
        <v>0</v>
      </c>
      <c r="J766" s="282">
        <f>ROUND(AJ67,0)</f>
        <v>0</v>
      </c>
      <c r="K766" s="282">
        <f>ROUND(AJ68,0)</f>
        <v>0</v>
      </c>
      <c r="L766" s="282">
        <f>ROUND(AJ70,0)</f>
        <v>0</v>
      </c>
      <c r="M766" s="282">
        <f>ROUND(AJ71,0)</f>
        <v>0</v>
      </c>
      <c r="N766" s="282">
        <f>ROUND(AJ76,0)</f>
        <v>0</v>
      </c>
      <c r="O766" s="282">
        <f>ROUND(AJ74,0)</f>
        <v>0</v>
      </c>
      <c r="P766" s="282">
        <f>IF(AJ77&gt;0,ROUND(AJ77,0),0)</f>
        <v>0</v>
      </c>
      <c r="Q766" s="282">
        <f>IF(AJ78&gt;0,ROUND(AJ78,0),0)</f>
        <v>0</v>
      </c>
      <c r="R766" s="282">
        <f>IF(AJ79&gt;0,ROUND(AJ79,0),0)</f>
        <v>0</v>
      </c>
      <c r="S766" s="282">
        <f>IF(AJ80&gt;0,ROUND(AJ80,0),0)</f>
        <v>0</v>
      </c>
      <c r="T766" s="285">
        <f>IF(AJ81&gt;0,ROUND(AJ81,2),0)</f>
        <v>0</v>
      </c>
      <c r="U766" s="282"/>
      <c r="X766" s="282"/>
      <c r="Y766" s="282"/>
      <c r="Z766" s="282">
        <f t="shared" si="21"/>
        <v>160912</v>
      </c>
    </row>
    <row r="767" spans="1:26" ht="12.65" customHeight="1" x14ac:dyDescent="0.3">
      <c r="A767" s="209" t="str">
        <f>RIGHT($C$84,3)&amp;"*"&amp;RIGHT($C$83,4)&amp;"*"&amp;AK$55&amp;"*"&amp;"A"</f>
        <v>tal*063*7310*A</v>
      </c>
      <c r="B767" s="282">
        <f>ROUND(AK59,0)</f>
        <v>14933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968261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0</v>
      </c>
    </row>
    <row r="768" spans="1:26" ht="12.65" customHeight="1" x14ac:dyDescent="0.3">
      <c r="A768" s="209" t="str">
        <f>RIGHT($C$84,3)&amp;"*"&amp;RIGHT($C$83,4)&amp;"*"&amp;AL$55&amp;"*"&amp;"A"</f>
        <v>tal*063*7320*A</v>
      </c>
      <c r="B768" s="282">
        <f>ROUND(AL59,0)</f>
        <v>3506</v>
      </c>
      <c r="C768" s="285">
        <f>ROUND(AL60,2)</f>
        <v>4.76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3059</v>
      </c>
      <c r="H768" s="282">
        <f>ROUND(AL65,0)</f>
        <v>0</v>
      </c>
      <c r="I768" s="282">
        <f>ROUND(AL66,0)</f>
        <v>591342</v>
      </c>
      <c r="J768" s="282">
        <f>ROUND(AL67,0)</f>
        <v>1971</v>
      </c>
      <c r="K768" s="282">
        <f>ROUND(AL68,0)</f>
        <v>0</v>
      </c>
      <c r="L768" s="282">
        <f>ROUND(AL70,0)</f>
        <v>0</v>
      </c>
      <c r="M768" s="282">
        <f>ROUND(AL71,0)</f>
        <v>596372</v>
      </c>
      <c r="N768" s="282">
        <f>ROUND(AL76,0)</f>
        <v>331</v>
      </c>
      <c r="O768" s="282">
        <f>ROUND(AL74,0)</f>
        <v>3959570</v>
      </c>
      <c r="P768" s="282">
        <f>IF(AL77&gt;0,ROUND(AL77,0),0)</f>
        <v>0</v>
      </c>
      <c r="Q768" s="282">
        <f>IF(AL78&gt;0,ROUND(AL78,0),0)</f>
        <v>104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23371</v>
      </c>
    </row>
    <row r="769" spans="1:26" ht="12.65" customHeight="1" x14ac:dyDescent="0.3">
      <c r="A769" s="209" t="str">
        <f>RIGHT($C$84,3)&amp;"*"&amp;RIGHT($C$83,4)&amp;"*"&amp;AM$55&amp;"*"&amp;"A"</f>
        <v>tal*063*7330*A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132357</v>
      </c>
    </row>
    <row r="770" spans="1:26" ht="12.65" customHeight="1" x14ac:dyDescent="0.3">
      <c r="A770" s="209" t="str">
        <f>RIGHT($C$84,3)&amp;"*"&amp;RIGHT($C$83,4)&amp;"*"&amp;AN$55&amp;"*"&amp;"A"</f>
        <v>tal*063*7340*A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0</v>
      </c>
    </row>
    <row r="771" spans="1:26" ht="12.65" customHeight="1" x14ac:dyDescent="0.3">
      <c r="A771" s="209" t="str">
        <f>RIGHT($C$84,3)&amp;"*"&amp;RIGHT($C$83,4)&amp;"*"&amp;AO$55&amp;"*"&amp;"A"</f>
        <v>tal*063*7350*A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14559018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">
      <c r="A772" s="209" t="str">
        <f>RIGHT($C$84,3)&amp;"*"&amp;RIGHT($C$83,4)&amp;"*"&amp;AP$55&amp;"*"&amp;"A"</f>
        <v>tal*063*7380*A</v>
      </c>
      <c r="B772" s="282">
        <f>ROUND(AP59,0)</f>
        <v>43912</v>
      </c>
      <c r="C772" s="285">
        <f>ROUND(AP60,2)</f>
        <v>7.91</v>
      </c>
      <c r="D772" s="282">
        <f>ROUND(AP61,0)</f>
        <v>6551999</v>
      </c>
      <c r="E772" s="282">
        <f>ROUND(AP62,0)</f>
        <v>1191326</v>
      </c>
      <c r="F772" s="282">
        <f>ROUND(AP63,0)</f>
        <v>6461491</v>
      </c>
      <c r="G772" s="282">
        <f>ROUND(AP64,0)</f>
        <v>461228</v>
      </c>
      <c r="H772" s="282">
        <f>ROUND(AP65,0)</f>
        <v>87898</v>
      </c>
      <c r="I772" s="282">
        <f>ROUND(AP66,0)</f>
        <v>605187</v>
      </c>
      <c r="J772" s="282">
        <f>ROUND(AP67,0)</f>
        <v>226881</v>
      </c>
      <c r="K772" s="282">
        <f>ROUND(AP68,0)</f>
        <v>81604</v>
      </c>
      <c r="L772" s="282">
        <f>ROUND(AP70,0)</f>
        <v>0</v>
      </c>
      <c r="M772" s="282">
        <f>ROUND(AP71,0)</f>
        <v>15826212</v>
      </c>
      <c r="N772" s="282">
        <f>ROUND(AP76,0)</f>
        <v>38095</v>
      </c>
      <c r="O772" s="282">
        <f>ROUND(AP74,0)</f>
        <v>6103484</v>
      </c>
      <c r="P772" s="282">
        <f>IF(AP77&gt;0,ROUND(AP77,0),0)</f>
        <v>24</v>
      </c>
      <c r="Q772" s="282">
        <f>IF(AP78&gt;0,ROUND(AP78,0),0)</f>
        <v>9103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1"/>
        <v>203374</v>
      </c>
    </row>
    <row r="773" spans="1:26" ht="12.65" customHeight="1" x14ac:dyDescent="0.3">
      <c r="A773" s="209" t="str">
        <f>RIGHT($C$84,3)&amp;"*"&amp;RIGHT($C$83,4)&amp;"*"&amp;AQ$55&amp;"*"&amp;"A"</f>
        <v>tal*063*7390*A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2256377</v>
      </c>
    </row>
    <row r="774" spans="1:26" ht="12.65" customHeight="1" x14ac:dyDescent="0.3">
      <c r="A774" s="209" t="str">
        <f>RIGHT($C$84,3)&amp;"*"&amp;RIGHT($C$83,4)&amp;"*"&amp;AR$55&amp;"*"&amp;"A"</f>
        <v>tal*063*7400*A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">
      <c r="A775" s="209" t="str">
        <f>RIGHT($C$84,3)&amp;"*"&amp;RIGHT($C$83,4)&amp;"*"&amp;AS$55&amp;"*"&amp;"A"</f>
        <v>tal*063*7410*A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1"/>
        <v>0</v>
      </c>
    </row>
    <row r="776" spans="1:26" ht="12.65" customHeight="1" x14ac:dyDescent="0.3">
      <c r="A776" s="209" t="str">
        <f>RIGHT($C$84,3)&amp;"*"&amp;RIGHT($C$83,4)&amp;"*"&amp;AT$55&amp;"*"&amp;"A"</f>
        <v>tal*063*7420*A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0</v>
      </c>
    </row>
    <row r="777" spans="1:26" ht="12.65" customHeight="1" x14ac:dyDescent="0.3">
      <c r="A777" s="209" t="str">
        <f>RIGHT($C$84,3)&amp;"*"&amp;RIGHT($C$83,4)&amp;"*"&amp;AU$55&amp;"*"&amp;"A"</f>
        <v>tal*063*7430*A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0</v>
      </c>
    </row>
    <row r="778" spans="1:26" ht="12.65" customHeight="1" x14ac:dyDescent="0.3">
      <c r="A778" s="209" t="str">
        <f>RIGHT($C$84,3)&amp;"*"&amp;RIGHT($C$83,4)&amp;"*"&amp;AV$55&amp;"*"&amp;"A"</f>
        <v>tal*063*7490*A</v>
      </c>
      <c r="B778" s="282"/>
      <c r="C778" s="285">
        <f>ROUND(AV60,2)</f>
        <v>8.34</v>
      </c>
      <c r="D778" s="282">
        <f>ROUND(AV61,0)</f>
        <v>789254</v>
      </c>
      <c r="E778" s="282">
        <f>ROUND(AV62,0)</f>
        <v>290104</v>
      </c>
      <c r="F778" s="282">
        <f>ROUND(AV63,0)</f>
        <v>6700</v>
      </c>
      <c r="G778" s="282">
        <f>ROUND(AV64,0)</f>
        <v>554318</v>
      </c>
      <c r="H778" s="282">
        <f>ROUND(AV65,0)</f>
        <v>0</v>
      </c>
      <c r="I778" s="282">
        <f>ROUND(AV66,0)</f>
        <v>1356206</v>
      </c>
      <c r="J778" s="282">
        <f>ROUND(AV67,0)</f>
        <v>97095</v>
      </c>
      <c r="K778" s="282">
        <f>ROUND(AV68,0)</f>
        <v>10154</v>
      </c>
      <c r="L778" s="282">
        <f>ROUND(AV70,0)</f>
        <v>0</v>
      </c>
      <c r="M778" s="282">
        <f>ROUND(AV71,0)</f>
        <v>3104980</v>
      </c>
      <c r="N778" s="282">
        <f>ROUND(AV76,0)</f>
        <v>6445</v>
      </c>
      <c r="O778" s="282">
        <f>ROUND(AV74,0)</f>
        <v>230716668</v>
      </c>
      <c r="P778" s="282">
        <f>IF(AV77&gt;0,ROUND(AV77,0),0)</f>
        <v>0</v>
      </c>
      <c r="Q778" s="282">
        <f>IF(AV78&gt;0,ROUND(AV78,0),0)</f>
        <v>2020</v>
      </c>
      <c r="R778" s="282">
        <f>IF(AV79&gt;0,ROUND(AV79,0),0)</f>
        <v>6468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">
      <c r="A779" s="209" t="str">
        <f>RIGHT($C$84,3)&amp;"*"&amp;RIGHT($C$83,4)&amp;"*"&amp;AW$55&amp;"*"&amp;"A"</f>
        <v>tal*063*8200*A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">
      <c r="A780" s="209" t="str">
        <f>RIGHT($C$84,3)&amp;"*"&amp;RIGHT($C$83,4)&amp;"*"&amp;AX$55&amp;"*"&amp;"A"</f>
        <v>tal*063*8310*A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">
      <c r="A781" s="209" t="str">
        <f>RIGHT($C$84,3)&amp;"*"&amp;RIGHT($C$83,4)&amp;"*"&amp;AY$55&amp;"*"&amp;"A"</f>
        <v>tal*063*8320*A</v>
      </c>
      <c r="B781" s="282">
        <f>ROUND(AY59,0)</f>
        <v>40533</v>
      </c>
      <c r="C781" s="285">
        <f>ROUND(AY60,2)</f>
        <v>13.15</v>
      </c>
      <c r="D781" s="282">
        <f>ROUND(AY61,0)</f>
        <v>583836</v>
      </c>
      <c r="E781" s="282">
        <f>ROUND(AY62,0)</f>
        <v>212087</v>
      </c>
      <c r="F781" s="282">
        <f>ROUND(AY63,0)</f>
        <v>0</v>
      </c>
      <c r="G781" s="282">
        <f>ROUND(AY64,0)</f>
        <v>312512</v>
      </c>
      <c r="H781" s="282">
        <f>ROUND(AY65,0)</f>
        <v>0</v>
      </c>
      <c r="I781" s="282">
        <f>ROUND(AY66,0)</f>
        <v>27507</v>
      </c>
      <c r="J781" s="282">
        <f>ROUND(AY67,0)</f>
        <v>51724</v>
      </c>
      <c r="K781" s="282">
        <f>ROUND(AY68,0)</f>
        <v>0</v>
      </c>
      <c r="L781" s="282">
        <f>ROUND(AY70,0)</f>
        <v>0</v>
      </c>
      <c r="M781" s="282">
        <f>ROUND(AY71,0)</f>
        <v>1187188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">
      <c r="A782" s="209" t="str">
        <f>RIGHT($C$84,3)&amp;"*"&amp;RIGHT($C$83,4)&amp;"*"&amp;AZ$55&amp;"*"&amp;"A"</f>
        <v>tal*063*8330*A</v>
      </c>
      <c r="B782" s="282">
        <f>ROUND(AZ59,0)</f>
        <v>0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0</v>
      </c>
      <c r="H782" s="282">
        <f>ROUND(AZ65,0)</f>
        <v>0</v>
      </c>
      <c r="I782" s="282">
        <f>ROUND(AZ66,0)</f>
        <v>0</v>
      </c>
      <c r="J782" s="282">
        <f>ROUND(AZ67,0)</f>
        <v>0</v>
      </c>
      <c r="K782" s="282">
        <f>ROUND(AZ68,0)</f>
        <v>0</v>
      </c>
      <c r="L782" s="282">
        <f>ROUND(AZ70,0)</f>
        <v>0</v>
      </c>
      <c r="M782" s="282">
        <f>ROUND(AZ71,0)</f>
        <v>0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">
      <c r="A783" s="209" t="str">
        <f>RIGHT($C$84,3)&amp;"*"&amp;RIGHT($C$83,4)&amp;"*"&amp;BA$55&amp;"*"&amp;"A"</f>
        <v>tal*063*8350*A</v>
      </c>
      <c r="B783" s="282">
        <f>ROUND(BA59,0)</f>
        <v>0</v>
      </c>
      <c r="C783" s="285">
        <f>ROUND(BA60,2)</f>
        <v>0</v>
      </c>
      <c r="D783" s="282">
        <f>ROUND(BA61,0)</f>
        <v>0</v>
      </c>
      <c r="E783" s="282">
        <f>ROUND(BA62,0)</f>
        <v>0</v>
      </c>
      <c r="F783" s="282">
        <f>ROUND(BA63,0)</f>
        <v>0</v>
      </c>
      <c r="G783" s="282">
        <f>ROUND(BA64,0)</f>
        <v>0</v>
      </c>
      <c r="H783" s="282">
        <f>ROUND(BA65,0)</f>
        <v>0</v>
      </c>
      <c r="I783" s="282">
        <f>ROUND(BA66,0)</f>
        <v>321003</v>
      </c>
      <c r="J783" s="282">
        <f>ROUND(BA67,0)</f>
        <v>6897</v>
      </c>
      <c r="K783" s="282">
        <f>ROUND(BA68,0)</f>
        <v>0</v>
      </c>
      <c r="L783" s="282">
        <f>ROUND(BA70,0)</f>
        <v>0</v>
      </c>
      <c r="M783" s="282">
        <f>ROUND(BA71,0)</f>
        <v>327900</v>
      </c>
      <c r="N783" s="282"/>
      <c r="O783" s="282"/>
      <c r="P783" s="282">
        <f>IF(BA77&gt;0,ROUND(BA77,0),0)</f>
        <v>0</v>
      </c>
      <c r="Q783" s="282">
        <f>IF(BA78&gt;0,ROUND(BA78,0),0)</f>
        <v>363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">
      <c r="A784" s="209" t="str">
        <f>RIGHT($C$84,3)&amp;"*"&amp;RIGHT($C$83,4)&amp;"*"&amp;BB$55&amp;"*"&amp;"A"</f>
        <v>tal*063*8360*A</v>
      </c>
      <c r="B784" s="282"/>
      <c r="C784" s="285">
        <f>ROUND(BB60,2)</f>
        <v>0</v>
      </c>
      <c r="D784" s="282">
        <f>ROUND(BB61,0)</f>
        <v>0</v>
      </c>
      <c r="E784" s="282">
        <f>ROUND(BB62,0)</f>
        <v>0</v>
      </c>
      <c r="F784" s="282">
        <f>ROUND(BB63,0)</f>
        <v>0</v>
      </c>
      <c r="G784" s="282">
        <f>ROUND(BB64,0)</f>
        <v>0</v>
      </c>
      <c r="H784" s="282">
        <f>ROUND(BB65,0)</f>
        <v>0</v>
      </c>
      <c r="I784" s="282">
        <f>ROUND(BB66,0)</f>
        <v>0</v>
      </c>
      <c r="J784" s="282">
        <f>ROUND(BB67,0)</f>
        <v>1852</v>
      </c>
      <c r="K784" s="282">
        <f>ROUND(BB68,0)</f>
        <v>0</v>
      </c>
      <c r="L784" s="282">
        <f>ROUND(BB70,0)</f>
        <v>0</v>
      </c>
      <c r="M784" s="282">
        <f>ROUND(BB71,0)</f>
        <v>1852</v>
      </c>
      <c r="N784" s="282"/>
      <c r="O784" s="282"/>
      <c r="P784" s="282">
        <f>IF(BB77&gt;0,ROUND(BB77,0),0)</f>
        <v>0</v>
      </c>
      <c r="Q784" s="282">
        <f>IF(BB78&gt;0,ROUND(BB78,0),0)</f>
        <v>97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">
      <c r="A785" s="209" t="str">
        <f>RIGHT($C$84,3)&amp;"*"&amp;RIGHT($C$83,4)&amp;"*"&amp;BC$55&amp;"*"&amp;"A"</f>
        <v>tal*063*8370*A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">
      <c r="A786" s="209" t="str">
        <f>RIGHT($C$84,3)&amp;"*"&amp;RIGHT($C$83,4)&amp;"*"&amp;BD$55&amp;"*"&amp;"A"</f>
        <v>tal*063*8420*A</v>
      </c>
      <c r="B786" s="282"/>
      <c r="C786" s="285">
        <f>ROUND(BD60,2)</f>
        <v>5.86</v>
      </c>
      <c r="D786" s="282">
        <f>ROUND(BD61,0)</f>
        <v>254670</v>
      </c>
      <c r="E786" s="282">
        <f>ROUND(BD62,0)</f>
        <v>97537</v>
      </c>
      <c r="F786" s="282">
        <f>ROUND(BD63,0)</f>
        <v>0</v>
      </c>
      <c r="G786" s="282">
        <f>ROUND(BD64,0)</f>
        <v>85779</v>
      </c>
      <c r="H786" s="282">
        <f>ROUND(BD65,0)</f>
        <v>0</v>
      </c>
      <c r="I786" s="282">
        <f>ROUND(BD66,0)</f>
        <v>-9440</v>
      </c>
      <c r="J786" s="282">
        <f>ROUND(BD67,0)</f>
        <v>15624</v>
      </c>
      <c r="K786" s="282">
        <f>ROUND(BD68,0)</f>
        <v>100</v>
      </c>
      <c r="L786" s="282">
        <f>ROUND(BD70,0)</f>
        <v>0</v>
      </c>
      <c r="M786" s="282">
        <f>ROUND(BD71,0)</f>
        <v>465194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">
      <c r="A787" s="209" t="str">
        <f>RIGHT($C$84,3)&amp;"*"&amp;RIGHT($C$83,4)&amp;"*"&amp;BE$55&amp;"*"&amp;"A"</f>
        <v>tal*063*8430*A</v>
      </c>
      <c r="B787" s="282">
        <f>ROUND(BE59,0)</f>
        <v>301213</v>
      </c>
      <c r="C787" s="285">
        <f>ROUND(BE60,2)</f>
        <v>14.63</v>
      </c>
      <c r="D787" s="282">
        <f>ROUND(BE61,0)</f>
        <v>850908</v>
      </c>
      <c r="E787" s="282">
        <f>ROUND(BE62,0)</f>
        <v>313098</v>
      </c>
      <c r="F787" s="282">
        <f>ROUND(BE63,0)</f>
        <v>0</v>
      </c>
      <c r="G787" s="282">
        <f>ROUND(BE64,0)</f>
        <v>7773</v>
      </c>
      <c r="H787" s="282">
        <f>ROUND(BE65,0)</f>
        <v>884120</v>
      </c>
      <c r="I787" s="282">
        <f>ROUND(BE66,0)</f>
        <v>505954</v>
      </c>
      <c r="J787" s="282">
        <f>ROUND(BE67,0)</f>
        <v>224243</v>
      </c>
      <c r="K787" s="282">
        <f>ROUND(BE68,0)</f>
        <v>22886</v>
      </c>
      <c r="L787" s="282">
        <f>ROUND(BE70,0)</f>
        <v>0</v>
      </c>
      <c r="M787" s="282">
        <f>ROUND(BE71,0)</f>
        <v>2813123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">
      <c r="A788" s="209" t="str">
        <f>RIGHT($C$84,3)&amp;"*"&amp;RIGHT($C$83,4)&amp;"*"&amp;BF$55&amp;"*"&amp;"A"</f>
        <v>tal*063*8460*A</v>
      </c>
      <c r="B788" s="282"/>
      <c r="C788" s="285">
        <f>ROUND(BF60,2)</f>
        <v>25.21</v>
      </c>
      <c r="D788" s="282">
        <f>ROUND(BF61,0)</f>
        <v>1022374</v>
      </c>
      <c r="E788" s="282">
        <f>ROUND(BF62,0)</f>
        <v>374098</v>
      </c>
      <c r="F788" s="282">
        <f>ROUND(BF63,0)</f>
        <v>0</v>
      </c>
      <c r="G788" s="282">
        <f>ROUND(BF64,0)</f>
        <v>122677</v>
      </c>
      <c r="H788" s="282">
        <f>ROUND(BF65,0)</f>
        <v>0</v>
      </c>
      <c r="I788" s="282">
        <f>ROUND(BF66,0)</f>
        <v>60241</v>
      </c>
      <c r="J788" s="282">
        <f>ROUND(BF67,0)</f>
        <v>13996</v>
      </c>
      <c r="K788" s="282">
        <f>ROUND(BF68,0)</f>
        <v>0</v>
      </c>
      <c r="L788" s="282">
        <f>ROUND(BF70,0)</f>
        <v>0</v>
      </c>
      <c r="M788" s="282">
        <f>ROUND(BF71,0)</f>
        <v>1593685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">
      <c r="A789" s="209" t="str">
        <f>RIGHT($C$84,3)&amp;"*"&amp;RIGHT($C$83,4)&amp;"*"&amp;BG$55&amp;"*"&amp;"A"</f>
        <v>tal*063*8470*A</v>
      </c>
      <c r="B789" s="282"/>
      <c r="C789" s="285">
        <f>ROUND(BG60,2)</f>
        <v>1.46</v>
      </c>
      <c r="D789" s="282">
        <f>ROUND(BG61,0)</f>
        <v>67154</v>
      </c>
      <c r="E789" s="282">
        <f>ROUND(BG62,0)</f>
        <v>24185</v>
      </c>
      <c r="F789" s="282">
        <f>ROUND(BG63,0)</f>
        <v>0</v>
      </c>
      <c r="G789" s="282">
        <f>ROUND(BG64,0)</f>
        <v>0</v>
      </c>
      <c r="H789" s="282">
        <f>ROUND(BG65,0)</f>
        <v>0</v>
      </c>
      <c r="I789" s="282">
        <f>ROUND(BG66,0)</f>
        <v>0</v>
      </c>
      <c r="J789" s="282">
        <f>ROUND(BG67,0)</f>
        <v>1554</v>
      </c>
      <c r="K789" s="282">
        <f>ROUND(BG68,0)</f>
        <v>4562</v>
      </c>
      <c r="L789" s="282">
        <f>ROUND(BG70,0)</f>
        <v>0</v>
      </c>
      <c r="M789" s="282">
        <f>ROUND(BG71,0)</f>
        <v>135979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">
      <c r="A790" s="209" t="str">
        <f>RIGHT($C$84,3)&amp;"*"&amp;RIGHT($C$83,4)&amp;"*"&amp;BH$55&amp;"*"&amp;"A"</f>
        <v>tal*063*8480*A</v>
      </c>
      <c r="B790" s="282"/>
      <c r="C790" s="285">
        <f>ROUND(BH60,2)</f>
        <v>8.14</v>
      </c>
      <c r="D790" s="282">
        <f>ROUND(BH61,0)</f>
        <v>860890</v>
      </c>
      <c r="E790" s="282">
        <f>ROUND(BH62,0)</f>
        <v>251271</v>
      </c>
      <c r="F790" s="282">
        <f>ROUND(BH63,0)</f>
        <v>35958</v>
      </c>
      <c r="G790" s="282">
        <f>ROUND(BH64,0)</f>
        <v>270495</v>
      </c>
      <c r="H790" s="282">
        <f>ROUND(BH65,0)</f>
        <v>988</v>
      </c>
      <c r="I790" s="282">
        <f>ROUND(BH66,0)</f>
        <v>969906</v>
      </c>
      <c r="J790" s="282">
        <f>ROUND(BH67,0)</f>
        <v>182492</v>
      </c>
      <c r="K790" s="282">
        <f>ROUND(BH68,0)</f>
        <v>66965</v>
      </c>
      <c r="L790" s="282">
        <f>ROUND(BH70,0)</f>
        <v>0</v>
      </c>
      <c r="M790" s="282">
        <f>ROUND(BH71,0)</f>
        <v>2701058</v>
      </c>
      <c r="N790" s="282"/>
      <c r="O790" s="282"/>
      <c r="P790" s="282">
        <f>IF(BH77&gt;0,ROUND(BH77,0),0)</f>
        <v>0</v>
      </c>
      <c r="Q790" s="282">
        <f>IF(BH78&gt;0,ROUND(BH78,0),0)</f>
        <v>1120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">
      <c r="A791" s="209" t="str">
        <f>RIGHT($C$84,3)&amp;"*"&amp;RIGHT($C$83,4)&amp;"*"&amp;BI$55&amp;"*"&amp;"A"</f>
        <v>tal*063*8490*A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">
      <c r="A792" s="209" t="str">
        <f>RIGHT($C$84,3)&amp;"*"&amp;RIGHT($C$83,4)&amp;"*"&amp;BJ$55&amp;"*"&amp;"A"</f>
        <v>tal*063*8510*A</v>
      </c>
      <c r="B792" s="282"/>
      <c r="C792" s="285">
        <f>ROUND(BJ60,2)</f>
        <v>6.63</v>
      </c>
      <c r="D792" s="282">
        <f>ROUND(BJ61,0)</f>
        <v>466856</v>
      </c>
      <c r="E792" s="282">
        <f>ROUND(BJ62,0)</f>
        <v>167916</v>
      </c>
      <c r="F792" s="282">
        <f>ROUND(BJ63,0)</f>
        <v>64050</v>
      </c>
      <c r="G792" s="282">
        <f>ROUND(BJ64,0)</f>
        <v>2956</v>
      </c>
      <c r="H792" s="282">
        <f>ROUND(BJ65,0)</f>
        <v>0</v>
      </c>
      <c r="I792" s="282">
        <f>ROUND(BJ66,0)</f>
        <v>54128</v>
      </c>
      <c r="J792" s="282">
        <f>ROUND(BJ67,0)</f>
        <v>16597</v>
      </c>
      <c r="K792" s="282">
        <f>ROUND(BJ68,0)</f>
        <v>0</v>
      </c>
      <c r="L792" s="282">
        <f>ROUND(BJ70,0)</f>
        <v>0</v>
      </c>
      <c r="M792" s="282">
        <f>ROUND(BJ71,0)</f>
        <v>794155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">
      <c r="A793" s="209" t="str">
        <f>RIGHT($C$84,3)&amp;"*"&amp;RIGHT($C$83,4)&amp;"*"&amp;BK$55&amp;"*"&amp;"A"</f>
        <v>tal*063*8530*A</v>
      </c>
      <c r="B793" s="282"/>
      <c r="C793" s="285">
        <f>ROUND(BK60,2)</f>
        <v>5.01</v>
      </c>
      <c r="D793" s="282">
        <f>ROUND(BK61,0)</f>
        <v>344796</v>
      </c>
      <c r="E793" s="282">
        <f>ROUND(BK62,0)</f>
        <v>122748</v>
      </c>
      <c r="F793" s="282">
        <f>ROUND(BK63,0)</f>
        <v>177872</v>
      </c>
      <c r="G793" s="282">
        <f>ROUND(BK64,0)</f>
        <v>2545</v>
      </c>
      <c r="H793" s="282">
        <f>ROUND(BK65,0)</f>
        <v>0</v>
      </c>
      <c r="I793" s="282">
        <f>ROUND(BK66,0)</f>
        <v>3106432</v>
      </c>
      <c r="J793" s="282">
        <f>ROUND(BK67,0)</f>
        <v>35819</v>
      </c>
      <c r="K793" s="282">
        <f>ROUND(BK68,0)</f>
        <v>0</v>
      </c>
      <c r="L793" s="282">
        <f>ROUND(BK70,0)</f>
        <v>0</v>
      </c>
      <c r="M793" s="282">
        <f>ROUND(BK71,0)</f>
        <v>3790213</v>
      </c>
      <c r="N793" s="282"/>
      <c r="O793" s="282"/>
      <c r="P793" s="282">
        <f>IF(BK77&gt;0,ROUND(BK77,0),0)</f>
        <v>0</v>
      </c>
      <c r="Q793" s="282">
        <f>IF(BK78&gt;0,ROUND(BK78,0),0)</f>
        <v>1221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">
      <c r="A794" s="209" t="str">
        <f>RIGHT($C$84,3)&amp;"*"&amp;RIGHT($C$83,4)&amp;"*"&amp;BL$55&amp;"*"&amp;"A"</f>
        <v>tal*063*8560*A</v>
      </c>
      <c r="B794" s="282"/>
      <c r="C794" s="285">
        <f>ROUND(BL60,2)</f>
        <v>15.21</v>
      </c>
      <c r="D794" s="282">
        <f>ROUND(BL61,0)</f>
        <v>646479</v>
      </c>
      <c r="E794" s="282">
        <f>ROUND(BL62,0)</f>
        <v>235862</v>
      </c>
      <c r="F794" s="282">
        <f>ROUND(BL63,0)</f>
        <v>0</v>
      </c>
      <c r="G794" s="282">
        <f>ROUND(BL64,0)</f>
        <v>31034</v>
      </c>
      <c r="H794" s="282">
        <f>ROUND(BL65,0)</f>
        <v>0</v>
      </c>
      <c r="I794" s="282">
        <f>ROUND(BL66,0)</f>
        <v>67239</v>
      </c>
      <c r="J794" s="282">
        <f>ROUND(BL67,0)</f>
        <v>12240</v>
      </c>
      <c r="K794" s="282">
        <f>ROUND(BL68,0)</f>
        <v>0</v>
      </c>
      <c r="L794" s="282">
        <f>ROUND(BL70,0)</f>
        <v>0</v>
      </c>
      <c r="M794" s="282">
        <f>ROUND(BL71,0)</f>
        <v>992854</v>
      </c>
      <c r="N794" s="282"/>
      <c r="O794" s="282"/>
      <c r="P794" s="282">
        <f>IF(BL77&gt;0,ROUND(BL77,0),0)</f>
        <v>0</v>
      </c>
      <c r="Q794" s="282">
        <f>IF(BL78&gt;0,ROUND(BL78,0),0)</f>
        <v>392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">
      <c r="A795" s="209" t="str">
        <f>RIGHT($C$84,3)&amp;"*"&amp;RIGHT($C$83,4)&amp;"*"&amp;BM$55&amp;"*"&amp;"A"</f>
        <v>tal*063*8590*A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">
      <c r="A796" s="209" t="str">
        <f>RIGHT($C$84,3)&amp;"*"&amp;RIGHT($C$83,4)&amp;"*"&amp;BN$55&amp;"*"&amp;"A"</f>
        <v>tal*063*8610*A</v>
      </c>
      <c r="B796" s="282"/>
      <c r="C796" s="285">
        <f>ROUND(BN60,2)</f>
        <v>7.53</v>
      </c>
      <c r="D796" s="282">
        <f>ROUND(BN61,0)</f>
        <v>3177450</v>
      </c>
      <c r="E796" s="282">
        <f>ROUND(BN62,0)</f>
        <v>373007</v>
      </c>
      <c r="F796" s="282">
        <f>ROUND(BN63,0)</f>
        <v>-78563</v>
      </c>
      <c r="G796" s="282">
        <f>ROUND(BN64,0)</f>
        <v>308573</v>
      </c>
      <c r="H796" s="282">
        <f>ROUND(BN65,0)</f>
        <v>115906</v>
      </c>
      <c r="I796" s="282">
        <f>ROUND(BN66,0)</f>
        <v>513419</v>
      </c>
      <c r="J796" s="282">
        <f>ROUND(BN67,0)</f>
        <v>489447</v>
      </c>
      <c r="K796" s="282">
        <f>ROUND(BN68,0)</f>
        <v>160596</v>
      </c>
      <c r="L796" s="282">
        <f>ROUND(BN70,0)</f>
        <v>0</v>
      </c>
      <c r="M796" s="282">
        <f>ROUND(BN71,0)</f>
        <v>5372292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">
      <c r="A797" s="209" t="str">
        <f>RIGHT($C$84,3)&amp;"*"&amp;RIGHT($C$83,4)&amp;"*"&amp;BO$55&amp;"*"&amp;"A"</f>
        <v>tal*063*8620*A</v>
      </c>
      <c r="B797" s="282"/>
      <c r="C797" s="285">
        <f>ROUND(BO60,2)</f>
        <v>0</v>
      </c>
      <c r="D797" s="282">
        <f>ROUND(BO61,0)</f>
        <v>0</v>
      </c>
      <c r="E797" s="282">
        <f>ROUND(BO62,0)</f>
        <v>0</v>
      </c>
      <c r="F797" s="282">
        <f>ROUND(BO63,0)</f>
        <v>0</v>
      </c>
      <c r="G797" s="282">
        <f>ROUND(BO64,0)</f>
        <v>0</v>
      </c>
      <c r="H797" s="282">
        <f>ROUND(BO65,0)</f>
        <v>0</v>
      </c>
      <c r="I797" s="282">
        <f>ROUND(BO66,0)</f>
        <v>0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0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">
      <c r="A798" s="209" t="str">
        <f>RIGHT($C$84,3)&amp;"*"&amp;RIGHT($C$83,4)&amp;"*"&amp;BP$55&amp;"*"&amp;"A"</f>
        <v>tal*063*8630*A</v>
      </c>
      <c r="B798" s="282"/>
      <c r="C798" s="285">
        <f>ROUND(BP60,2)</f>
        <v>1</v>
      </c>
      <c r="D798" s="282">
        <f>ROUND(BP61,0)</f>
        <v>97376</v>
      </c>
      <c r="E798" s="282">
        <f>ROUND(BP62,0)</f>
        <v>33583</v>
      </c>
      <c r="F798" s="282">
        <f>ROUND(BP63,0)</f>
        <v>0</v>
      </c>
      <c r="G798" s="282">
        <f>ROUND(BP64,0)</f>
        <v>52</v>
      </c>
      <c r="H798" s="282">
        <f>ROUND(BP65,0)</f>
        <v>0</v>
      </c>
      <c r="I798" s="282">
        <f>ROUND(BP66,0)</f>
        <v>13218</v>
      </c>
      <c r="J798" s="282">
        <f>ROUND(BP67,0)</f>
        <v>2204</v>
      </c>
      <c r="K798" s="282">
        <f>ROUND(BP68,0)</f>
        <v>0</v>
      </c>
      <c r="L798" s="282">
        <f>ROUND(BP70,0)</f>
        <v>0</v>
      </c>
      <c r="M798" s="282">
        <f>ROUND(BP71,0)</f>
        <v>219493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">
      <c r="A799" s="209" t="str">
        <f>RIGHT($C$84,3)&amp;"*"&amp;RIGHT($C$83,4)&amp;"*"&amp;BQ$55&amp;"*"&amp;"A"</f>
        <v>tal*063*8640*A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">
      <c r="A800" s="209" t="str">
        <f>RIGHT($C$84,3)&amp;"*"&amp;RIGHT($C$83,4)&amp;"*"&amp;BR$55&amp;"*"&amp;"A"</f>
        <v>tal*063*8650*A</v>
      </c>
      <c r="B800" s="282"/>
      <c r="C800" s="285">
        <f>ROUND(BR60,2)</f>
        <v>2.04</v>
      </c>
      <c r="D800" s="282">
        <f>ROUND(BR61,0)</f>
        <v>208553</v>
      </c>
      <c r="E800" s="282">
        <f>ROUND(BR62,0)</f>
        <v>72409</v>
      </c>
      <c r="F800" s="282">
        <f>ROUND(BR63,0)</f>
        <v>68150</v>
      </c>
      <c r="G800" s="282">
        <f>ROUND(BR64,0)</f>
        <v>3979</v>
      </c>
      <c r="H800" s="282">
        <f>ROUND(BR65,0)</f>
        <v>0</v>
      </c>
      <c r="I800" s="282">
        <f>ROUND(BR66,0)</f>
        <v>18036</v>
      </c>
      <c r="J800" s="282">
        <f>ROUND(BR67,0)</f>
        <v>7671</v>
      </c>
      <c r="K800" s="282">
        <f>ROUND(BR68,0)</f>
        <v>0</v>
      </c>
      <c r="L800" s="282">
        <f>ROUND(BR70,0)</f>
        <v>0</v>
      </c>
      <c r="M800" s="282">
        <f>ROUND(BR71,0)</f>
        <v>404361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">
      <c r="A801" s="209" t="str">
        <f>RIGHT($C$84,3)&amp;"*"&amp;RIGHT($C$83,4)&amp;"*"&amp;BS$55&amp;"*"&amp;"A"</f>
        <v>tal*063*8660*A</v>
      </c>
      <c r="B801" s="282"/>
      <c r="C801" s="285">
        <f>ROUND(BS60,2)</f>
        <v>0.94</v>
      </c>
      <c r="D801" s="282">
        <f>ROUND(BS61,0)</f>
        <v>50222</v>
      </c>
      <c r="E801" s="282">
        <f>ROUND(BS62,0)</f>
        <v>17953</v>
      </c>
      <c r="F801" s="282">
        <f>ROUND(BS63,0)</f>
        <v>0</v>
      </c>
      <c r="G801" s="282">
        <f>ROUND(BS64,0)</f>
        <v>0</v>
      </c>
      <c r="H801" s="282">
        <f>ROUND(BS65,0)</f>
        <v>0</v>
      </c>
      <c r="I801" s="282">
        <f>ROUND(BS66,0)</f>
        <v>0</v>
      </c>
      <c r="J801" s="282">
        <f>ROUND(BS67,0)</f>
        <v>4786</v>
      </c>
      <c r="K801" s="282">
        <f>ROUND(BS68,0)</f>
        <v>0</v>
      </c>
      <c r="L801" s="282">
        <f>ROUND(BS70,0)</f>
        <v>0</v>
      </c>
      <c r="M801" s="282">
        <f>ROUND(BS71,0)</f>
        <v>72961</v>
      </c>
      <c r="N801" s="282"/>
      <c r="O801" s="282"/>
      <c r="P801" s="282">
        <f>IF(BS77&gt;0,ROUND(BS77,0),0)</f>
        <v>0</v>
      </c>
      <c r="Q801" s="282">
        <f>IF(BS78&gt;0,ROUND(BS78,0),0)</f>
        <v>235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">
      <c r="A802" s="209" t="str">
        <f>RIGHT($C$84,3)&amp;"*"&amp;RIGHT($C$83,4)&amp;"*"&amp;BT$55&amp;"*"&amp;"A"</f>
        <v>tal*063*8670*A</v>
      </c>
      <c r="B802" s="282"/>
      <c r="C802" s="285">
        <f>ROUND(BT60,2)</f>
        <v>0</v>
      </c>
      <c r="D802" s="282">
        <f>ROUND(BT61,0)</f>
        <v>0</v>
      </c>
      <c r="E802" s="282">
        <f>ROUND(BT62,0)</f>
        <v>0</v>
      </c>
      <c r="F802" s="282">
        <f>ROUND(BT63,0)</f>
        <v>0</v>
      </c>
      <c r="G802" s="282">
        <f>ROUND(BT64,0)</f>
        <v>0</v>
      </c>
      <c r="H802" s="282">
        <f>ROUND(BT65,0)</f>
        <v>0</v>
      </c>
      <c r="I802" s="282">
        <f>ROUND(BT66,0)</f>
        <v>0</v>
      </c>
      <c r="J802" s="282">
        <f>ROUND(BT67,0)</f>
        <v>0</v>
      </c>
      <c r="K802" s="282">
        <f>ROUND(BT68,0)</f>
        <v>0</v>
      </c>
      <c r="L802" s="282">
        <f>ROUND(BT70,0)</f>
        <v>0</v>
      </c>
      <c r="M802" s="282">
        <f>ROUND(BT71,0)</f>
        <v>0</v>
      </c>
      <c r="N802" s="282"/>
      <c r="O802" s="282"/>
      <c r="P802" s="282">
        <f>IF(BT77&gt;0,ROUND(BT77,0),0)</f>
        <v>0</v>
      </c>
      <c r="Q802" s="282">
        <f>IF(BT78&gt;0,ROUND(BT78,0),0)</f>
        <v>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">
      <c r="A803" s="209" t="str">
        <f>RIGHT($C$84,3)&amp;"*"&amp;RIGHT($C$83,4)&amp;"*"&amp;BU$55&amp;"*"&amp;"A"</f>
        <v>tal*063*8680*A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">
      <c r="A804" s="209" t="str">
        <f>RIGHT($C$84,3)&amp;"*"&amp;RIGHT($C$83,4)&amp;"*"&amp;BV$55&amp;"*"&amp;"A"</f>
        <v>tal*063*8690*A</v>
      </c>
      <c r="B804" s="282"/>
      <c r="C804" s="285">
        <f>ROUND(BV60,2)</f>
        <v>5.95</v>
      </c>
      <c r="D804" s="282">
        <f>ROUND(BV61,0)</f>
        <v>256230</v>
      </c>
      <c r="E804" s="282">
        <f>ROUND(BV62,0)</f>
        <v>91787</v>
      </c>
      <c r="F804" s="282">
        <f>ROUND(BV63,0)</f>
        <v>1501</v>
      </c>
      <c r="G804" s="282">
        <f>ROUND(BV64,0)</f>
        <v>4204</v>
      </c>
      <c r="H804" s="282">
        <f>ROUND(BV65,0)</f>
        <v>0</v>
      </c>
      <c r="I804" s="282">
        <f>ROUND(BV66,0)</f>
        <v>450909</v>
      </c>
      <c r="J804" s="282">
        <f>ROUND(BV67,0)</f>
        <v>73431</v>
      </c>
      <c r="K804" s="282">
        <f>ROUND(BV68,0)</f>
        <v>244</v>
      </c>
      <c r="L804" s="282">
        <f>ROUND(BV70,0)</f>
        <v>0</v>
      </c>
      <c r="M804" s="282">
        <f>ROUND(BV71,0)</f>
        <v>878306</v>
      </c>
      <c r="N804" s="282"/>
      <c r="O804" s="282"/>
      <c r="P804" s="282">
        <f>IF(BV77&gt;0,ROUND(BV77,0),0)</f>
        <v>0</v>
      </c>
      <c r="Q804" s="282">
        <f>IF(BV78&gt;0,ROUND(BV78,0),0)</f>
        <v>3407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">
      <c r="A805" s="209" t="str">
        <f>RIGHT($C$84,3)&amp;"*"&amp;RIGHT($C$83,4)&amp;"*"&amp;BW$55&amp;"*"&amp;"A"</f>
        <v>tal*063*8700*A</v>
      </c>
      <c r="B805" s="282"/>
      <c r="C805" s="285">
        <f>ROUND(BW60,2)</f>
        <v>1.99</v>
      </c>
      <c r="D805" s="282">
        <f>ROUND(BW61,0)</f>
        <v>117418</v>
      </c>
      <c r="E805" s="282">
        <f>ROUND(BW62,0)</f>
        <v>42969</v>
      </c>
      <c r="F805" s="282">
        <f>ROUND(BW63,0)</f>
        <v>0</v>
      </c>
      <c r="G805" s="282">
        <f>ROUND(BW64,0)</f>
        <v>4944</v>
      </c>
      <c r="H805" s="282">
        <f>ROUND(BW65,0)</f>
        <v>0</v>
      </c>
      <c r="I805" s="282">
        <f>ROUND(BW66,0)</f>
        <v>26287</v>
      </c>
      <c r="J805" s="282">
        <f>ROUND(BW67,0)</f>
        <v>2692</v>
      </c>
      <c r="K805" s="282">
        <f>ROUND(BW68,0)</f>
        <v>0</v>
      </c>
      <c r="L805" s="282">
        <f>ROUND(BW70,0)</f>
        <v>0</v>
      </c>
      <c r="M805" s="282">
        <f>ROUND(BW71,0)</f>
        <v>195484</v>
      </c>
      <c r="N805" s="282"/>
      <c r="O805" s="282"/>
      <c r="P805" s="282">
        <f>IF(BW77&gt;0,ROUND(BW77,0),0)</f>
        <v>0</v>
      </c>
      <c r="Q805" s="282">
        <f>IF(BW78&gt;0,ROUND(BW78,0),0)</f>
        <v>142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">
      <c r="A806" s="209" t="str">
        <f>RIGHT($C$84,3)&amp;"*"&amp;RIGHT($C$83,4)&amp;"*"&amp;BX$55&amp;"*"&amp;"A"</f>
        <v>tal*063*8710*A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">
      <c r="A807" s="209" t="str">
        <f>RIGHT($C$84,3)&amp;"*"&amp;RIGHT($C$83,4)&amp;"*"&amp;BY$55&amp;"*"&amp;"A"</f>
        <v>tal*063*8720*A</v>
      </c>
      <c r="B807" s="282"/>
      <c r="C807" s="285">
        <f>ROUND(BY60,2)</f>
        <v>20.87</v>
      </c>
      <c r="D807" s="282">
        <f>ROUND(BY61,0)</f>
        <v>1559557</v>
      </c>
      <c r="E807" s="282">
        <f>ROUND(BY62,0)</f>
        <v>565720</v>
      </c>
      <c r="F807" s="282">
        <f>ROUND(BY63,0)</f>
        <v>0</v>
      </c>
      <c r="G807" s="282">
        <f>ROUND(BY64,0)</f>
        <v>4665</v>
      </c>
      <c r="H807" s="282">
        <f>ROUND(BY65,0)</f>
        <v>0</v>
      </c>
      <c r="I807" s="282">
        <f>ROUND(BY66,0)</f>
        <v>140848</v>
      </c>
      <c r="J807" s="282">
        <f>ROUND(BY67,0)</f>
        <v>28689</v>
      </c>
      <c r="K807" s="282">
        <f>ROUND(BY68,0)</f>
        <v>0</v>
      </c>
      <c r="L807" s="282">
        <f>ROUND(BY70,0)</f>
        <v>0</v>
      </c>
      <c r="M807" s="282">
        <f>ROUND(BY71,0)</f>
        <v>2317614</v>
      </c>
      <c r="N807" s="282"/>
      <c r="O807" s="282"/>
      <c r="P807" s="282">
        <f>IF(BY77&gt;0,ROUND(BY77,0),0)</f>
        <v>0</v>
      </c>
      <c r="Q807" s="282">
        <f>IF(BY78&gt;0,ROUND(BY78,0),0)</f>
        <v>173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">
      <c r="A808" s="209" t="str">
        <f>RIGHT($C$84,3)&amp;"*"&amp;RIGHT($C$83,4)&amp;"*"&amp;BZ$55&amp;"*"&amp;"A"</f>
        <v>tal*063*8730*A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">
      <c r="A809" s="209" t="str">
        <f>RIGHT($C$84,3)&amp;"*"&amp;RIGHT($C$83,4)&amp;"*"&amp;CA$55&amp;"*"&amp;"A"</f>
        <v>tal*063*8740*A</v>
      </c>
      <c r="B809" s="282"/>
      <c r="C809" s="285">
        <f>ROUND(CA60,2)</f>
        <v>3.09</v>
      </c>
      <c r="D809" s="282">
        <f>ROUND(CA61,0)</f>
        <v>273090</v>
      </c>
      <c r="E809" s="282">
        <f>ROUND(CA62,0)</f>
        <v>98958</v>
      </c>
      <c r="F809" s="282">
        <f>ROUND(CA63,0)</f>
        <v>0</v>
      </c>
      <c r="G809" s="282">
        <f>ROUND(CA64,0)</f>
        <v>5249</v>
      </c>
      <c r="H809" s="282">
        <f>ROUND(CA65,0)</f>
        <v>0</v>
      </c>
      <c r="I809" s="282">
        <f>ROUND(CA66,0)</f>
        <v>43086</v>
      </c>
      <c r="J809" s="282">
        <f>ROUND(CA67,0)</f>
        <v>11347</v>
      </c>
      <c r="K809" s="282">
        <f>ROUND(CA68,0)</f>
        <v>11040</v>
      </c>
      <c r="L809" s="282">
        <f>ROUND(CA70,0)</f>
        <v>0</v>
      </c>
      <c r="M809" s="282">
        <f>ROUND(CA71,0)</f>
        <v>441518</v>
      </c>
      <c r="N809" s="282"/>
      <c r="O809" s="282"/>
      <c r="P809" s="282">
        <f>IF(CA77&gt;0,ROUND(CA77,0),0)</f>
        <v>0</v>
      </c>
      <c r="Q809" s="282">
        <f>IF(CA78&gt;0,ROUND(CA78,0),0)</f>
        <v>520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">
      <c r="A810" s="209" t="str">
        <f>RIGHT($C$84,3)&amp;"*"&amp;RIGHT($C$83,4)&amp;"*"&amp;CB$55&amp;"*"&amp;"A"</f>
        <v>tal*063*8770*A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">
      <c r="A811" s="209" t="str">
        <f>RIGHT($C$84,3)&amp;"*"&amp;RIGHT($C$83,4)&amp;"*"&amp;CC$55&amp;"*"&amp;"A"</f>
        <v>tal*063*8790*A</v>
      </c>
      <c r="B811" s="282"/>
      <c r="C811" s="285">
        <f>ROUND(CC60,2)</f>
        <v>0</v>
      </c>
      <c r="D811" s="282">
        <f>ROUND(CC61,0)</f>
        <v>0</v>
      </c>
      <c r="E811" s="282">
        <f>ROUND(CC62,0)</f>
        <v>0</v>
      </c>
      <c r="F811" s="282">
        <f>ROUND(CC63,0)</f>
        <v>0</v>
      </c>
      <c r="G811" s="282">
        <f>ROUND(CC64,0)</f>
        <v>0</v>
      </c>
      <c r="H811" s="282">
        <f>ROUND(CC65,0)</f>
        <v>0</v>
      </c>
      <c r="I811" s="282">
        <f>ROUND(CC66,0)</f>
        <v>0</v>
      </c>
      <c r="J811" s="282">
        <f>ROUND(CC67,0)</f>
        <v>0</v>
      </c>
      <c r="K811" s="282">
        <f>ROUND(CC68,0)</f>
        <v>0</v>
      </c>
      <c r="L811" s="282">
        <f>ROUND(CC70,0)</f>
        <v>0</v>
      </c>
      <c r="M811" s="282">
        <f>ROUND(CC71,0)</f>
        <v>0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">
      <c r="A812" s="209" t="str">
        <f>RIGHT($C$84,3)&amp;"*"&amp;RIGHT($C$83,4)&amp;"*"&amp;"9000"&amp;"*"&amp;"A"</f>
        <v>tal*063*9000*A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0</v>
      </c>
      <c r="W812" s="180">
        <f>ROUND(CD71,0)</f>
        <v>0</v>
      </c>
      <c r="X812" s="282">
        <f>ROUND(CE73,0)</f>
        <v>245712748</v>
      </c>
      <c r="Y812" s="282">
        <f>ROUND(C132,0)</f>
        <v>0</v>
      </c>
      <c r="Z812" s="282"/>
    </row>
    <row r="814" spans="1:26" ht="12.65" customHeight="1" x14ac:dyDescent="0.3">
      <c r="B814" s="199" t="s">
        <v>1004</v>
      </c>
      <c r="C814" s="263">
        <f t="shared" ref="C814:K814" si="22">SUM(C733:C812)</f>
        <v>437.23999999999978</v>
      </c>
      <c r="D814" s="180">
        <f t="shared" si="22"/>
        <v>41726866</v>
      </c>
      <c r="E814" s="180">
        <f t="shared" si="22"/>
        <v>12356127</v>
      </c>
      <c r="F814" s="180">
        <f t="shared" si="22"/>
        <v>11048507</v>
      </c>
      <c r="G814" s="180">
        <f t="shared" si="22"/>
        <v>10157196</v>
      </c>
      <c r="H814" s="180">
        <f t="shared" si="22"/>
        <v>1118157</v>
      </c>
      <c r="I814" s="180">
        <f t="shared" si="22"/>
        <v>14007417</v>
      </c>
      <c r="J814" s="180">
        <f t="shared" si="22"/>
        <v>2880806</v>
      </c>
      <c r="K814" s="180">
        <f t="shared" si="22"/>
        <v>791552</v>
      </c>
      <c r="L814" s="180">
        <f>SUM(L733:L812)+SUM(U733:U812)</f>
        <v>0</v>
      </c>
      <c r="M814" s="180">
        <f>SUM(M733:M812)+SUM(W733:W812)</f>
        <v>94904253</v>
      </c>
      <c r="N814" s="180">
        <f t="shared" ref="N814:Z814" si="23">SUM(N733:N812)</f>
        <v>151418</v>
      </c>
      <c r="O814" s="180">
        <f t="shared" si="23"/>
        <v>461433336</v>
      </c>
      <c r="P814" s="180">
        <f t="shared" si="23"/>
        <v>40533</v>
      </c>
      <c r="Q814" s="180">
        <f t="shared" si="23"/>
        <v>53249</v>
      </c>
      <c r="R814" s="180">
        <f t="shared" si="23"/>
        <v>407261</v>
      </c>
      <c r="S814" s="180">
        <f t="shared" si="23"/>
        <v>180</v>
      </c>
      <c r="T814" s="263">
        <f t="shared" si="23"/>
        <v>0</v>
      </c>
      <c r="U814" s="180">
        <f t="shared" si="23"/>
        <v>0</v>
      </c>
      <c r="V814" s="180">
        <f t="shared" si="23"/>
        <v>0</v>
      </c>
      <c r="W814" s="180">
        <f t="shared" si="23"/>
        <v>0</v>
      </c>
      <c r="X814" s="180">
        <f t="shared" si="23"/>
        <v>245712748</v>
      </c>
      <c r="Y814" s="180">
        <f t="shared" si="23"/>
        <v>0</v>
      </c>
      <c r="Z814" s="180">
        <f t="shared" si="23"/>
        <v>19318072</v>
      </c>
    </row>
    <row r="815" spans="1:26" ht="12.65" customHeight="1" x14ac:dyDescent="0.3">
      <c r="B815" s="180" t="s">
        <v>1005</v>
      </c>
      <c r="C815" s="263">
        <f>CE60</f>
        <v>437.23999999999978</v>
      </c>
      <c r="D815" s="180">
        <f>CE61</f>
        <v>41726865.68</v>
      </c>
      <c r="E815" s="180">
        <f>CE62</f>
        <v>12356127</v>
      </c>
      <c r="F815" s="180">
        <f>CE63</f>
        <v>11048506.010000002</v>
      </c>
      <c r="G815" s="180">
        <f>CE64</f>
        <v>10157194.989999998</v>
      </c>
      <c r="H815" s="240">
        <f>CE65</f>
        <v>1118157.49</v>
      </c>
      <c r="I815" s="240">
        <f>CE66</f>
        <v>14007417.619999997</v>
      </c>
      <c r="J815" s="240">
        <f>CE67</f>
        <v>2880806</v>
      </c>
      <c r="K815" s="240">
        <f>CE68</f>
        <v>791547.84000000008</v>
      </c>
      <c r="L815" s="240">
        <f>CE70</f>
        <v>0</v>
      </c>
      <c r="M815" s="240">
        <f>CE71</f>
        <v>94904251.170000002</v>
      </c>
      <c r="N815" s="180">
        <f>CE76</f>
        <v>301213</v>
      </c>
      <c r="O815" s="180">
        <f>CE74</f>
        <v>461433335.57999992</v>
      </c>
      <c r="P815" s="180">
        <f>CE77</f>
        <v>40533</v>
      </c>
      <c r="Q815" s="180">
        <f>CE78</f>
        <v>53248.88</v>
      </c>
      <c r="R815" s="180">
        <f>CE79</f>
        <v>407260.00000000006</v>
      </c>
      <c r="S815" s="180">
        <f>CE80</f>
        <v>180.17000000000002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24705229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41724763.310000002</v>
      </c>
      <c r="G816" s="240">
        <f>C379</f>
        <v>12356124.689999999</v>
      </c>
      <c r="H816" s="240">
        <f>C380</f>
        <v>11034273</v>
      </c>
      <c r="I816" s="240">
        <f>C381</f>
        <v>10226890</v>
      </c>
      <c r="J816" s="240">
        <f>C382</f>
        <v>1271427</v>
      </c>
      <c r="K816" s="240">
        <f>C383</f>
        <v>13903669</v>
      </c>
      <c r="L816" s="240">
        <f>C384+C385+C386+C388</f>
        <v>6602484.8499999996</v>
      </c>
      <c r="M816" s="240">
        <f>C368</f>
        <v>0</v>
      </c>
      <c r="N816" s="180">
        <f>D360</f>
        <v>0</v>
      </c>
      <c r="O816" s="180">
        <f>C358</f>
        <v>0</v>
      </c>
    </row>
  </sheetData>
  <sheetProtection algorithmName="SHA-512" hashValue="/WM3uvYt4QfxGdEhjnFjV9/iwlDycVOfkNmtHO2+y7lJ3QKRVjbAMvcWgpwX0qZKMlldfzxsnuTU9YKshVrO3Q==" saltValue="vIw/VMufxzvPjG17EXn23g==" spinCount="100000" sheet="1" objects="1" scenarios="1"/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Grays Harbor Community Hospital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H-063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915 Anderson Drive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Aberdeen, WA 98520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28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H-63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Grays Harbor Community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Grays Harbor  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Tom Jensen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Niall Foley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Michael Bruce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(360)532-8330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(360)537-5039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2167</v>
      </c>
      <c r="G23" s="21">
        <f>data!D111</f>
        <v>8694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298</v>
      </c>
      <c r="G25" s="21">
        <f>data!D113</f>
        <v>2876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295</v>
      </c>
      <c r="G26" s="13">
        <f>data!D114</f>
        <v>583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8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32</v>
      </c>
      <c r="E32" s="49" t="s">
        <v>1045</v>
      </c>
      <c r="F32" s="24"/>
      <c r="G32" s="21">
        <f>data!C125</f>
        <v>4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5</v>
      </c>
      <c r="E34" s="49" t="s">
        <v>291</v>
      </c>
      <c r="F34" s="24"/>
      <c r="G34" s="21">
        <f>data!E127</f>
        <v>49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140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12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16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Grays Harbor Community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1209</v>
      </c>
      <c r="C7" s="48">
        <f>data!B139</f>
        <v>5228</v>
      </c>
      <c r="D7" s="48">
        <f>data!B140</f>
        <v>59464.06</v>
      </c>
      <c r="E7" s="48">
        <f>data!B141</f>
        <v>68413247.319567144</v>
      </c>
      <c r="F7" s="48">
        <f>data!B142</f>
        <v>110269908.89970767</v>
      </c>
      <c r="G7" s="48">
        <f>data!B141+data!B142</f>
        <v>178683156.21927482</v>
      </c>
    </row>
    <row r="8" spans="1:13" ht="20.149999999999999" customHeight="1" x14ac:dyDescent="0.35">
      <c r="A8" s="23" t="s">
        <v>297</v>
      </c>
      <c r="B8" s="48">
        <f>data!C138</f>
        <v>673</v>
      </c>
      <c r="C8" s="48">
        <f>data!C139</f>
        <v>1963</v>
      </c>
      <c r="D8" s="48">
        <f>data!C140</f>
        <v>34099.06</v>
      </c>
      <c r="E8" s="48">
        <f>data!C141</f>
        <v>23627727.084818751</v>
      </c>
      <c r="F8" s="48">
        <f>data!C142</f>
        <v>62680248.453957945</v>
      </c>
      <c r="G8" s="48">
        <f>data!C141+data!C142</f>
        <v>86307975.538776696</v>
      </c>
    </row>
    <row r="9" spans="1:13" ht="20.149999999999999" customHeight="1" x14ac:dyDescent="0.35">
      <c r="A9" s="23" t="s">
        <v>1058</v>
      </c>
      <c r="B9" s="48">
        <f>data!D138</f>
        <v>573</v>
      </c>
      <c r="C9" s="48">
        <f>data!D139</f>
        <v>1715</v>
      </c>
      <c r="D9" s="48">
        <f>data!D140</f>
        <v>33325.880000000005</v>
      </c>
      <c r="E9" s="48">
        <f>data!D141</f>
        <v>22696462.59561412</v>
      </c>
      <c r="F9" s="48">
        <f>data!D142</f>
        <v>63940113.14633438</v>
      </c>
      <c r="G9" s="48">
        <f>data!D141+data!D142</f>
        <v>86636575.7419485</v>
      </c>
    </row>
    <row r="10" spans="1:13" ht="20.149999999999999" customHeight="1" x14ac:dyDescent="0.35">
      <c r="A10" s="111" t="s">
        <v>203</v>
      </c>
      <c r="B10" s="48">
        <f>data!E138</f>
        <v>2455</v>
      </c>
      <c r="C10" s="48">
        <f>data!E139</f>
        <v>8906</v>
      </c>
      <c r="D10" s="48">
        <f>data!E140</f>
        <v>126889</v>
      </c>
      <c r="E10" s="48">
        <f>data!E141</f>
        <v>114737437.00000001</v>
      </c>
      <c r="F10" s="48">
        <f>data!E142</f>
        <v>236890270.5</v>
      </c>
      <c r="G10" s="48">
        <f>data!E141+data!E142</f>
        <v>351627707.5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18</v>
      </c>
      <c r="C25" s="48">
        <f>data!B151</f>
        <v>182</v>
      </c>
      <c r="D25" s="48">
        <f>data!B152</f>
        <v>577.94000000000005</v>
      </c>
      <c r="E25" s="48">
        <f>data!B153</f>
        <v>264380</v>
      </c>
      <c r="F25" s="48">
        <f>data!B154</f>
        <v>112299</v>
      </c>
      <c r="G25" s="48">
        <f>data!B153+data!B154</f>
        <v>376679</v>
      </c>
    </row>
    <row r="26" spans="1:7" ht="20.149999999999999" customHeight="1" x14ac:dyDescent="0.35">
      <c r="A26" s="23" t="s">
        <v>297</v>
      </c>
      <c r="B26" s="48">
        <f>data!C150</f>
        <v>158</v>
      </c>
      <c r="C26" s="48">
        <f>data!C151</f>
        <v>1464</v>
      </c>
      <c r="D26" s="48">
        <f>data!C152</f>
        <v>29.94</v>
      </c>
      <c r="E26" s="48">
        <f>data!C153</f>
        <v>2119247</v>
      </c>
      <c r="F26" s="48">
        <f>data!C154</f>
        <v>5817</v>
      </c>
      <c r="G26" s="48">
        <f>data!C153+data!C154</f>
        <v>2125064</v>
      </c>
    </row>
    <row r="27" spans="1:7" ht="20.149999999999999" customHeight="1" x14ac:dyDescent="0.35">
      <c r="A27" s="23" t="s">
        <v>1058</v>
      </c>
      <c r="B27" s="48">
        <f>data!D150</f>
        <v>145</v>
      </c>
      <c r="C27" s="48">
        <f>data!D151</f>
        <v>1601</v>
      </c>
      <c r="D27" s="48">
        <f>data!D152</f>
        <v>1486.12</v>
      </c>
      <c r="E27" s="48">
        <f>data!D153</f>
        <v>2316828</v>
      </c>
      <c r="F27" s="48">
        <f>data!D154</f>
        <v>288794.5</v>
      </c>
      <c r="G27" s="48">
        <f>data!D153+data!D154</f>
        <v>2605622.5</v>
      </c>
    </row>
    <row r="28" spans="1:7" ht="20.149999999999999" customHeight="1" x14ac:dyDescent="0.35">
      <c r="A28" s="111" t="s">
        <v>203</v>
      </c>
      <c r="B28" s="48">
        <f>data!E150</f>
        <v>321</v>
      </c>
      <c r="C28" s="48">
        <f>data!E151</f>
        <v>3247</v>
      </c>
      <c r="D28" s="48">
        <f>data!E152</f>
        <v>2094</v>
      </c>
      <c r="E28" s="48">
        <f>data!E153</f>
        <v>4700455</v>
      </c>
      <c r="F28" s="48">
        <f>data!E154</f>
        <v>406910.5</v>
      </c>
      <c r="G28" s="48">
        <f>data!E153+data!E154</f>
        <v>5107365.5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13838953.59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9750084.7200000007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4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Grays Harbor Community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2776075.31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-43052.4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742537.96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7880080.2400000002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23652.75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1905960.4000000001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135965.26999999999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13421219.529999999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36811.78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573132.73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609944.51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969950.3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242147.99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1212098.29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163294.65999999997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1374074.3900000001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1537369.05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1974115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1974115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1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Grays Harbor Community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1702265</v>
      </c>
      <c r="D7" s="21">
        <f>data!C195</f>
        <v>0</v>
      </c>
      <c r="E7" s="21">
        <f>data!D195</f>
        <v>0</v>
      </c>
      <c r="F7" s="21">
        <f>data!E195</f>
        <v>1702265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749181</v>
      </c>
      <c r="D8" s="21">
        <f>data!C196</f>
        <v>41723</v>
      </c>
      <c r="E8" s="21">
        <f>data!D196</f>
        <v>0</v>
      </c>
      <c r="F8" s="21">
        <f>data!E196</f>
        <v>790904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69889555</v>
      </c>
      <c r="D9" s="21">
        <f>data!C197</f>
        <v>13261</v>
      </c>
      <c r="E9" s="21">
        <f>data!D197</f>
        <v>0</v>
      </c>
      <c r="F9" s="21">
        <f>data!E197</f>
        <v>69902816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4153580</v>
      </c>
      <c r="D10" s="21">
        <f>data!C198</f>
        <v>1460522</v>
      </c>
      <c r="E10" s="21">
        <f>data!D198</f>
        <v>0</v>
      </c>
      <c r="F10" s="21">
        <f>data!E198</f>
        <v>5614102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37457978</v>
      </c>
      <c r="D12" s="21">
        <f>data!C200</f>
        <v>846599</v>
      </c>
      <c r="E12" s="21">
        <f>data!D200</f>
        <v>21043</v>
      </c>
      <c r="F12" s="21">
        <f>data!E200</f>
        <v>38283534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236401</v>
      </c>
      <c r="E15" s="21">
        <f>data!D203</f>
        <v>0</v>
      </c>
      <c r="F15" s="21">
        <f>data!E203</f>
        <v>236401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113952559</v>
      </c>
      <c r="D16" s="21">
        <f>data!C204</f>
        <v>2598506</v>
      </c>
      <c r="E16" s="21">
        <f>data!D204</f>
        <v>21043</v>
      </c>
      <c r="F16" s="21">
        <f>data!E204</f>
        <v>116530022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629385</v>
      </c>
      <c r="D24" s="21">
        <f>data!C209</f>
        <v>16155</v>
      </c>
      <c r="E24" s="21">
        <f>data!D209</f>
        <v>0</v>
      </c>
      <c r="F24" s="21">
        <f>data!E209</f>
        <v>645540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44421794</v>
      </c>
      <c r="D25" s="21">
        <f>data!C210</f>
        <v>1715950</v>
      </c>
      <c r="E25" s="21">
        <f>data!D210</f>
        <v>0</v>
      </c>
      <c r="F25" s="21">
        <f>data!E210</f>
        <v>46137744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3668938</v>
      </c>
      <c r="D26" s="21">
        <f>data!C211</f>
        <v>161812</v>
      </c>
      <c r="E26" s="21">
        <f>data!D211</f>
        <v>0</v>
      </c>
      <c r="F26" s="21">
        <f>data!E211</f>
        <v>3830750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33896054</v>
      </c>
      <c r="D28" s="21">
        <f>data!C213</f>
        <v>987345</v>
      </c>
      <c r="E28" s="21">
        <f>data!D213</f>
        <v>21043</v>
      </c>
      <c r="F28" s="21">
        <f>data!E213</f>
        <v>34862356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82616171</v>
      </c>
      <c r="D32" s="21">
        <f>data!C217</f>
        <v>2881262</v>
      </c>
      <c r="E32" s="21">
        <f>data!D217</f>
        <v>21043</v>
      </c>
      <c r="F32" s="21">
        <f>data!E217</f>
        <v>85476390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topLeftCell="A13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Grays Harbor Community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7798547.8099999996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139874962.59999999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62492671.82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3054461.4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7847420.0499999998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20236834.879999999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6026829.2199999997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239533179.97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890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214462.11999999997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813740.85000000079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1028202.9700000008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17345874.09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265705804.84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Grays Harbor Community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26077809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56151242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36042797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2124829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1599207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49910290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3204652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3204652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1702265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790904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69902816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5614102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38283534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236401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116530022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85476390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31053632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7721232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7721232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4365412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4365412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96255218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Grays Harbor Community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11395046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5390199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9885091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1336486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695000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28701822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35811245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4079728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39890973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695000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39195973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-10417441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38774864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28357423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96255218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Grays Harbor Community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119437892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232660503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352098395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7741825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252215369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1084950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261042144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91056251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1715485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4817058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6532543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97588794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40182651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13421220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10875590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10430627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1064472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15945864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2881262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609891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1212098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1536312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1967968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1045478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101173433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-3584639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15299922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11715283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11715283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Grays Harbor Community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1485</v>
      </c>
      <c r="D9" s="14">
        <f>data!D59</f>
        <v>0</v>
      </c>
      <c r="E9" s="14">
        <f>data!E59</f>
        <v>7211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2876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16</v>
      </c>
      <c r="D10" s="26">
        <f>data!D60</f>
        <v>0</v>
      </c>
      <c r="E10" s="26">
        <f>data!E60</f>
        <v>57.93</v>
      </c>
      <c r="F10" s="26">
        <f>data!F60</f>
        <v>0</v>
      </c>
      <c r="G10" s="26">
        <f>data!G60</f>
        <v>2.74</v>
      </c>
      <c r="H10" s="26">
        <f>data!H60</f>
        <v>0</v>
      </c>
      <c r="I10" s="26">
        <f>data!I60</f>
        <v>22.83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1146263.6000000001</v>
      </c>
      <c r="D11" s="14">
        <f>data!D61</f>
        <v>0</v>
      </c>
      <c r="E11" s="14">
        <f>data!E61</f>
        <v>3584619.8399999994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2337735.3400000003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440543</v>
      </c>
      <c r="D12" s="14">
        <f>data!D62</f>
        <v>0</v>
      </c>
      <c r="E12" s="14">
        <f>data!E62</f>
        <v>1353662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771785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5073320.5599999996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90715.06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221399.53000000003</v>
      </c>
      <c r="D14" s="14">
        <f>data!D64</f>
        <v>0</v>
      </c>
      <c r="E14" s="14">
        <f>data!E64</f>
        <v>351159.03</v>
      </c>
      <c r="F14" s="14">
        <f>data!F64</f>
        <v>0</v>
      </c>
      <c r="G14" s="14">
        <f>data!G64</f>
        <v>6539.42</v>
      </c>
      <c r="H14" s="14">
        <f>data!H64</f>
        <v>0</v>
      </c>
      <c r="I14" s="14">
        <f>data!I64</f>
        <v>27042.16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2536.5700000000002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223620.2</v>
      </c>
      <c r="D16" s="14">
        <f>data!D66</f>
        <v>0</v>
      </c>
      <c r="E16" s="14">
        <f>data!E66</f>
        <v>603823.88</v>
      </c>
      <c r="F16" s="14">
        <f>data!F66</f>
        <v>0</v>
      </c>
      <c r="G16" s="14">
        <f>data!G66</f>
        <v>338928.85</v>
      </c>
      <c r="H16" s="14">
        <f>data!H66</f>
        <v>0</v>
      </c>
      <c r="I16" s="14">
        <f>data!I66</f>
        <v>148432.29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16577</v>
      </c>
      <c r="D17" s="14">
        <f>data!D67</f>
        <v>0</v>
      </c>
      <c r="E17" s="14">
        <f>data!E67</f>
        <v>57239</v>
      </c>
      <c r="F17" s="14">
        <f>data!F67</f>
        <v>0</v>
      </c>
      <c r="G17" s="14">
        <f>data!G67</f>
        <v>442</v>
      </c>
      <c r="H17" s="14">
        <f>data!H67</f>
        <v>0</v>
      </c>
      <c r="I17" s="14">
        <f>data!I67</f>
        <v>4166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15120.57</v>
      </c>
      <c r="D18" s="14">
        <f>data!D68</f>
        <v>0</v>
      </c>
      <c r="E18" s="14">
        <f>data!E68</f>
        <v>30241.16</v>
      </c>
      <c r="F18" s="14">
        <f>data!F68</f>
        <v>0</v>
      </c>
      <c r="G18" s="14">
        <f>data!G68</f>
        <v>18811.78</v>
      </c>
      <c r="H18" s="14">
        <f>data!H68</f>
        <v>0</v>
      </c>
      <c r="I18" s="14">
        <f>data!I68</f>
        <v>48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2825.02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5709.23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2063523.9000000001</v>
      </c>
      <c r="D21" s="14">
        <f>data!D71</f>
        <v>0</v>
      </c>
      <c r="E21" s="14">
        <f>data!E71</f>
        <v>11056890.489999998</v>
      </c>
      <c r="F21" s="14">
        <f>data!F71</f>
        <v>0</v>
      </c>
      <c r="G21" s="14">
        <f>data!G71</f>
        <v>367258.62</v>
      </c>
      <c r="H21" s="14">
        <f>data!H71</f>
        <v>0</v>
      </c>
      <c r="I21" s="14">
        <f>data!I71</f>
        <v>3385633.0800000005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5646338</v>
      </c>
      <c r="D24" s="14">
        <f>data!D73</f>
        <v>0</v>
      </c>
      <c r="E24" s="14">
        <f>data!E73</f>
        <v>17378470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4681450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9355</v>
      </c>
      <c r="D25" s="14">
        <f>data!D74</f>
        <v>0</v>
      </c>
      <c r="E25" s="14">
        <f>data!E74</f>
        <v>492475</v>
      </c>
      <c r="F25" s="14">
        <f>data!F74</f>
        <v>0</v>
      </c>
      <c r="G25" s="14">
        <f>data!G74</f>
        <v>1265799</v>
      </c>
      <c r="H25" s="14">
        <f>data!H74</f>
        <v>0</v>
      </c>
      <c r="I25" s="14">
        <f>data!I74</f>
        <v>408765.5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5655693</v>
      </c>
      <c r="D26" s="14">
        <f>data!D75</f>
        <v>0</v>
      </c>
      <c r="E26" s="14">
        <f>data!E75</f>
        <v>17870945</v>
      </c>
      <c r="F26" s="14">
        <f>data!F75</f>
        <v>0</v>
      </c>
      <c r="G26" s="14">
        <f>data!G75</f>
        <v>1265799</v>
      </c>
      <c r="H26" s="14">
        <f>data!H75</f>
        <v>0</v>
      </c>
      <c r="I26" s="14">
        <f>data!I75</f>
        <v>5090215.5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5886</v>
      </c>
      <c r="D28" s="14">
        <f>data!D76</f>
        <v>0</v>
      </c>
      <c r="E28" s="14">
        <f>data!E76</f>
        <v>20340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17985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2049</v>
      </c>
      <c r="D29" s="14">
        <f>data!D77</f>
        <v>0</v>
      </c>
      <c r="E29" s="14">
        <f>data!E77</f>
        <v>23684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8910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1641</v>
      </c>
      <c r="D30" s="14">
        <f>data!D78</f>
        <v>0</v>
      </c>
      <c r="E30" s="14">
        <f>data!E78</f>
        <v>4348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5015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30574.22</v>
      </c>
      <c r="D31" s="14">
        <f>data!D79</f>
        <v>0</v>
      </c>
      <c r="E31" s="14">
        <f>data!E79</f>
        <v>109153.26999999999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28051.96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Grays Harbor Community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583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295</v>
      </c>
      <c r="I41" s="14">
        <f>data!P59</f>
        <v>199336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19.260000000000002</v>
      </c>
      <c r="I42" s="26">
        <f>data!P60</f>
        <v>13.8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252.83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1858527.16</v>
      </c>
      <c r="I43" s="14">
        <f>data!P61</f>
        <v>1467867.6199999999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716098</v>
      </c>
      <c r="I44" s="14">
        <f>data!P62</f>
        <v>572083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3450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-6501.19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185712.61</v>
      </c>
      <c r="I46" s="14">
        <f>data!P64</f>
        <v>459553.69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23790.73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312034.13</v>
      </c>
      <c r="I48" s="14">
        <f>data!P66</f>
        <v>306487.18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8647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15943</v>
      </c>
      <c r="I49" s="14">
        <f>data!P67</f>
        <v>206363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2248.66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1369.4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1353.93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785.58</v>
      </c>
      <c r="I51" s="14">
        <f>data!P69</f>
        <v>2190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29791.96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3092550.48</v>
      </c>
      <c r="I53" s="14">
        <f>data!P71</f>
        <v>3015913.89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1144403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3292944</v>
      </c>
      <c r="I56" s="14">
        <f>data!P73</f>
        <v>10793898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1055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598491</v>
      </c>
      <c r="I57" s="14">
        <f>data!P74</f>
        <v>30612556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1145458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3891435</v>
      </c>
      <c r="I58" s="14">
        <f>data!P75</f>
        <v>41406454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459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3113</v>
      </c>
      <c r="I60" s="14">
        <f>data!P76</f>
        <v>6715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128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868</v>
      </c>
      <c r="I62" s="14">
        <f>data!P78</f>
        <v>1873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23260</v>
      </c>
      <c r="I63" s="14">
        <f>data!P79</f>
        <v>39907.770000000004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Grays Harbor Community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68148</v>
      </c>
      <c r="D73" s="48">
        <f>data!R59</f>
        <v>199336</v>
      </c>
      <c r="E73" s="212"/>
      <c r="F73" s="212"/>
      <c r="G73" s="14">
        <f>data!U59</f>
        <v>739270</v>
      </c>
      <c r="H73" s="14">
        <f>data!V59</f>
        <v>15321.099999999999</v>
      </c>
      <c r="I73" s="14">
        <f>data!W59</f>
        <v>34596.649999999994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2.65</v>
      </c>
      <c r="D74" s="26">
        <f>data!R60</f>
        <v>3.77</v>
      </c>
      <c r="E74" s="26">
        <f>data!S60</f>
        <v>3.31</v>
      </c>
      <c r="F74" s="26">
        <f>data!T60</f>
        <v>0</v>
      </c>
      <c r="G74" s="26">
        <f>data!U60</f>
        <v>22.76</v>
      </c>
      <c r="H74" s="26">
        <f>data!V60</f>
        <v>8.83</v>
      </c>
      <c r="I74" s="26">
        <f>data!W60</f>
        <v>1.67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325900.79999999999</v>
      </c>
      <c r="D75" s="14">
        <f>data!R61</f>
        <v>1305171.67</v>
      </c>
      <c r="E75" s="14">
        <f>data!S61</f>
        <v>162761.22</v>
      </c>
      <c r="F75" s="14">
        <f>data!T61</f>
        <v>0</v>
      </c>
      <c r="G75" s="14">
        <f>data!U61</f>
        <v>1461379.2499999998</v>
      </c>
      <c r="H75" s="14">
        <f>data!V61</f>
        <v>559377.31000000006</v>
      </c>
      <c r="I75" s="14">
        <f>data!W61</f>
        <v>149220.03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125592</v>
      </c>
      <c r="D76" s="14">
        <f>data!R62</f>
        <v>227603</v>
      </c>
      <c r="E76" s="14">
        <f>data!S62</f>
        <v>62793</v>
      </c>
      <c r="F76" s="14">
        <f>data!T62</f>
        <v>0</v>
      </c>
      <c r="G76" s="14">
        <f>data!U62</f>
        <v>555539</v>
      </c>
      <c r="H76" s="14">
        <f>data!V62</f>
        <v>210001</v>
      </c>
      <c r="I76" s="14">
        <f>data!W62</f>
        <v>57597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2008735.42</v>
      </c>
      <c r="E77" s="14">
        <f>data!S63</f>
        <v>0</v>
      </c>
      <c r="F77" s="14">
        <f>data!T63</f>
        <v>0</v>
      </c>
      <c r="G77" s="14">
        <f>data!U63</f>
        <v>140466.9</v>
      </c>
      <c r="H77" s="14">
        <f>data!V63</f>
        <v>73296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9729.4</v>
      </c>
      <c r="D78" s="14">
        <f>data!R64</f>
        <v>51772.63</v>
      </c>
      <c r="E78" s="14">
        <f>data!S64</f>
        <v>2626878.79</v>
      </c>
      <c r="F78" s="14">
        <f>data!T64</f>
        <v>0</v>
      </c>
      <c r="G78" s="14">
        <f>data!U64</f>
        <v>1563488.5600000003</v>
      </c>
      <c r="H78" s="14">
        <f>data!V64</f>
        <v>24880.83</v>
      </c>
      <c r="I78" s="14">
        <f>data!W64</f>
        <v>42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3410.07</v>
      </c>
      <c r="D80" s="14">
        <f>data!R66</f>
        <v>17522.030000000028</v>
      </c>
      <c r="E80" s="14">
        <f>data!S66</f>
        <v>77378.070000000007</v>
      </c>
      <c r="F80" s="14">
        <f>data!T66</f>
        <v>0</v>
      </c>
      <c r="G80" s="14">
        <f>data!U66</f>
        <v>846692.53</v>
      </c>
      <c r="H80" s="14">
        <f>data!V66</f>
        <v>-172</v>
      </c>
      <c r="I80" s="14">
        <f>data!W66</f>
        <v>129624.92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697</v>
      </c>
      <c r="D81" s="14">
        <f>data!R67</f>
        <v>5637</v>
      </c>
      <c r="E81" s="14">
        <f>data!S67</f>
        <v>34316</v>
      </c>
      <c r="F81" s="14">
        <f>data!T67</f>
        <v>0</v>
      </c>
      <c r="G81" s="14">
        <f>data!U67</f>
        <v>25825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13252.76</v>
      </c>
      <c r="E82" s="14">
        <f>data!S68</f>
        <v>23187.200000000001</v>
      </c>
      <c r="F82" s="14">
        <f>data!T68</f>
        <v>0</v>
      </c>
      <c r="G82" s="14">
        <f>data!U68</f>
        <v>33999.26</v>
      </c>
      <c r="H82" s="14">
        <f>data!V68</f>
        <v>0</v>
      </c>
      <c r="I82" s="14">
        <f>data!W68</f>
        <v>4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3154.13</v>
      </c>
      <c r="E83" s="14">
        <f>data!S69</f>
        <v>0</v>
      </c>
      <c r="F83" s="14">
        <f>data!T69</f>
        <v>0</v>
      </c>
      <c r="G83" s="14">
        <f>data!U69</f>
        <v>-996.28</v>
      </c>
      <c r="H83" s="14">
        <f>data!V69</f>
        <v>721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465329.27</v>
      </c>
      <c r="D85" s="14">
        <f>data!R71</f>
        <v>3632848.6399999997</v>
      </c>
      <c r="E85" s="14">
        <f>data!S71</f>
        <v>2987314.2800000003</v>
      </c>
      <c r="F85" s="14">
        <f>data!T71</f>
        <v>0</v>
      </c>
      <c r="G85" s="14">
        <f>data!U71</f>
        <v>4626394.22</v>
      </c>
      <c r="H85" s="14">
        <f>data!V71</f>
        <v>868104.14</v>
      </c>
      <c r="I85" s="14">
        <f>data!W71</f>
        <v>336487.95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747018</v>
      </c>
      <c r="D88" s="14">
        <f>data!R73</f>
        <v>7235673.5899999999</v>
      </c>
      <c r="E88" s="14">
        <f>data!S73</f>
        <v>12493288.300000001</v>
      </c>
      <c r="F88" s="14">
        <f>data!T73</f>
        <v>0</v>
      </c>
      <c r="G88" s="14">
        <f>data!U73</f>
        <v>8086530.7800000003</v>
      </c>
      <c r="H88" s="14">
        <f>data!V73</f>
        <v>2249085</v>
      </c>
      <c r="I88" s="14">
        <f>data!W73</f>
        <v>230908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1835004</v>
      </c>
      <c r="D89" s="14">
        <f>data!R74</f>
        <v>7436716</v>
      </c>
      <c r="E89" s="14">
        <f>data!S74</f>
        <v>11199937.82</v>
      </c>
      <c r="F89" s="14">
        <f>data!T74</f>
        <v>0</v>
      </c>
      <c r="G89" s="14">
        <f>data!U74</f>
        <v>20092980.469999999</v>
      </c>
      <c r="H89" s="14">
        <f>data!V74</f>
        <v>4157421</v>
      </c>
      <c r="I89" s="14">
        <f>data!W74</f>
        <v>5331328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2582022</v>
      </c>
      <c r="D90" s="14">
        <f>data!R75</f>
        <v>14672389.59</v>
      </c>
      <c r="E90" s="14">
        <f>data!S75</f>
        <v>23693226.120000001</v>
      </c>
      <c r="F90" s="14">
        <f>data!T75</f>
        <v>0</v>
      </c>
      <c r="G90" s="14">
        <f>data!U75</f>
        <v>28179511.25</v>
      </c>
      <c r="H90" s="14">
        <f>data!V75</f>
        <v>6406506</v>
      </c>
      <c r="I90" s="14">
        <f>data!W75</f>
        <v>5562236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1302</v>
      </c>
      <c r="D92" s="14">
        <f>data!R76</f>
        <v>198</v>
      </c>
      <c r="E92" s="14">
        <f>data!S76</f>
        <v>1331</v>
      </c>
      <c r="F92" s="14">
        <f>data!T76</f>
        <v>0</v>
      </c>
      <c r="G92" s="14">
        <f>data!U76</f>
        <v>5703</v>
      </c>
      <c r="H92" s="14">
        <f>data!V76</f>
        <v>864</v>
      </c>
      <c r="I92" s="14">
        <f>data!W76</f>
        <v>660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2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363</v>
      </c>
      <c r="D94" s="14">
        <f>data!R78</f>
        <v>55</v>
      </c>
      <c r="E94" s="14">
        <f>data!S78</f>
        <v>371</v>
      </c>
      <c r="F94" s="14">
        <f>data!T78</f>
        <v>0</v>
      </c>
      <c r="G94" s="14">
        <f>data!U78</f>
        <v>1590</v>
      </c>
      <c r="H94" s="14">
        <f>data!V78</f>
        <v>241</v>
      </c>
      <c r="I94" s="14">
        <f>data!W78</f>
        <v>184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3937.2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Grays Harbor Community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71719.47</v>
      </c>
      <c r="D105" s="14">
        <f>data!Y59</f>
        <v>51064.75</v>
      </c>
      <c r="E105" s="14">
        <f>data!Z59</f>
        <v>0</v>
      </c>
      <c r="F105" s="14">
        <f>data!AA59</f>
        <v>7559.7699999999995</v>
      </c>
      <c r="G105" s="212"/>
      <c r="H105" s="14">
        <f>data!AC59</f>
        <v>65752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6.27</v>
      </c>
      <c r="D106" s="26">
        <f>data!Y60</f>
        <v>13.97</v>
      </c>
      <c r="E106" s="26">
        <f>data!Z60</f>
        <v>0</v>
      </c>
      <c r="F106" s="26">
        <f>data!AA60</f>
        <v>1.96</v>
      </c>
      <c r="G106" s="26">
        <f>data!AB60</f>
        <v>11.56</v>
      </c>
      <c r="H106" s="26">
        <f>data!AC60</f>
        <v>9.59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607894.09</v>
      </c>
      <c r="D107" s="14">
        <f>data!Y61</f>
        <v>2777253.4400000009</v>
      </c>
      <c r="E107" s="14">
        <f>data!Z61</f>
        <v>0</v>
      </c>
      <c r="F107" s="14">
        <f>data!AA61</f>
        <v>190202.3</v>
      </c>
      <c r="G107" s="14">
        <f>data!AB61</f>
        <v>1114973.71</v>
      </c>
      <c r="H107" s="14">
        <f>data!AC61</f>
        <v>478101.74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234284</v>
      </c>
      <c r="D108" s="14">
        <f>data!Y62</f>
        <v>696407</v>
      </c>
      <c r="E108" s="14">
        <f>data!Z62</f>
        <v>0</v>
      </c>
      <c r="F108" s="14">
        <f>data!AA62</f>
        <v>72634</v>
      </c>
      <c r="G108" s="14">
        <f>data!AB62</f>
        <v>436030</v>
      </c>
      <c r="H108" s="14">
        <f>data!AC62</f>
        <v>193685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4399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17500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211754.19</v>
      </c>
      <c r="D110" s="14">
        <f>data!Y64</f>
        <v>80386.89</v>
      </c>
      <c r="E110" s="14">
        <f>data!Z64</f>
        <v>0</v>
      </c>
      <c r="F110" s="14">
        <f>data!AA64</f>
        <v>9219.27</v>
      </c>
      <c r="G110" s="14">
        <f>data!AB64</f>
        <v>2006903.0700000003</v>
      </c>
      <c r="H110" s="14">
        <f>data!AC64</f>
        <v>139316.72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28144.85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94256.799999999988</v>
      </c>
      <c r="D112" s="14">
        <f>data!Y66</f>
        <v>627689.64</v>
      </c>
      <c r="E112" s="14">
        <f>data!Z66</f>
        <v>0</v>
      </c>
      <c r="F112" s="14">
        <f>data!AA66</f>
        <v>357458.39</v>
      </c>
      <c r="G112" s="14">
        <f>data!AB66</f>
        <v>149180.34999999998</v>
      </c>
      <c r="H112" s="14">
        <f>data!AC66</f>
        <v>609824.47000000009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5222</v>
      </c>
      <c r="D113" s="14">
        <f>data!Y67</f>
        <v>308284</v>
      </c>
      <c r="E113" s="14">
        <f>data!Z67</f>
        <v>0</v>
      </c>
      <c r="F113" s="14">
        <f>data!AA67</f>
        <v>3077</v>
      </c>
      <c r="G113" s="14">
        <f>data!AB67</f>
        <v>7090</v>
      </c>
      <c r="H113" s="14">
        <f>data!AC67</f>
        <v>71235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865.21999999999991</v>
      </c>
      <c r="E114" s="14">
        <f>data!Z68</f>
        <v>0</v>
      </c>
      <c r="F114" s="14">
        <f>data!AA68</f>
        <v>24</v>
      </c>
      <c r="G114" s="14">
        <f>data!AB68</f>
        <v>203687</v>
      </c>
      <c r="H114" s="14">
        <f>data!AC68</f>
        <v>89017.26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7117.68</v>
      </c>
      <c r="E115" s="14">
        <f>data!Z69</f>
        <v>0</v>
      </c>
      <c r="F115" s="14">
        <f>data!AA69</f>
        <v>10971.679999999998</v>
      </c>
      <c r="G115" s="14">
        <f>data!AB69</f>
        <v>38928.150000000009</v>
      </c>
      <c r="H115" s="14">
        <f>data!AC69</f>
        <v>315.98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1153411.08</v>
      </c>
      <c r="D117" s="14">
        <f>data!Y71</f>
        <v>4530547.7200000007</v>
      </c>
      <c r="E117" s="14">
        <f>data!Z71</f>
        <v>0</v>
      </c>
      <c r="F117" s="14">
        <f>data!AA71</f>
        <v>643586.64</v>
      </c>
      <c r="G117" s="14">
        <f>data!AB71</f>
        <v>3956792.2800000003</v>
      </c>
      <c r="H117" s="14">
        <f>data!AC71</f>
        <v>1598996.1700000002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9407282</v>
      </c>
      <c r="D120" s="14">
        <f>data!Y73</f>
        <v>3164267</v>
      </c>
      <c r="E120" s="14">
        <f>data!Z73</f>
        <v>0</v>
      </c>
      <c r="F120" s="14">
        <f>data!AA73</f>
        <v>465959.53</v>
      </c>
      <c r="G120" s="14">
        <f>data!AB73</f>
        <v>16609189.949999999</v>
      </c>
      <c r="H120" s="14">
        <f>data!AC73</f>
        <v>3843872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43692007</v>
      </c>
      <c r="D121" s="14">
        <f>data!Y74</f>
        <v>27374634</v>
      </c>
      <c r="E121" s="14">
        <f>data!Z74</f>
        <v>0</v>
      </c>
      <c r="F121" s="14">
        <f>data!AA74</f>
        <v>4514025.2300000004</v>
      </c>
      <c r="G121" s="14">
        <f>data!AB74</f>
        <v>13053432.190000001</v>
      </c>
      <c r="H121" s="14">
        <f>data!AC74</f>
        <v>538243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53099289</v>
      </c>
      <c r="D122" s="14">
        <f>data!Y75</f>
        <v>30538901</v>
      </c>
      <c r="E122" s="14">
        <f>data!Z75</f>
        <v>0</v>
      </c>
      <c r="F122" s="14">
        <f>data!AA75</f>
        <v>4979984.7600000007</v>
      </c>
      <c r="G122" s="14">
        <f>data!AB75</f>
        <v>29662622.140000001</v>
      </c>
      <c r="H122" s="14">
        <f>data!AC75</f>
        <v>4382115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5944</v>
      </c>
      <c r="D124" s="14">
        <f>data!Y76</f>
        <v>8961</v>
      </c>
      <c r="E124" s="14">
        <f>data!Z76</f>
        <v>0</v>
      </c>
      <c r="F124" s="14">
        <f>data!AA76</f>
        <v>403</v>
      </c>
      <c r="G124" s="14">
        <f>data!AB76</f>
        <v>1239</v>
      </c>
      <c r="H124" s="14">
        <f>data!AC76</f>
        <v>304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1658</v>
      </c>
      <c r="D126" s="14">
        <f>data!Y78</f>
        <v>2499</v>
      </c>
      <c r="E126" s="14">
        <f>data!Z78</f>
        <v>0</v>
      </c>
      <c r="F126" s="14">
        <f>data!AA78</f>
        <v>112</v>
      </c>
      <c r="G126" s="14">
        <f>data!AB78</f>
        <v>346</v>
      </c>
      <c r="H126" s="14">
        <f>data!AC78</f>
        <v>85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23383.599999999999</v>
      </c>
      <c r="D127" s="14">
        <f>data!Y79</f>
        <v>27983.03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773.31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Grays Harbor Community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45297</v>
      </c>
      <c r="D137" s="14">
        <f>data!AF59</f>
        <v>0</v>
      </c>
      <c r="E137" s="14">
        <f>data!AG59</f>
        <v>19201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15171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9.27</v>
      </c>
      <c r="D138" s="26">
        <f>data!AF60</f>
        <v>0</v>
      </c>
      <c r="E138" s="26">
        <f>data!AG60</f>
        <v>36.81</v>
      </c>
      <c r="F138" s="26">
        <f>data!AH60</f>
        <v>0</v>
      </c>
      <c r="G138" s="26">
        <f>data!AI60</f>
        <v>6.91</v>
      </c>
      <c r="H138" s="26">
        <f>data!AJ60</f>
        <v>0</v>
      </c>
      <c r="I138" s="26">
        <f>data!AK60</f>
        <v>3.22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2795976.28</v>
      </c>
      <c r="F139" s="14">
        <f>data!AH61</f>
        <v>0</v>
      </c>
      <c r="G139" s="14">
        <f>data!AI61</f>
        <v>603576.65999999992</v>
      </c>
      <c r="H139" s="14">
        <f>data!AJ61</f>
        <v>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1096207</v>
      </c>
      <c r="F140" s="14">
        <f>data!AH62</f>
        <v>0</v>
      </c>
      <c r="G140" s="14">
        <f>data!AI62</f>
        <v>233819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515175.05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30191.739999999998</v>
      </c>
      <c r="D142" s="14">
        <f>data!AF64</f>
        <v>0</v>
      </c>
      <c r="E142" s="14">
        <f>data!AG64</f>
        <v>790678.51</v>
      </c>
      <c r="F142" s="14">
        <f>data!AH64</f>
        <v>0</v>
      </c>
      <c r="G142" s="14">
        <f>data!AI64</f>
        <v>69454.41</v>
      </c>
      <c r="H142" s="14">
        <f>data!AJ64</f>
        <v>0</v>
      </c>
      <c r="I142" s="14">
        <f>data!AK64</f>
        <v>4640.2299999999996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1124463.31</v>
      </c>
      <c r="D144" s="14">
        <f>data!AF66</f>
        <v>0</v>
      </c>
      <c r="E144" s="14">
        <f>data!AG66</f>
        <v>858556.2300000001</v>
      </c>
      <c r="F144" s="14">
        <f>data!AH66</f>
        <v>0</v>
      </c>
      <c r="G144" s="14">
        <f>data!AI66</f>
        <v>128249.69</v>
      </c>
      <c r="H144" s="14">
        <f>data!AJ66</f>
        <v>0</v>
      </c>
      <c r="I144" s="14">
        <f>data!AK66</f>
        <v>575485.43999999994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9422</v>
      </c>
      <c r="D145" s="14">
        <f>data!AF67</f>
        <v>0</v>
      </c>
      <c r="E145" s="14">
        <f>data!AG67</f>
        <v>44195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15734.99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9090.49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2895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1179812.04</v>
      </c>
      <c r="D149" s="14">
        <f>data!AF71</f>
        <v>0</v>
      </c>
      <c r="E149" s="14">
        <f>data!AG71</f>
        <v>6109878.5600000005</v>
      </c>
      <c r="F149" s="14">
        <f>data!AH71</f>
        <v>0</v>
      </c>
      <c r="G149" s="14">
        <f>data!AI71</f>
        <v>1035099.76</v>
      </c>
      <c r="H149" s="14">
        <f>data!AJ71</f>
        <v>0</v>
      </c>
      <c r="I149" s="14">
        <f>data!AK71</f>
        <v>583020.66999999993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909093</v>
      </c>
      <c r="D152" s="14">
        <f>data!AF73</f>
        <v>0</v>
      </c>
      <c r="E152" s="14">
        <f>data!AG73</f>
        <v>5092647</v>
      </c>
      <c r="F152" s="14">
        <f>data!AH73</f>
        <v>0</v>
      </c>
      <c r="G152" s="14">
        <f>data!AI73</f>
        <v>6874</v>
      </c>
      <c r="H152" s="14">
        <f>data!AJ73</f>
        <v>0</v>
      </c>
      <c r="I152" s="14">
        <f>data!AK73</f>
        <v>385539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2735981.27</v>
      </c>
      <c r="D153" s="14">
        <f>data!AF74</f>
        <v>0</v>
      </c>
      <c r="E153" s="14">
        <f>data!AG74</f>
        <v>33482603</v>
      </c>
      <c r="F153" s="14">
        <f>data!AH74</f>
        <v>0</v>
      </c>
      <c r="G153" s="14">
        <f>data!AI74</f>
        <v>3223356</v>
      </c>
      <c r="H153" s="14">
        <f>data!AJ74</f>
        <v>0</v>
      </c>
      <c r="I153" s="14">
        <f>data!AK74</f>
        <v>403502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3645074.27</v>
      </c>
      <c r="D154" s="14">
        <f>data!AF75</f>
        <v>0</v>
      </c>
      <c r="E154" s="14">
        <f>data!AG75</f>
        <v>38575250</v>
      </c>
      <c r="F154" s="14">
        <f>data!AH75</f>
        <v>0</v>
      </c>
      <c r="G154" s="14">
        <f>data!AI75</f>
        <v>3230230</v>
      </c>
      <c r="H154" s="14">
        <f>data!AJ75</f>
        <v>0</v>
      </c>
      <c r="I154" s="14">
        <f>data!AK75</f>
        <v>789041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6115</v>
      </c>
      <c r="D156" s="14">
        <f>data!AF76</f>
        <v>0</v>
      </c>
      <c r="E156" s="14">
        <f>data!AG76</f>
        <v>15933</v>
      </c>
      <c r="F156" s="14">
        <f>data!AH76</f>
        <v>0</v>
      </c>
      <c r="G156" s="14">
        <f>data!AI76</f>
        <v>3092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3108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1705</v>
      </c>
      <c r="D158" s="14">
        <f>data!AF78</f>
        <v>0</v>
      </c>
      <c r="E158" s="14">
        <f>data!AG78</f>
        <v>4443</v>
      </c>
      <c r="F158" s="14">
        <f>data!AH78</f>
        <v>0</v>
      </c>
      <c r="G158" s="14">
        <f>data!AI78</f>
        <v>862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6963.77</v>
      </c>
      <c r="D159" s="14">
        <f>data!AF79</f>
        <v>0</v>
      </c>
      <c r="E159" s="14">
        <f>data!AG79</f>
        <v>121792.95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Grays Harbor Community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3522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44016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1.59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94.169999999999987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6713100.2099999972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1336622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2229280.36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320.54999999999995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524914.56000000017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78565.759999999995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218830.42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845449.98000000021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132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90034.3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165962.06000000003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219150.97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11983929.229999999</v>
      </c>
      <c r="H181" s="14">
        <f>data!AQ71</f>
        <v>132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661185</v>
      </c>
      <c r="D184" s="14">
        <f>data!AM73</f>
        <v>0</v>
      </c>
      <c r="E184" s="14">
        <f>data!AN73</f>
        <v>0</v>
      </c>
      <c r="F184" s="14">
        <f>data!AO73</f>
        <v>739542</v>
      </c>
      <c r="G184" s="14">
        <f>data!AP73</f>
        <v>17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987990.2</v>
      </c>
      <c r="D185" s="14">
        <f>data!AM74</f>
        <v>0</v>
      </c>
      <c r="E185" s="14">
        <f>data!AN74</f>
        <v>0</v>
      </c>
      <c r="F185" s="14">
        <f>data!AO74</f>
        <v>3105155</v>
      </c>
      <c r="G185" s="14">
        <f>data!AP74</f>
        <v>14686042.1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1649175.2</v>
      </c>
      <c r="D186" s="14">
        <f>data!AM75</f>
        <v>0</v>
      </c>
      <c r="E186" s="14">
        <f>data!AN75</f>
        <v>0</v>
      </c>
      <c r="F186" s="14">
        <f>data!AO75</f>
        <v>3844697</v>
      </c>
      <c r="G186" s="14">
        <f>data!AP75</f>
        <v>14686059.1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331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38095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22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92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10623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Grays Harbor Community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37791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7.82</v>
      </c>
      <c r="G202" s="26">
        <f>data!AW60</f>
        <v>0</v>
      </c>
      <c r="H202" s="26">
        <f>data!AX60</f>
        <v>0</v>
      </c>
      <c r="I202" s="26">
        <f>data!AY60</f>
        <v>13.07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765745.73</v>
      </c>
      <c r="G203" s="14">
        <f>data!AW61</f>
        <v>0</v>
      </c>
      <c r="H203" s="14">
        <f>data!AX61</f>
        <v>0</v>
      </c>
      <c r="I203" s="14">
        <f>data!AY61</f>
        <v>613345.96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297923</v>
      </c>
      <c r="G204" s="14">
        <f>data!AW62</f>
        <v>0</v>
      </c>
      <c r="H204" s="14">
        <f>data!AX62</f>
        <v>0</v>
      </c>
      <c r="I204" s="14">
        <f>data!AY62</f>
        <v>236804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3500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302973.82999999996</v>
      </c>
      <c r="G206" s="14">
        <f>data!AW64</f>
        <v>0</v>
      </c>
      <c r="H206" s="14">
        <f>data!AX64</f>
        <v>0</v>
      </c>
      <c r="I206" s="14">
        <f>data!AY64</f>
        <v>316560.08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1252901.0799999998</v>
      </c>
      <c r="G208" s="14">
        <f>data!AW66</f>
        <v>0</v>
      </c>
      <c r="H208" s="14">
        <f>data!AX66</f>
        <v>0</v>
      </c>
      <c r="I208" s="14">
        <f>data!AY66</f>
        <v>17206.039999999997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65659</v>
      </c>
      <c r="G209" s="14">
        <f>data!AW67</f>
        <v>7878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14673.89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22125</v>
      </c>
      <c r="G211" s="14">
        <f>data!AW69</f>
        <v>0</v>
      </c>
      <c r="H211" s="14">
        <f>data!AX69</f>
        <v>0</v>
      </c>
      <c r="I211" s="14">
        <f>data!AY69</f>
        <v>105.5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2725501.53</v>
      </c>
      <c r="G213" s="14">
        <f>data!AW71</f>
        <v>7878</v>
      </c>
      <c r="H213" s="14">
        <f>data!AX71</f>
        <v>0</v>
      </c>
      <c r="I213" s="14">
        <f>data!AY71</f>
        <v>1184021.58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4172418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6058326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10230744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6445</v>
      </c>
      <c r="G220" s="14">
        <f>data!AW76</f>
        <v>0</v>
      </c>
      <c r="H220" s="14">
        <f>data!AX76</f>
        <v>0</v>
      </c>
      <c r="I220" s="85">
        <f>data!AY76</f>
        <v>7362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16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1797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11705.92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Grays Harbor Community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301213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7.61</v>
      </c>
      <c r="F234" s="26">
        <f>data!BC60</f>
        <v>0</v>
      </c>
      <c r="G234" s="26">
        <f>data!BD60</f>
        <v>4.41</v>
      </c>
      <c r="H234" s="26">
        <f>data!BE60</f>
        <v>12.5</v>
      </c>
      <c r="I234" s="26">
        <f>data!BF60</f>
        <v>22.42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637872.55000000005</v>
      </c>
      <c r="F235" s="14">
        <f>data!BC61</f>
        <v>0</v>
      </c>
      <c r="G235" s="14">
        <f>data!BD61</f>
        <v>184102.59999999998</v>
      </c>
      <c r="H235" s="14">
        <f>data!BE61</f>
        <v>751602.35000000009</v>
      </c>
      <c r="I235" s="14">
        <f>data!BF61</f>
        <v>944690.10000000009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245062</v>
      </c>
      <c r="F236" s="14">
        <f>data!BC62</f>
        <v>0</v>
      </c>
      <c r="G236" s="14">
        <f>data!BD62</f>
        <v>71441</v>
      </c>
      <c r="H236" s="14">
        <f>data!BE62</f>
        <v>288839</v>
      </c>
      <c r="I236" s="14">
        <f>data!BF62</f>
        <v>365974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3266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20399.68</v>
      </c>
      <c r="E238" s="14">
        <f>data!BB64</f>
        <v>563.42000000000007</v>
      </c>
      <c r="F238" s="14">
        <f>data!BC64</f>
        <v>0</v>
      </c>
      <c r="G238" s="14">
        <f>data!BD64</f>
        <v>5395.28</v>
      </c>
      <c r="H238" s="14">
        <f>data!BE64</f>
        <v>15875.909999999998</v>
      </c>
      <c r="I238" s="14">
        <f>data!BF64</f>
        <v>140290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926220.79999999993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302232.76</v>
      </c>
      <c r="E240" s="14">
        <f>data!BB66</f>
        <v>80511.98000000001</v>
      </c>
      <c r="F240" s="14">
        <f>data!BC66</f>
        <v>0</v>
      </c>
      <c r="G240" s="14">
        <f>data!BD66</f>
        <v>48601.45</v>
      </c>
      <c r="H240" s="14">
        <f>data!BE66</f>
        <v>451630.45000000007</v>
      </c>
      <c r="I240" s="14">
        <f>data!BF66</f>
        <v>74805.460000000006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33250</v>
      </c>
      <c r="F241" s="14">
        <f>data!BC67</f>
        <v>0</v>
      </c>
      <c r="G241" s="14">
        <f>data!BD67</f>
        <v>1086</v>
      </c>
      <c r="H241" s="14">
        <f>data!BE67</f>
        <v>69967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22</v>
      </c>
      <c r="H242" s="14">
        <f>data!BE68</f>
        <v>29738.68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6262</v>
      </c>
      <c r="F243" s="14">
        <f>data!BC69</f>
        <v>0</v>
      </c>
      <c r="G243" s="14">
        <f>data!BD69</f>
        <v>0</v>
      </c>
      <c r="H243" s="14">
        <f>data!BE69</f>
        <v>1548.1100000000001</v>
      </c>
      <c r="I243" s="14">
        <f>data!BF69</f>
        <v>224.5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322632.44</v>
      </c>
      <c r="E245" s="14">
        <f>data!BB71</f>
        <v>1006787.9500000001</v>
      </c>
      <c r="F245" s="14">
        <f>data!BC71</f>
        <v>0</v>
      </c>
      <c r="G245" s="14">
        <f>data!BD71</f>
        <v>310648.32999999996</v>
      </c>
      <c r="H245" s="14">
        <f>data!BE71</f>
        <v>2535422.3000000003</v>
      </c>
      <c r="I245" s="14">
        <f>data!BF71</f>
        <v>1525984.06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1158</v>
      </c>
      <c r="E252" s="85">
        <f>data!BB76</f>
        <v>311</v>
      </c>
      <c r="F252" s="85">
        <f>data!BC76</f>
        <v>0</v>
      </c>
      <c r="G252" s="85">
        <f>data!BD76</f>
        <v>2441</v>
      </c>
      <c r="H252" s="85">
        <f>data!BE76</f>
        <v>26845</v>
      </c>
      <c r="I252" s="85">
        <f>data!BF76</f>
        <v>2350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323</v>
      </c>
      <c r="E254" s="85">
        <f>data!BB78</f>
        <v>87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Grays Harbor Community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1.53</v>
      </c>
      <c r="D266" s="26">
        <f>data!BH60</f>
        <v>8.1300000000000008</v>
      </c>
      <c r="E266" s="26">
        <f>data!BI60</f>
        <v>0</v>
      </c>
      <c r="F266" s="26">
        <f>data!BJ60</f>
        <v>6.61</v>
      </c>
      <c r="G266" s="26">
        <f>data!BK60</f>
        <v>4.1500000000000004</v>
      </c>
      <c r="H266" s="26">
        <f>data!BL60</f>
        <v>14.59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67280.44</v>
      </c>
      <c r="D267" s="14">
        <f>data!BH61</f>
        <v>844363.9</v>
      </c>
      <c r="E267" s="14">
        <f>data!BI61</f>
        <v>0</v>
      </c>
      <c r="F267" s="14">
        <f>data!BJ61</f>
        <v>481898.98</v>
      </c>
      <c r="G267" s="14">
        <f>data!BK61</f>
        <v>293671.01</v>
      </c>
      <c r="H267" s="14">
        <f>data!BL61</f>
        <v>635966.06000000006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26240</v>
      </c>
      <c r="D268" s="14">
        <f>data!BH62</f>
        <v>274541</v>
      </c>
      <c r="E268" s="14">
        <f>data!BI62</f>
        <v>0</v>
      </c>
      <c r="F268" s="14">
        <f>data!BJ62</f>
        <v>182984</v>
      </c>
      <c r="G268" s="14">
        <f>data!BK62</f>
        <v>116223</v>
      </c>
      <c r="H268" s="14">
        <f>data!BL62</f>
        <v>243883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29742.880000000001</v>
      </c>
      <c r="E269" s="14">
        <f>data!BI63</f>
        <v>0</v>
      </c>
      <c r="F269" s="14">
        <f>data!BJ63</f>
        <v>46388.75</v>
      </c>
      <c r="G269" s="14">
        <f>data!BK63</f>
        <v>260151.52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166893.11000000002</v>
      </c>
      <c r="E270" s="14">
        <f>data!BI64</f>
        <v>0</v>
      </c>
      <c r="F270" s="14">
        <f>data!BJ64</f>
        <v>7465.5400000000009</v>
      </c>
      <c r="G270" s="14">
        <f>data!BK64</f>
        <v>2173.0299999999997</v>
      </c>
      <c r="H270" s="14">
        <f>data!BL64</f>
        <v>33946.43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12685.64</v>
      </c>
      <c r="E271" s="14">
        <f>data!BI65</f>
        <v>0</v>
      </c>
      <c r="F271" s="14">
        <f>data!BJ65</f>
        <v>16318.85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6030.96</v>
      </c>
      <c r="D272" s="14">
        <f>data!BH66</f>
        <v>1030404.67</v>
      </c>
      <c r="E272" s="14">
        <f>data!BI66</f>
        <v>0</v>
      </c>
      <c r="F272" s="14">
        <f>data!BJ66</f>
        <v>55366.38</v>
      </c>
      <c r="G272" s="14">
        <f>data!BK66</f>
        <v>3043587.32</v>
      </c>
      <c r="H272" s="14">
        <f>data!BL66</f>
        <v>66222.42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135117</v>
      </c>
      <c r="E273" s="14">
        <f>data!BI67</f>
        <v>0</v>
      </c>
      <c r="F273" s="14">
        <f>data!BJ67</f>
        <v>1238</v>
      </c>
      <c r="G273" s="14">
        <f>data!BK67</f>
        <v>502</v>
      </c>
      <c r="H273" s="14">
        <f>data!BL67</f>
        <v>4659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5151.45</v>
      </c>
      <c r="D274" s="14">
        <f>data!BH68</f>
        <v>4536.99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24562.2</v>
      </c>
      <c r="D275" s="14">
        <f>data!BH69</f>
        <v>65936.72</v>
      </c>
      <c r="E275" s="14">
        <f>data!BI69</f>
        <v>0</v>
      </c>
      <c r="F275" s="14">
        <f>data!BJ69</f>
        <v>50969.61</v>
      </c>
      <c r="G275" s="14">
        <f>data!BK69</f>
        <v>8446.51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129265.05</v>
      </c>
      <c r="D277" s="14">
        <f>data!BH71</f>
        <v>2564221.91</v>
      </c>
      <c r="E277" s="14">
        <f>data!BI71</f>
        <v>0</v>
      </c>
      <c r="F277" s="14">
        <f>data!BJ71</f>
        <v>842630.11</v>
      </c>
      <c r="G277" s="14">
        <f>data!BK71</f>
        <v>3724754.3899999997</v>
      </c>
      <c r="H277" s="14">
        <f>data!BL71</f>
        <v>984676.91000000015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261</v>
      </c>
      <c r="D284" s="85">
        <f>data!BH76</f>
        <v>3573</v>
      </c>
      <c r="E284" s="85">
        <f>data!BI76</f>
        <v>0</v>
      </c>
      <c r="F284" s="85">
        <f>data!BJ76</f>
        <v>2429</v>
      </c>
      <c r="G284" s="85">
        <f>data!BK76</f>
        <v>3694</v>
      </c>
      <c r="H284" s="85">
        <f>data!BL76</f>
        <v>1251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996</v>
      </c>
      <c r="E286" s="85">
        <f>data!BI78</f>
        <v>0</v>
      </c>
      <c r="F286" s="213" t="str">
        <f>IF(data!BJ78&gt;0,data!BJ78,"")</f>
        <v>x</v>
      </c>
      <c r="G286" s="85">
        <f>data!BK78</f>
        <v>1030</v>
      </c>
      <c r="H286" s="85">
        <f>data!BL78</f>
        <v>349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Grays Harbor Community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7.95</v>
      </c>
      <c r="D298" s="26">
        <f>data!BO60</f>
        <v>0</v>
      </c>
      <c r="E298" s="26">
        <f>data!BP60</f>
        <v>1</v>
      </c>
      <c r="F298" s="26">
        <f>data!BQ60</f>
        <v>0</v>
      </c>
      <c r="G298" s="26">
        <f>data!BR60</f>
        <v>2.72</v>
      </c>
      <c r="H298" s="26">
        <f>data!BS60</f>
        <v>1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2398064.7000000002</v>
      </c>
      <c r="D299" s="14">
        <f>data!BO61</f>
        <v>0</v>
      </c>
      <c r="E299" s="14">
        <f>data!BP61</f>
        <v>92893.62</v>
      </c>
      <c r="F299" s="14">
        <f>data!BQ61</f>
        <v>0</v>
      </c>
      <c r="G299" s="14">
        <f>data!BR61</f>
        <v>254579.24999999997</v>
      </c>
      <c r="H299" s="14">
        <f>data!BS61</f>
        <v>55446.31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939041</v>
      </c>
      <c r="D300" s="14">
        <f>data!BO62</f>
        <v>0</v>
      </c>
      <c r="E300" s="14">
        <f>data!BP62</f>
        <v>35167</v>
      </c>
      <c r="F300" s="14">
        <f>data!BQ62</f>
        <v>0</v>
      </c>
      <c r="G300" s="14">
        <f>data!BR62</f>
        <v>94235</v>
      </c>
      <c r="H300" s="14">
        <f>data!BS62</f>
        <v>21106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294069.17000000004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82132.100000000006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-4674.2899999999945</v>
      </c>
      <c r="D302" s="14">
        <f>data!BO64</f>
        <v>0</v>
      </c>
      <c r="E302" s="14">
        <f>data!BP64</f>
        <v>5815.23</v>
      </c>
      <c r="F302" s="14">
        <f>data!BQ64</f>
        <v>0</v>
      </c>
      <c r="G302" s="14">
        <f>data!BR64</f>
        <v>977.75</v>
      </c>
      <c r="H302" s="14">
        <f>data!BS64</f>
        <v>2776.78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253129.11000000002</v>
      </c>
      <c r="D304" s="14">
        <f>data!BO66</f>
        <v>0</v>
      </c>
      <c r="E304" s="14">
        <f>data!BP66</f>
        <v>4563.01</v>
      </c>
      <c r="F304" s="14">
        <f>data!BQ66</f>
        <v>0</v>
      </c>
      <c r="G304" s="14">
        <f>data!BR66</f>
        <v>23348.09</v>
      </c>
      <c r="H304" s="14">
        <f>data!BS66</f>
        <v>160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1719394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325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72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511680.16000000003</v>
      </c>
      <c r="D307" s="14">
        <f>data!BO69</f>
        <v>0</v>
      </c>
      <c r="E307" s="14">
        <f>data!BP69</f>
        <v>75100.400000000009</v>
      </c>
      <c r="F307" s="14">
        <f>data!BQ69</f>
        <v>0</v>
      </c>
      <c r="G307" s="14">
        <f>data!BR69</f>
        <v>10891.8</v>
      </c>
      <c r="H307" s="14">
        <f>data!BS69</f>
        <v>406.26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6110775.8499999996</v>
      </c>
      <c r="D309" s="14">
        <f>data!BO71</f>
        <v>0</v>
      </c>
      <c r="E309" s="14">
        <f>data!BP71</f>
        <v>213539.26</v>
      </c>
      <c r="F309" s="14">
        <f>data!BQ71</f>
        <v>0</v>
      </c>
      <c r="G309" s="14">
        <f>data!BR71</f>
        <v>466163.99</v>
      </c>
      <c r="H309" s="14">
        <f>data!BS71</f>
        <v>80220.349999999991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82182</v>
      </c>
      <c r="D316" s="85">
        <f>data!BO76</f>
        <v>0</v>
      </c>
      <c r="E316" s="85">
        <f>data!BP76</f>
        <v>370</v>
      </c>
      <c r="F316" s="85">
        <f>data!BQ76</f>
        <v>0</v>
      </c>
      <c r="G316" s="85">
        <f>data!BR76</f>
        <v>1288</v>
      </c>
      <c r="H316" s="85">
        <f>data!BS76</f>
        <v>749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209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Grays Harbor Community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5.67</v>
      </c>
      <c r="E330" s="26">
        <f>data!BW60</f>
        <v>2.0099999999999998</v>
      </c>
      <c r="F330" s="26">
        <f>data!BX60</f>
        <v>0</v>
      </c>
      <c r="G330" s="26">
        <f>data!BY60</f>
        <v>13.36</v>
      </c>
      <c r="H330" s="26">
        <f>data!BZ60</f>
        <v>0</v>
      </c>
      <c r="I330" s="26">
        <f>data!CA60</f>
        <v>3.14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254709.96000000002</v>
      </c>
      <c r="E331" s="86">
        <f>data!BW61</f>
        <v>123370.51000000001</v>
      </c>
      <c r="F331" s="86">
        <f>data!BX61</f>
        <v>0</v>
      </c>
      <c r="G331" s="86">
        <f>data!BY61</f>
        <v>859714.63</v>
      </c>
      <c r="H331" s="86">
        <f>data!BZ61</f>
        <v>0</v>
      </c>
      <c r="I331" s="86">
        <f>data!CA61</f>
        <v>283177.18000000005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97746</v>
      </c>
      <c r="E332" s="86">
        <f>data!BW62</f>
        <v>48475</v>
      </c>
      <c r="F332" s="86">
        <f>data!BX62</f>
        <v>0</v>
      </c>
      <c r="G332" s="86">
        <f>data!BY62</f>
        <v>334075</v>
      </c>
      <c r="H332" s="86">
        <f>data!BZ62</f>
        <v>0</v>
      </c>
      <c r="I332" s="86">
        <f>data!CA62</f>
        <v>108474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3318.01</v>
      </c>
      <c r="E334" s="86">
        <f>data!BW64</f>
        <v>5256.68</v>
      </c>
      <c r="F334" s="86">
        <f>data!BX64</f>
        <v>0</v>
      </c>
      <c r="G334" s="86">
        <f>data!BY64</f>
        <v>8087.2799999999988</v>
      </c>
      <c r="H334" s="86">
        <f>data!BZ64</f>
        <v>0</v>
      </c>
      <c r="I334" s="86">
        <f>data!CA64</f>
        <v>7055.43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253336.61</v>
      </c>
      <c r="E336" s="86">
        <f>data!BW66</f>
        <v>17273</v>
      </c>
      <c r="F336" s="86">
        <f>data!BX66</f>
        <v>0</v>
      </c>
      <c r="G336" s="86">
        <f>data!BY66</f>
        <v>319009.40000000002</v>
      </c>
      <c r="H336" s="86">
        <f>data!BZ66</f>
        <v>0</v>
      </c>
      <c r="I336" s="86">
        <f>data!CA66</f>
        <v>24523.63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8687</v>
      </c>
      <c r="E337" s="86">
        <f>data!BW67</f>
        <v>0</v>
      </c>
      <c r="F337" s="86">
        <f>data!BX67</f>
        <v>0</v>
      </c>
      <c r="G337" s="86">
        <f>data!BY67</f>
        <v>8991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24</v>
      </c>
      <c r="E338" s="86">
        <f>data!BW68</f>
        <v>24</v>
      </c>
      <c r="F338" s="86">
        <f>data!BX68</f>
        <v>0</v>
      </c>
      <c r="G338" s="86">
        <f>data!BY68</f>
        <v>2</v>
      </c>
      <c r="H338" s="86">
        <f>data!BZ68</f>
        <v>0</v>
      </c>
      <c r="I338" s="86">
        <f>data!CA68</f>
        <v>18000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3336.75</v>
      </c>
      <c r="E339" s="86">
        <f>data!BW69</f>
        <v>337.58000000000004</v>
      </c>
      <c r="F339" s="86">
        <f>data!BX69</f>
        <v>0</v>
      </c>
      <c r="G339" s="86">
        <f>data!BY69</f>
        <v>18498.570000000003</v>
      </c>
      <c r="H339" s="86">
        <f>data!BZ69</f>
        <v>0</v>
      </c>
      <c r="I339" s="86">
        <f>data!CA69</f>
        <v>-5979.25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621158.33000000007</v>
      </c>
      <c r="E341" s="14">
        <f>data!BW71</f>
        <v>194736.77</v>
      </c>
      <c r="F341" s="14">
        <f>data!BX71</f>
        <v>0</v>
      </c>
      <c r="G341" s="14">
        <f>data!BY71</f>
        <v>1548377.8800000001</v>
      </c>
      <c r="H341" s="14">
        <f>data!BZ71</f>
        <v>0</v>
      </c>
      <c r="I341" s="14">
        <f>data!CA71</f>
        <v>435250.99000000005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10871</v>
      </c>
      <c r="E348" s="85">
        <f>data!BW76</f>
        <v>452</v>
      </c>
      <c r="F348" s="85">
        <f>data!BX76</f>
        <v>0</v>
      </c>
      <c r="G348" s="85">
        <f>data!BY76</f>
        <v>552</v>
      </c>
      <c r="H348" s="85">
        <f>data!BZ76</f>
        <v>0</v>
      </c>
      <c r="I348" s="85">
        <f>data!CA76</f>
        <v>1656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3032</v>
      </c>
      <c r="E350" s="85">
        <f>data!BW78</f>
        <v>126</v>
      </c>
      <c r="F350" s="85">
        <f>data!BX78</f>
        <v>0</v>
      </c>
      <c r="G350" s="85">
        <f>data!BY78</f>
        <v>154</v>
      </c>
      <c r="H350" s="85">
        <f>data!BZ78</f>
        <v>0</v>
      </c>
      <c r="I350" s="85">
        <f>data!CA78</f>
        <v>463.40999999999622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Grays Harbor Community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510.56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40182650.940000005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13421217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10875588.77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10430626.779999999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1064472.47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15945861.420000002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2881262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609890.57000000007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4716378</v>
      </c>
      <c r="F371" s="219"/>
      <c r="G371" s="219"/>
      <c r="H371" s="219"/>
      <c r="I371" s="86">
        <f>data!CE69</f>
        <v>5761854.0700000003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4716378</v>
      </c>
      <c r="F373" s="219"/>
      <c r="G373" s="219"/>
      <c r="H373" s="219"/>
      <c r="I373" s="14">
        <f>data!CE71</f>
        <v>101173424.02000001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-4817058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119437892.15000001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237297180.77999997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356735072.93000001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301213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37791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47668.409999999996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427487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0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2022-06-29T16:29:01Z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2022-06-29T15:41:35Z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2c4523b4-f181-491e-afa8-55b0cb7e7987</vt:lpwstr>
  </property>
  <property fmtid="{D5CDD505-2E9C-101B-9397-08002B2CF9AE}" pid="8" name="MSIP_Label_1520fa42-cf58-4c22-8b93-58cf1d3bd1cb_ContentBits">
    <vt:lpwstr>0</vt:lpwstr>
  </property>
</Properties>
</file>