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68B61276-8D6A-40CD-9B2D-43647EBE5EE2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19090" yWindow="-110" windowWidth="19420" windowHeight="10420" tabRatio="777" firstSheet="4" activeTab="4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6" l="1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CE85" i="25" l="1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AE3" i="31"/>
  <c r="E26" i="32"/>
  <c r="AE5" i="31"/>
  <c r="H26" i="32"/>
  <c r="AE9" i="31"/>
  <c r="D58" i="32"/>
  <c r="AE11" i="31"/>
  <c r="F58" i="32"/>
  <c r="G58" i="32"/>
  <c r="I58" i="32"/>
  <c r="C90" i="32"/>
  <c r="AE17" i="31"/>
  <c r="AE18" i="31"/>
  <c r="AE19" i="31"/>
  <c r="G90" i="32"/>
  <c r="AE21" i="31"/>
  <c r="C122" i="32"/>
  <c r="D122" i="32"/>
  <c r="AE25" i="31"/>
  <c r="AE26" i="31"/>
  <c r="AE27" i="31"/>
  <c r="AE28" i="31"/>
  <c r="AE29" i="31"/>
  <c r="D154" i="32"/>
  <c r="E154" i="32"/>
  <c r="F154" i="32"/>
  <c r="AE34" i="31"/>
  <c r="AE35" i="31"/>
  <c r="AE36" i="31"/>
  <c r="C186" i="32"/>
  <c r="E186" i="32"/>
  <c r="F186" i="32"/>
  <c r="AE41" i="31"/>
  <c r="AE42" i="31"/>
  <c r="AE43" i="31"/>
  <c r="AE44" i="31"/>
  <c r="AE45" i="31"/>
  <c r="AE47" i="31"/>
  <c r="AE2" i="3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E65" i="15"/>
  <c r="D65" i="15"/>
  <c r="E64" i="15"/>
  <c r="D64" i="15"/>
  <c r="E63" i="15"/>
  <c r="D63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I384" i="32"/>
  <c r="CF93" i="24"/>
  <c r="I383" i="32"/>
  <c r="I382" i="32"/>
  <c r="I381" i="32"/>
  <c r="I377" i="32"/>
  <c r="I376" i="32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I370" i="32"/>
  <c r="I368" i="32"/>
  <c r="I367" i="32"/>
  <c r="I365" i="32"/>
  <c r="I363" i="32"/>
  <c r="H46" i="31" l="1"/>
  <c r="G12" i="32"/>
  <c r="I44" i="32"/>
  <c r="C108" i="32"/>
  <c r="H31" i="31"/>
  <c r="E172" i="32"/>
  <c r="F204" i="32"/>
  <c r="I300" i="32"/>
  <c r="H79" i="31"/>
  <c r="H38" i="31"/>
  <c r="H70" i="31"/>
  <c r="H16" i="31"/>
  <c r="F172" i="32"/>
  <c r="E108" i="32"/>
  <c r="H33" i="31"/>
  <c r="H41" i="31"/>
  <c r="H204" i="32"/>
  <c r="H57" i="31"/>
  <c r="H14" i="31"/>
  <c r="H54" i="31"/>
  <c r="I332" i="32"/>
  <c r="H32" i="31"/>
  <c r="H80" i="31"/>
  <c r="H26" i="31"/>
  <c r="H34" i="31"/>
  <c r="H42" i="31"/>
  <c r="I204" i="32"/>
  <c r="H58" i="31"/>
  <c r="C332" i="32"/>
  <c r="H3" i="31"/>
  <c r="H19" i="31"/>
  <c r="H27" i="31"/>
  <c r="H59" i="31"/>
  <c r="H67" i="31"/>
  <c r="H75" i="31"/>
  <c r="H30" i="31"/>
  <c r="H64" i="31"/>
  <c r="H20" i="31"/>
  <c r="H108" i="32"/>
  <c r="H36" i="31"/>
  <c r="C204" i="32"/>
  <c r="H52" i="31"/>
  <c r="H60" i="31"/>
  <c r="H68" i="31"/>
  <c r="H24" i="31"/>
  <c r="H56" i="31"/>
  <c r="H5" i="31"/>
  <c r="G44" i="32"/>
  <c r="H21" i="31"/>
  <c r="I108" i="32"/>
  <c r="C172" i="32"/>
  <c r="H61" i="31"/>
  <c r="H69" i="31"/>
  <c r="H77" i="3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I378" i="32"/>
  <c r="H186" i="32"/>
  <c r="C58" i="32"/>
  <c r="D90" i="32"/>
  <c r="AE33" i="31"/>
  <c r="E90" i="32"/>
  <c r="E122" i="32"/>
  <c r="F122" i="32"/>
  <c r="H63" i="31"/>
  <c r="H268" i="32"/>
  <c r="H7" i="31"/>
  <c r="H12" i="32"/>
  <c r="H39" i="31"/>
  <c r="H71" i="31"/>
  <c r="H65" i="31"/>
  <c r="C300" i="32"/>
  <c r="H18" i="31"/>
  <c r="E76" i="32"/>
  <c r="E32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D612" i="24"/>
  <c r="H2" i="31"/>
  <c r="C12" i="32"/>
  <c r="H10" i="31"/>
  <c r="D44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F44" i="32"/>
  <c r="G76" i="32"/>
  <c r="F300" i="32"/>
  <c r="H76" i="31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H45" i="31"/>
  <c r="D204" i="32"/>
  <c r="D22" i="7"/>
  <c r="D258" i="24"/>
  <c r="H17" i="31"/>
  <c r="D76" i="32"/>
  <c r="H37" i="31"/>
  <c r="H43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H53" i="31"/>
  <c r="E236" i="32"/>
  <c r="H23" i="31"/>
  <c r="H62" i="3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H8" i="31"/>
  <c r="I12" i="32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F91" i="24"/>
  <c r="D32" i="6"/>
  <c r="D367" i="24"/>
  <c r="AC49" i="25"/>
  <c r="AC63" i="25" s="1"/>
  <c r="E234" i="25"/>
  <c r="CE70" i="25"/>
  <c r="D342" i="25"/>
  <c r="D351" i="25" s="1"/>
  <c r="BE86" i="25" l="1"/>
  <c r="C615" i="25" s="1"/>
  <c r="BG86" i="25"/>
  <c r="B71" i="15" s="1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C712" i="25" s="1"/>
  <c r="AL53" i="25"/>
  <c r="AL68" i="25" s="1"/>
  <c r="AL86" i="25" s="1"/>
  <c r="B50" i="15" s="1"/>
  <c r="AD53" i="25"/>
  <c r="AD68" i="25" s="1"/>
  <c r="AD86" i="25" s="1"/>
  <c r="C696" i="25" s="1"/>
  <c r="V53" i="25"/>
  <c r="V68" i="25" s="1"/>
  <c r="V86" i="25" s="1"/>
  <c r="N53" i="25"/>
  <c r="N68" i="25" s="1"/>
  <c r="N86" i="25" s="1"/>
  <c r="F53" i="25"/>
  <c r="F68" i="25" s="1"/>
  <c r="F86" i="25" s="1"/>
  <c r="BY53" i="25"/>
  <c r="BY68" i="25" s="1"/>
  <c r="BY86" i="25" s="1"/>
  <c r="BQ53" i="25"/>
  <c r="BQ68" i="25" s="1"/>
  <c r="BQ86" i="25" s="1"/>
  <c r="C624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C671" i="25" s="1"/>
  <c r="BN53" i="25"/>
  <c r="BN68" i="25" s="1"/>
  <c r="BN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C678" i="25" s="1"/>
  <c r="D53" i="25"/>
  <c r="D68" i="25" s="1"/>
  <c r="D86" i="25" s="1"/>
  <c r="AH53" i="25"/>
  <c r="AH68" i="25" s="1"/>
  <c r="AH86" i="25" s="1"/>
  <c r="BW53" i="25"/>
  <c r="BW68" i="25" s="1"/>
  <c r="BW86" i="25" s="1"/>
  <c r="BO53" i="25"/>
  <c r="BO68" i="25" s="1"/>
  <c r="BO86" i="25" s="1"/>
  <c r="BG53" i="25"/>
  <c r="BG68" i="25" s="1"/>
  <c r="AY53" i="25"/>
  <c r="AY68" i="25" s="1"/>
  <c r="AY86" i="25" s="1"/>
  <c r="AQ53" i="25"/>
  <c r="AQ68" i="25" s="1"/>
  <c r="AQ86" i="25" s="1"/>
  <c r="C709" i="25" s="1"/>
  <c r="AI53" i="25"/>
  <c r="AI68" i="25" s="1"/>
  <c r="AI86" i="25" s="1"/>
  <c r="B47" i="15" s="1"/>
  <c r="AA53" i="25"/>
  <c r="AA68" i="25" s="1"/>
  <c r="AA86" i="25" s="1"/>
  <c r="C693" i="25" s="1"/>
  <c r="S53" i="25"/>
  <c r="S68" i="25" s="1"/>
  <c r="S86" i="25" s="1"/>
  <c r="K53" i="25"/>
  <c r="K68" i="25" s="1"/>
  <c r="K86" i="25" s="1"/>
  <c r="C53" i="25"/>
  <c r="AP53" i="25"/>
  <c r="AP68" i="25" s="1"/>
  <c r="AP86" i="25" s="1"/>
  <c r="C708" i="25" s="1"/>
  <c r="CB53" i="25"/>
  <c r="CB68" i="25" s="1"/>
  <c r="CB86" i="25" s="1"/>
  <c r="BT53" i="25"/>
  <c r="BT68" i="25" s="1"/>
  <c r="BT86" i="25" s="1"/>
  <c r="BL53" i="25"/>
  <c r="BL68" i="25" s="1"/>
  <c r="BL86" i="25" s="1"/>
  <c r="BD53" i="25"/>
  <c r="BD68" i="25" s="1"/>
  <c r="BD86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B28" i="15" s="1"/>
  <c r="H53" i="25"/>
  <c r="H68" i="25" s="1"/>
  <c r="H86" i="25" s="1"/>
  <c r="BV53" i="25"/>
  <c r="BV68" i="25" s="1"/>
  <c r="BV86" i="25" s="1"/>
  <c r="C643" i="25" s="1"/>
  <c r="AX53" i="25"/>
  <c r="AX68" i="25" s="1"/>
  <c r="AX86" i="25" s="1"/>
  <c r="B62" i="15" s="1"/>
  <c r="R53" i="25"/>
  <c r="R68" i="25" s="1"/>
  <c r="R86" i="25" s="1"/>
  <c r="BU53" i="25"/>
  <c r="BU68" i="25" s="1"/>
  <c r="BU86" i="25" s="1"/>
  <c r="BE53" i="25"/>
  <c r="BE68" i="25" s="1"/>
  <c r="AO53" i="25"/>
  <c r="AO68" i="25" s="1"/>
  <c r="AO86" i="25" s="1"/>
  <c r="Y53" i="25"/>
  <c r="Y68" i="25" s="1"/>
  <c r="Y86" i="25" s="1"/>
  <c r="I53" i="25"/>
  <c r="I68" i="25" s="1"/>
  <c r="I86" i="25" s="1"/>
  <c r="CA53" i="25"/>
  <c r="CA68" i="25" s="1"/>
  <c r="CA86" i="25" s="1"/>
  <c r="BS53" i="25"/>
  <c r="BS68" i="25" s="1"/>
  <c r="BS86" i="25" s="1"/>
  <c r="BK53" i="25"/>
  <c r="BK68" i="25" s="1"/>
  <c r="BK86" i="25" s="1"/>
  <c r="BC53" i="25"/>
  <c r="BC68" i="25" s="1"/>
  <c r="BC86" i="25" s="1"/>
  <c r="AU53" i="25"/>
  <c r="AU68" i="25" s="1"/>
  <c r="AU86" i="25" s="1"/>
  <c r="AM53" i="25"/>
  <c r="AM68" i="25" s="1"/>
  <c r="AM86" i="25" s="1"/>
  <c r="AE53" i="25"/>
  <c r="AE68" i="25" s="1"/>
  <c r="AE86" i="25" s="1"/>
  <c r="C697" i="25" s="1"/>
  <c r="W53" i="25"/>
  <c r="W68" i="25" s="1"/>
  <c r="W86" i="25" s="1"/>
  <c r="O53" i="25"/>
  <c r="O68" i="25" s="1"/>
  <c r="O86" i="25" s="1"/>
  <c r="G53" i="25"/>
  <c r="G68" i="25" s="1"/>
  <c r="G86" i="25" s="1"/>
  <c r="CD53" i="25"/>
  <c r="BF53" i="25"/>
  <c r="BF68" i="25" s="1"/>
  <c r="BF86" i="25" s="1"/>
  <c r="Z53" i="25"/>
  <c r="Z68" i="25" s="1"/>
  <c r="Z86" i="25" s="1"/>
  <c r="J53" i="25"/>
  <c r="J68" i="25" s="1"/>
  <c r="J86" i="25" s="1"/>
  <c r="CC53" i="25"/>
  <c r="CC68" i="25" s="1"/>
  <c r="CC86" i="25" s="1"/>
  <c r="BM53" i="25"/>
  <c r="BM68" i="25" s="1"/>
  <c r="BM86" i="25" s="1"/>
  <c r="AW53" i="25"/>
  <c r="AW68" i="25" s="1"/>
  <c r="AW86" i="25" s="1"/>
  <c r="AG53" i="25"/>
  <c r="AG68" i="25" s="1"/>
  <c r="AG86" i="25" s="1"/>
  <c r="B45" i="15" s="1"/>
  <c r="Q53" i="25"/>
  <c r="Q68" i="25" s="1"/>
  <c r="Q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C689" i="24"/>
  <c r="F140" i="32"/>
  <c r="F12" i="32"/>
  <c r="D172" i="32"/>
  <c r="H44" i="31"/>
  <c r="C84" i="15"/>
  <c r="G84" i="15" s="1"/>
  <c r="D12" i="32"/>
  <c r="E300" i="32"/>
  <c r="I140" i="32"/>
  <c r="G140" i="32"/>
  <c r="H13" i="31"/>
  <c r="G300" i="32"/>
  <c r="M4" i="31"/>
  <c r="G113" i="32"/>
  <c r="M78" i="31"/>
  <c r="I364" i="32"/>
  <c r="M56" i="31"/>
  <c r="H273" i="32"/>
  <c r="M18" i="31"/>
  <c r="M29" i="31"/>
  <c r="F273" i="32"/>
  <c r="C87" i="15"/>
  <c r="G87" i="15" s="1"/>
  <c r="F332" i="32"/>
  <c r="I268" i="32"/>
  <c r="D364" i="32"/>
  <c r="M37" i="31"/>
  <c r="I277" i="32"/>
  <c r="E44" i="32"/>
  <c r="C268" i="32"/>
  <c r="D140" i="32"/>
  <c r="C60" i="15"/>
  <c r="H11" i="31"/>
  <c r="H172" i="32"/>
  <c r="G172" i="32"/>
  <c r="G108" i="32"/>
  <c r="H300" i="32"/>
  <c r="H332" i="32"/>
  <c r="E268" i="32"/>
  <c r="C680" i="24"/>
  <c r="C699" i="24"/>
  <c r="I236" i="32"/>
  <c r="I81" i="32"/>
  <c r="G181" i="32"/>
  <c r="C712" i="24"/>
  <c r="D26" i="17"/>
  <c r="K612" i="24"/>
  <c r="D350" i="24"/>
  <c r="M79" i="31"/>
  <c r="C369" i="32"/>
  <c r="M47" i="31"/>
  <c r="F209" i="32"/>
  <c r="C50" i="8"/>
  <c r="D352" i="24"/>
  <c r="C103" i="8" s="1"/>
  <c r="M75" i="31"/>
  <c r="F337" i="32"/>
  <c r="C121" i="8"/>
  <c r="D384" i="24"/>
  <c r="M61" i="31"/>
  <c r="E373" i="32"/>
  <c r="C94" i="15"/>
  <c r="C137" i="8"/>
  <c r="E380" i="24"/>
  <c r="M23" i="31"/>
  <c r="C113" i="32"/>
  <c r="CE49" i="25"/>
  <c r="C63" i="25"/>
  <c r="E17" i="32"/>
  <c r="M11" i="31"/>
  <c r="E49" i="32"/>
  <c r="C681" i="25" l="1"/>
  <c r="B27" i="15"/>
  <c r="B91" i="15"/>
  <c r="C648" i="25"/>
  <c r="C632" i="25"/>
  <c r="B61" i="15"/>
  <c r="C645" i="25"/>
  <c r="B88" i="15"/>
  <c r="F88" i="15" s="1"/>
  <c r="C690" i="25"/>
  <c r="B36" i="15"/>
  <c r="F36" i="15" s="1"/>
  <c r="B37" i="15"/>
  <c r="C691" i="25"/>
  <c r="B92" i="15"/>
  <c r="C623" i="25"/>
  <c r="C711" i="25"/>
  <c r="B57" i="15"/>
  <c r="F57" i="15" s="1"/>
  <c r="B86" i="15"/>
  <c r="C699" i="25"/>
  <c r="C704" i="25"/>
  <c r="C682" i="25"/>
  <c r="C619" i="25"/>
  <c r="B58" i="15"/>
  <c r="F58" i="15" s="1"/>
  <c r="C701" i="25"/>
  <c r="C617" i="25"/>
  <c r="B52" i="15"/>
  <c r="H52" i="15" s="1"/>
  <c r="C706" i="25"/>
  <c r="C695" i="25"/>
  <c r="B41" i="15"/>
  <c r="C683" i="25"/>
  <c r="B29" i="15"/>
  <c r="F29" i="15" s="1"/>
  <c r="C636" i="25"/>
  <c r="B75" i="15"/>
  <c r="F75" i="15" s="1"/>
  <c r="B30" i="15"/>
  <c r="C684" i="25"/>
  <c r="C714" i="25"/>
  <c r="B60" i="15"/>
  <c r="C685" i="25"/>
  <c r="B31" i="15"/>
  <c r="F31" i="15" s="1"/>
  <c r="C700" i="25"/>
  <c r="B46" i="15"/>
  <c r="F46" i="15" s="1"/>
  <c r="C637" i="25"/>
  <c r="B72" i="15"/>
  <c r="B49" i="15"/>
  <c r="F49" i="15" s="1"/>
  <c r="C703" i="25"/>
  <c r="C688" i="25"/>
  <c r="B34" i="15"/>
  <c r="F34" i="15" s="1"/>
  <c r="C634" i="25"/>
  <c r="B67" i="15"/>
  <c r="C644" i="25"/>
  <c r="B87" i="15"/>
  <c r="F87" i="15" s="1"/>
  <c r="C640" i="25"/>
  <c r="B83" i="15"/>
  <c r="C638" i="25"/>
  <c r="B76" i="15"/>
  <c r="F76" i="15" s="1"/>
  <c r="C639" i="25"/>
  <c r="B77" i="15"/>
  <c r="F77" i="15" s="1"/>
  <c r="C689" i="25"/>
  <c r="B35" i="15"/>
  <c r="F35" i="15" s="1"/>
  <c r="B21" i="15"/>
  <c r="H21" i="15" s="1"/>
  <c r="C675" i="25"/>
  <c r="B20" i="15"/>
  <c r="C674" i="25"/>
  <c r="B84" i="15"/>
  <c r="H84" i="15" s="1"/>
  <c r="C641" i="25"/>
  <c r="B32" i="15"/>
  <c r="F32" i="15" s="1"/>
  <c r="C686" i="25"/>
  <c r="B78" i="15"/>
  <c r="F78" i="15" s="1"/>
  <c r="C620" i="25"/>
  <c r="B73" i="15"/>
  <c r="F73" i="15" s="1"/>
  <c r="C635" i="25"/>
  <c r="B66" i="15"/>
  <c r="C633" i="25"/>
  <c r="C642" i="25"/>
  <c r="B85" i="15"/>
  <c r="F85" i="15" s="1"/>
  <c r="C629" i="25"/>
  <c r="B64" i="15"/>
  <c r="C625" i="25"/>
  <c r="B68" i="15"/>
  <c r="C670" i="25"/>
  <c r="B16" i="15"/>
  <c r="F16" i="15" s="1"/>
  <c r="B65" i="15"/>
  <c r="F65" i="15" s="1"/>
  <c r="C631" i="25"/>
  <c r="C626" i="25"/>
  <c r="B63" i="15"/>
  <c r="C676" i="25"/>
  <c r="B22" i="15"/>
  <c r="B51" i="15"/>
  <c r="F51" i="15" s="1"/>
  <c r="C705" i="25"/>
  <c r="B53" i="15"/>
  <c r="F53" i="15" s="1"/>
  <c r="C707" i="25"/>
  <c r="C702" i="25"/>
  <c r="B48" i="15"/>
  <c r="B25" i="15"/>
  <c r="F25" i="15" s="1"/>
  <c r="C679" i="25"/>
  <c r="B89" i="15"/>
  <c r="F89" i="15" s="1"/>
  <c r="C646" i="25"/>
  <c r="B74" i="15"/>
  <c r="H74" i="15" s="1"/>
  <c r="C618" i="25"/>
  <c r="B70" i="15"/>
  <c r="F70" i="15" s="1"/>
  <c r="C630" i="25"/>
  <c r="C677" i="25"/>
  <c r="B23" i="15"/>
  <c r="H23" i="15" s="1"/>
  <c r="C673" i="25"/>
  <c r="B19" i="15"/>
  <c r="H19" i="15" s="1"/>
  <c r="C622" i="25"/>
  <c r="B80" i="15"/>
  <c r="C621" i="25"/>
  <c r="B93" i="15"/>
  <c r="C694" i="25"/>
  <c r="B40" i="15"/>
  <c r="F40" i="15" s="1"/>
  <c r="C692" i="25"/>
  <c r="B38" i="15"/>
  <c r="F38" i="15" s="1"/>
  <c r="C713" i="25"/>
  <c r="B59" i="15"/>
  <c r="F59" i="15" s="1"/>
  <c r="C698" i="25"/>
  <c r="B44" i="15"/>
  <c r="C628" i="25"/>
  <c r="B79" i="15"/>
  <c r="F79" i="15" s="1"/>
  <c r="B56" i="15"/>
  <c r="F56" i="15" s="1"/>
  <c r="C710" i="25"/>
  <c r="C687" i="25"/>
  <c r="B33" i="15"/>
  <c r="F33" i="15" s="1"/>
  <c r="C672" i="25"/>
  <c r="B18" i="15"/>
  <c r="C627" i="25"/>
  <c r="B82" i="15"/>
  <c r="F82" i="15" s="1"/>
  <c r="C680" i="25"/>
  <c r="B26" i="15"/>
  <c r="H26" i="15" s="1"/>
  <c r="C647" i="25"/>
  <c r="B90" i="15"/>
  <c r="F90" i="15" s="1"/>
  <c r="C68" i="25"/>
  <c r="CE68" i="25" s="1"/>
  <c r="CE53" i="25"/>
  <c r="B69" i="15"/>
  <c r="F69" i="15" s="1"/>
  <c r="B24" i="15"/>
  <c r="F24" i="15" s="1"/>
  <c r="B42" i="15"/>
  <c r="F42" i="15" s="1"/>
  <c r="B55" i="15"/>
  <c r="F55" i="15" s="1"/>
  <c r="B17" i="15"/>
  <c r="F17" i="15" s="1"/>
  <c r="B39" i="15"/>
  <c r="F39" i="15" s="1"/>
  <c r="B43" i="15"/>
  <c r="F43" i="15" s="1"/>
  <c r="B81" i="15"/>
  <c r="H81" i="15" s="1"/>
  <c r="B54" i="15"/>
  <c r="F54" i="15" s="1"/>
  <c r="M63" i="31"/>
  <c r="C637" i="24"/>
  <c r="M22" i="31"/>
  <c r="C617" i="24"/>
  <c r="M71" i="31"/>
  <c r="M27" i="31"/>
  <c r="C693" i="24"/>
  <c r="E81" i="32"/>
  <c r="E337" i="32"/>
  <c r="C181" i="32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I341" i="32"/>
  <c r="M14" i="31"/>
  <c r="F213" i="32"/>
  <c r="I337" i="32"/>
  <c r="H49" i="32"/>
  <c r="C643" i="24"/>
  <c r="E341" i="32"/>
  <c r="H245" i="32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C35" i="15"/>
  <c r="G35" i="15" s="1"/>
  <c r="C54" i="15"/>
  <c r="G54" i="15" s="1"/>
  <c r="M41" i="31"/>
  <c r="C59" i="15"/>
  <c r="G59" i="15" s="1"/>
  <c r="I273" i="32"/>
  <c r="E213" i="32"/>
  <c r="M64" i="31"/>
  <c r="M70" i="31"/>
  <c r="H305" i="32"/>
  <c r="M55" i="31"/>
  <c r="G241" i="32"/>
  <c r="M6" i="31"/>
  <c r="G17" i="32"/>
  <c r="M54" i="31"/>
  <c r="F241" i="32"/>
  <c r="M80" i="31"/>
  <c r="D369" i="32"/>
  <c r="E53" i="32"/>
  <c r="C24" i="15"/>
  <c r="G24" i="15" s="1"/>
  <c r="C677" i="24"/>
  <c r="M21" i="31"/>
  <c r="H81" i="32"/>
  <c r="F83" i="15"/>
  <c r="F63" i="15"/>
  <c r="F50" i="15"/>
  <c r="M28" i="31"/>
  <c r="H113" i="32"/>
  <c r="F93" i="15"/>
  <c r="M69" i="31"/>
  <c r="G305" i="32"/>
  <c r="M35" i="31"/>
  <c r="H145" i="32"/>
  <c r="M16" i="31"/>
  <c r="C81" i="32"/>
  <c r="F81" i="15"/>
  <c r="M59" i="31"/>
  <c r="D273" i="32"/>
  <c r="M60" i="31"/>
  <c r="E273" i="32"/>
  <c r="M32" i="31"/>
  <c r="E145" i="32"/>
  <c r="M68" i="31"/>
  <c r="F305" i="32"/>
  <c r="F28" i="15"/>
  <c r="M76" i="31"/>
  <c r="G337" i="32"/>
  <c r="M31" i="31"/>
  <c r="D145" i="32"/>
  <c r="M45" i="31"/>
  <c r="D209" i="32"/>
  <c r="F84" i="15"/>
  <c r="F45" i="15"/>
  <c r="H277" i="32"/>
  <c r="M19" i="31"/>
  <c r="F81" i="32"/>
  <c r="M17" i="31"/>
  <c r="D81" i="32"/>
  <c r="M5" i="31"/>
  <c r="F17" i="32"/>
  <c r="F47" i="15"/>
  <c r="H47" i="15"/>
  <c r="M12" i="31"/>
  <c r="F49" i="32"/>
  <c r="C138" i="8"/>
  <c r="D417" i="24"/>
  <c r="F71" i="15"/>
  <c r="M38" i="31"/>
  <c r="D177" i="32"/>
  <c r="M43" i="31"/>
  <c r="I177" i="32"/>
  <c r="M65" i="31"/>
  <c r="C305" i="32"/>
  <c r="H27" i="15"/>
  <c r="F27" i="15"/>
  <c r="M30" i="31"/>
  <c r="C145" i="32"/>
  <c r="M3" i="31"/>
  <c r="D17" i="32"/>
  <c r="M66" i="31"/>
  <c r="D305" i="32"/>
  <c r="M53" i="31"/>
  <c r="E241" i="32"/>
  <c r="F37" i="15"/>
  <c r="E85" i="32"/>
  <c r="C31" i="15"/>
  <c r="G31" i="15" s="1"/>
  <c r="C684" i="24"/>
  <c r="M62" i="31"/>
  <c r="G273" i="32"/>
  <c r="M50" i="31"/>
  <c r="I209" i="32"/>
  <c r="G94" i="15"/>
  <c r="H94" i="15" s="1"/>
  <c r="F41" i="15"/>
  <c r="M15" i="31"/>
  <c r="I49" i="32"/>
  <c r="M49" i="31"/>
  <c r="H209" i="32"/>
  <c r="M52" i="31"/>
  <c r="D241" i="32"/>
  <c r="F48" i="15"/>
  <c r="M57" i="31"/>
  <c r="I241" i="32"/>
  <c r="F86" i="15"/>
  <c r="M24" i="31"/>
  <c r="D113" i="32"/>
  <c r="M40" i="31"/>
  <c r="F177" i="32"/>
  <c r="M39" i="31"/>
  <c r="E177" i="32"/>
  <c r="M26" i="31"/>
  <c r="F113" i="32"/>
  <c r="M25" i="31"/>
  <c r="E113" i="32"/>
  <c r="C74" i="15"/>
  <c r="G74" i="15" s="1"/>
  <c r="M77" i="31"/>
  <c r="H337" i="32"/>
  <c r="M73" i="31"/>
  <c r="D337" i="32"/>
  <c r="M67" i="31"/>
  <c r="E305" i="32"/>
  <c r="M20" i="31"/>
  <c r="G81" i="32"/>
  <c r="F64" i="15"/>
  <c r="M72" i="31"/>
  <c r="C337" i="32"/>
  <c r="F92" i="15"/>
  <c r="M51" i="31"/>
  <c r="C241" i="32"/>
  <c r="M58" i="31"/>
  <c r="C273" i="32"/>
  <c r="E21" i="32"/>
  <c r="C17" i="15"/>
  <c r="G17" i="15" s="1"/>
  <c r="C670" i="24"/>
  <c r="M42" i="31"/>
  <c r="H177" i="32"/>
  <c r="H58" i="15"/>
  <c r="M48" i="31"/>
  <c r="G209" i="32"/>
  <c r="M7" i="31"/>
  <c r="H17" i="32"/>
  <c r="C42" i="15"/>
  <c r="G42" i="15" s="1"/>
  <c r="C695" i="24"/>
  <c r="I117" i="32"/>
  <c r="D53" i="32"/>
  <c r="C23" i="15"/>
  <c r="G23" i="15" s="1"/>
  <c r="C676" i="24"/>
  <c r="M13" i="31"/>
  <c r="G49" i="32"/>
  <c r="F341" i="32"/>
  <c r="C88" i="15"/>
  <c r="G88" i="15" s="1"/>
  <c r="C644" i="24"/>
  <c r="F44" i="15"/>
  <c r="H44" i="15"/>
  <c r="C86" i="25"/>
  <c r="CE63" i="25"/>
  <c r="M9" i="31"/>
  <c r="C49" i="32"/>
  <c r="H18" i="15"/>
  <c r="F18" i="15"/>
  <c r="M36" i="31"/>
  <c r="I145" i="32"/>
  <c r="M34" i="31"/>
  <c r="G145" i="32"/>
  <c r="M44" i="31"/>
  <c r="C209" i="32"/>
  <c r="D616" i="25"/>
  <c r="M8" i="31"/>
  <c r="I17" i="32"/>
  <c r="F91" i="15"/>
  <c r="C92" i="15"/>
  <c r="G92" i="15" s="1"/>
  <c r="C373" i="32"/>
  <c r="C622" i="24"/>
  <c r="H36" i="15" l="1"/>
  <c r="H51" i="15"/>
  <c r="H57" i="15"/>
  <c r="F26" i="15"/>
  <c r="F19" i="15"/>
  <c r="H16" i="15"/>
  <c r="F21" i="15"/>
  <c r="F72" i="15"/>
  <c r="F30" i="15"/>
  <c r="H53" i="15"/>
  <c r="H77" i="15"/>
  <c r="F52" i="15"/>
  <c r="H55" i="15"/>
  <c r="H85" i="15"/>
  <c r="H87" i="15"/>
  <c r="F74" i="15"/>
  <c r="H24" i="15"/>
  <c r="H59" i="15"/>
  <c r="F80" i="15"/>
  <c r="C649" i="25"/>
  <c r="M717" i="25" s="1"/>
  <c r="F20" i="15"/>
  <c r="H54" i="15"/>
  <c r="F22" i="15"/>
  <c r="H25" i="15"/>
  <c r="H46" i="15"/>
  <c r="F23" i="15"/>
  <c r="C76" i="15"/>
  <c r="G76" i="15" s="1"/>
  <c r="C40" i="15"/>
  <c r="G40" i="15" s="1"/>
  <c r="H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69" i="15"/>
  <c r="H35" i="15"/>
  <c r="H50" i="15"/>
  <c r="H76" i="15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G85" i="32"/>
  <c r="C686" i="24"/>
  <c r="C33" i="15"/>
  <c r="H42" i="15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I369" i="32"/>
  <c r="C17" i="32"/>
  <c r="H88" i="15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D309" i="32"/>
  <c r="C627" i="24"/>
  <c r="C79" i="15"/>
  <c r="G79" i="15" s="1"/>
  <c r="G245" i="32"/>
  <c r="C68" i="15"/>
  <c r="G68" i="15" s="1"/>
  <c r="C624" i="24"/>
  <c r="G71" i="15" l="1"/>
  <c r="H71" i="15" s="1"/>
  <c r="H30" i="15"/>
  <c r="H72" i="15"/>
  <c r="H80" i="15"/>
  <c r="G83" i="15"/>
  <c r="H83" i="15" s="1"/>
  <c r="H79" i="15"/>
  <c r="H91" i="15"/>
  <c r="H20" i="15"/>
  <c r="H22" i="15"/>
  <c r="C648" i="24"/>
  <c r="M716" i="24" s="1"/>
  <c r="G32" i="15"/>
  <c r="H32" i="15" s="1"/>
  <c r="G38" i="15"/>
  <c r="H38" i="15"/>
  <c r="G28" i="15"/>
  <c r="H28" i="15"/>
  <c r="G34" i="15"/>
  <c r="H34" i="15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G73" i="15"/>
  <c r="H73" i="15" s="1"/>
  <c r="G63" i="15"/>
  <c r="H63" i="15" s="1"/>
  <c r="G65" i="15"/>
  <c r="H65" i="15"/>
  <c r="C21" i="32"/>
  <c r="C15" i="15"/>
  <c r="G15" i="15" s="1"/>
  <c r="C668" i="24"/>
  <c r="C715" i="24" s="1"/>
  <c r="G45" i="15"/>
  <c r="H45" i="15" s="1"/>
  <c r="G93" i="15"/>
  <c r="H93" i="15" s="1"/>
  <c r="G70" i="15"/>
  <c r="H70" i="15" s="1"/>
  <c r="G29" i="15"/>
  <c r="H29" i="15" s="1"/>
  <c r="G82" i="15"/>
  <c r="H82" i="15" s="1"/>
  <c r="F15" i="15"/>
  <c r="G90" i="15"/>
  <c r="H90" i="15"/>
  <c r="G37" i="15"/>
  <c r="H37" i="15" s="1"/>
  <c r="G41" i="15"/>
  <c r="H41" i="15" s="1"/>
  <c r="G89" i="15"/>
  <c r="H89" i="15" s="1"/>
  <c r="G75" i="15"/>
  <c r="H75" i="15" s="1"/>
  <c r="G33" i="15"/>
  <c r="H33" i="15" s="1"/>
  <c r="G39" i="15"/>
  <c r="H39" i="15" s="1"/>
  <c r="C172" i="8"/>
  <c r="D424" i="24"/>
  <c r="C177" i="8" s="1"/>
  <c r="G48" i="15"/>
  <c r="H48" i="15" s="1"/>
  <c r="G78" i="15"/>
  <c r="H78" i="15" s="1"/>
  <c r="G49" i="15"/>
  <c r="H49" i="15" s="1"/>
  <c r="D716" i="25"/>
  <c r="E624" i="25"/>
  <c r="G56" i="15"/>
  <c r="H56" i="15"/>
  <c r="G64" i="15"/>
  <c r="H64" i="15" s="1"/>
  <c r="E613" i="25"/>
  <c r="G43" i="15"/>
  <c r="H43" i="15" s="1"/>
  <c r="H15" i="15" l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M702" i="25" s="1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M714" i="25" s="1"/>
  <c r="K689" i="25"/>
  <c r="M689" i="25" s="1"/>
  <c r="K687" i="25"/>
  <c r="M687" i="25" s="1"/>
  <c r="K678" i="25"/>
  <c r="M678" i="25" s="1"/>
  <c r="K670" i="25"/>
  <c r="M670" i="25" s="1"/>
  <c r="K706" i="25"/>
  <c r="M706" i="25" s="1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M674" i="25" s="1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M682" i="25" l="1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M716" i="25" s="1"/>
  <c r="L715" i="24"/>
  <c r="M672" i="24"/>
  <c r="G23" i="32" s="1"/>
  <c r="M711" i="24"/>
  <c r="D215" i="32" s="1"/>
  <c r="K715" i="24" l="1"/>
  <c r="C23" i="32"/>
  <c r="M715" i="24"/>
</calcChain>
</file>

<file path=xl/sharedStrings.xml><?xml version="1.0" encoding="utf-8"?>
<sst xmlns="http://schemas.openxmlformats.org/spreadsheetml/2006/main" count="5777" uniqueCount="1382">
  <si>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</si>
  <si>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</si>
  <si>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</si>
  <si>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</si>
  <si>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</si>
  <si>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</si>
  <si>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</si>
  <si>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</si>
  <si>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</si>
  <si>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</si>
  <si>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</si>
  <si>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</si>
  <si>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</si>
  <si>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</si>
  <si>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</si>
  <si>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</si>
  <si>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</si>
  <si>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</si>
  <si>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</si>
  <si>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</si>
  <si>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</si>
  <si>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</si>
  <si>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</si>
  <si>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</si>
  <si>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</si>
  <si>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</si>
  <si>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</si>
  <si>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</si>
  <si>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</si>
  <si>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</si>
  <si>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</si>
  <si>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</si>
  <si>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</si>
  <si>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</si>
  <si>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</si>
  <si>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</si>
  <si>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</si>
  <si>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</si>
  <si>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</si>
  <si>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</si>
  <si>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</si>
  <si>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</si>
  <si>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</si>
  <si>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</si>
  <si>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</si>
  <si>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</si>
  <si>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</si>
  <si>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</si>
  <si>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</si>
  <si>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</si>
  <si>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</si>
  <si>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</si>
  <si>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</si>
  <si>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</si>
  <si>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</si>
  <si>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</si>
  <si>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</si>
  <si>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</si>
  <si>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</si>
  <si>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</si>
  <si>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</si>
  <si>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</si>
  <si>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</si>
  <si>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</si>
  <si>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</si>
  <si>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</si>
  <si>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</si>
  <si>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</si>
  <si>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</si>
  <si>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</si>
  <si>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</si>
  <si>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</si>
  <si>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</si>
  <si>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</si>
  <si>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</si>
  <si>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</si>
  <si>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</si>
  <si>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</si>
  <si>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</si>
  <si>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</si>
  <si>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</si>
  <si>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</si>
  <si>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</si>
  <si>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</si>
  <si>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</si>
  <si>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</si>
  <si>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</si>
  <si>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</si>
  <si>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</si>
  <si>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</si>
  <si>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</si>
  <si>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</si>
  <si>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</si>
  <si>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</si>
  <si>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</si>
  <si>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</si>
  <si>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</si>
  <si>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</si>
  <si>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</si>
  <si>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</si>
  <si>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</si>
  <si>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</si>
  <si>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</si>
  <si>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</si>
  <si>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</si>
  <si>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</si>
  <si>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</si>
  <si>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</si>
  <si>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</si>
  <si>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</si>
  <si>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</si>
  <si>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</si>
  <si>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</si>
  <si>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</si>
  <si>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</si>
  <si>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</si>
  <si>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</si>
  <si>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</si>
  <si>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</si>
  <si>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</si>
  <si>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</si>
  <si>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</si>
  <si>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</si>
  <si>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</si>
  <si>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</si>
  <si>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</si>
  <si>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</si>
  <si>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</si>
  <si>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</si>
  <si>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</si>
  <si>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</si>
  <si>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</si>
  <si>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</si>
  <si>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</si>
  <si>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</si>
  <si>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</si>
  <si>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</si>
  <si>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</si>
  <si>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</si>
  <si>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</si>
  <si>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</si>
  <si>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</si>
  <si>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</si>
  <si>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</si>
  <si>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</si>
  <si>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</si>
  <si>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</si>
  <si>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</si>
  <si>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</si>
  <si>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</si>
  <si>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</si>
  <si>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</si>
  <si>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</si>
  <si>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</si>
  <si>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</si>
  <si>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</si>
  <si>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</si>
  <si>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</si>
  <si>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</si>
  <si>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</si>
  <si>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</si>
  <si>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</si>
  <si>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</si>
  <si>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</si>
  <si>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</si>
  <si>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</si>
  <si>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</si>
  <si>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</si>
  <si>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</si>
  <si>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</si>
  <si>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</si>
  <si>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</si>
  <si>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</si>
  <si>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</si>
  <si>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</si>
  <si>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</si>
  <si>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</si>
  <si>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</si>
  <si>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</si>
  <si>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</si>
  <si>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</si>
  <si>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</si>
  <si>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</si>
  <si>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</si>
  <si>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</si>
  <si>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</si>
  <si>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</si>
  <si>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</si>
  <si>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</si>
  <si>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</si>
  <si>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</si>
  <si>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</si>
  <si>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</si>
  <si>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</si>
  <si>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</si>
  <si>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</si>
  <si>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</si>
  <si>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</si>
  <si>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</si>
  <si>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</si>
  <si>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</si>
  <si>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</si>
  <si>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</si>
  <si>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</si>
  <si>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</si>
  <si>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</si>
  <si>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</si>
  <si>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</si>
  <si>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</si>
  <si>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</si>
  <si>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</si>
  <si>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</si>
  <si>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</si>
  <si>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</si>
  <si>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</si>
  <si>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</si>
  <si>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</si>
  <si>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</si>
  <si>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</si>
  <si>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</si>
  <si>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</si>
  <si>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</si>
  <si>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</si>
  <si>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</si>
  <si>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</si>
  <si>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</si>
  <si>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</si>
  <si>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</si>
  <si>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</si>
  <si>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</si>
  <si>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</si>
  <si>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</si>
  <si>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</si>
  <si>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</si>
  <si>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</si>
  <si>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</si>
  <si>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</si>
  <si>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</si>
  <si>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</si>
  <si>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</si>
  <si>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</si>
  <si>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</si>
  <si>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</si>
  <si>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</si>
  <si>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</si>
  <si>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</si>
  <si>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</si>
  <si>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</si>
  <si>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</si>
  <si>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</si>
  <si>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</si>
  <si>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</si>
  <si>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</si>
  <si>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</si>
  <si>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</si>
  <si>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</si>
  <si>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</si>
  <si>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</si>
  <si>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</si>
  <si>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</si>
  <si>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</si>
  <si>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</si>
  <si>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</si>
  <si>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</si>
  <si>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</si>
  <si>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</si>
  <si>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</si>
  <si>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</si>
  <si>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</si>
  <si>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</si>
  <si>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</si>
  <si>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</si>
  <si>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</si>
  <si>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</si>
  <si>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</si>
  <si>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</si>
  <si>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</si>
  <si>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</si>
  <si>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</si>
  <si>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</si>
  <si>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</si>
  <si>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</si>
  <si>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</si>
  <si>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</si>
  <si>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</si>
  <si>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</si>
  <si>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</si>
  <si>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</si>
  <si>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</si>
  <si>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</si>
  <si>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</si>
  <si>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</si>
  <si>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</si>
  <si>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</si>
  <si>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</si>
  <si>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</si>
  <si>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</si>
  <si>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</si>
  <si>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</si>
  <si>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</si>
  <si>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</si>
  <si>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</si>
  <si>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</si>
  <si>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</si>
  <si>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</si>
  <si>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</si>
  <si>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</si>
  <si>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</si>
  <si>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</si>
  <si>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</si>
  <si>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</si>
  <si>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</si>
  <si>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</si>
  <si>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</si>
  <si>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</si>
  <si>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</si>
  <si>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</si>
  <si>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</si>
  <si>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</si>
  <si>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</si>
  <si>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</si>
  <si>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</si>
  <si>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</si>
  <si>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</si>
  <si>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</si>
  <si>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</si>
  <si>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</si>
  <si>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</si>
  <si>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</si>
  <si>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</si>
  <si>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</si>
  <si>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</si>
  <si>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</si>
  <si>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</si>
  <si>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</si>
  <si>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</si>
  <si>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</si>
  <si>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</si>
  <si>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</si>
  <si>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</si>
  <si>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</si>
  <si>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</si>
  <si>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</si>
  <si>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</si>
  <si>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</si>
  <si>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</si>
  <si>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</si>
  <si>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</si>
  <si>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</si>
  <si>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</si>
  <si>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</si>
  <si>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</si>
  <si>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</si>
  <si>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</si>
  <si>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</si>
  <si>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</si>
  <si>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</si>
  <si>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</si>
  <si>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</si>
  <si>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</si>
  <si>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</si>
  <si>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</si>
  <si>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</si>
  <si>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</si>
  <si>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</si>
  <si>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</si>
  <si>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</si>
  <si>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</si>
  <si>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</si>
  <si>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</si>
  <si>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</si>
  <si>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</si>
  <si>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</si>
  <si>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</si>
  <si>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</si>
  <si>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</si>
  <si>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</si>
  <si>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</si>
  <si>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</si>
  <si>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</si>
  <si>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</si>
  <si>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</si>
  <si>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</si>
  <si>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</si>
  <si>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</si>
  <si>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</si>
  <si>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</si>
  <si>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</si>
  <si>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</si>
  <si>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</si>
  <si>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</si>
  <si>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</si>
  <si>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</si>
  <si>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</si>
  <si>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</si>
  <si>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</si>
  <si>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</si>
  <si>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</si>
  <si>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</si>
  <si>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</si>
  <si>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</si>
  <si>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</si>
  <si>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</si>
  <si>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</si>
  <si>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</si>
  <si>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</si>
  <si>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</si>
  <si>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</si>
  <si>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</si>
  <si>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</si>
  <si>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</si>
  <si>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</si>
  <si>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</si>
  <si>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</si>
  <si>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</si>
  <si>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</si>
  <si>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</si>
  <si>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</si>
  <si>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</si>
  <si>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</si>
  <si>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</si>
  <si>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</si>
  <si>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</si>
  <si>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</si>
  <si>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</si>
  <si>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</si>
  <si>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</si>
  <si>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</si>
  <si>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</si>
  <si>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</si>
  <si>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</si>
  <si>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</si>
  <si>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</si>
  <si>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</si>
  <si>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</si>
  <si>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</si>
  <si>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</si>
  <si>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</si>
  <si>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</si>
  <si>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</si>
  <si>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</si>
  <si>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</si>
  <si>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</si>
  <si>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</si>
  <si>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</si>
  <si>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</si>
  <si>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</si>
  <si>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</si>
  <si>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</si>
  <si>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</si>
  <si>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</si>
  <si>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</si>
  <si>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</si>
  <si>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</si>
  <si>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</si>
  <si>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</si>
  <si>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</si>
  <si>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</si>
  <si>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</si>
  <si>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</si>
  <si>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</si>
  <si>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</si>
  <si>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</si>
  <si>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</si>
  <si>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</si>
  <si>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</si>
  <si>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</si>
  <si>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</si>
  <si>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</si>
  <si>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</si>
  <si>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</si>
  <si>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</si>
  <si>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</si>
  <si>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</si>
  <si>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</si>
  <si>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</si>
  <si>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</si>
  <si>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</si>
  <si>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</si>
  <si>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</si>
  <si>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</si>
  <si>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</si>
  <si>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</si>
  <si>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</si>
  <si>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</si>
  <si>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</si>
  <si>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</si>
  <si>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</si>
  <si>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</si>
  <si>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</si>
  <si>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</si>
  <si>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</si>
  <si>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</si>
  <si>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</si>
  <si>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</si>
  <si>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</si>
  <si>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</si>
  <si>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</si>
  <si>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</si>
  <si>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</si>
  <si>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</si>
  <si>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</si>
  <si>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</si>
  <si>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</si>
  <si>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</si>
  <si>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</si>
  <si>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</si>
  <si>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</si>
  <si>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</si>
  <si>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</si>
  <si>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</si>
  <si>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</si>
  <si>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</si>
  <si>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</si>
  <si>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</si>
  <si>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</si>
  <si>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</si>
  <si>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</si>
  <si>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</si>
  <si>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</si>
  <si>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</si>
  <si>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</si>
  <si>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</si>
  <si>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</si>
  <si>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</si>
  <si>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</si>
  <si>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</si>
  <si>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</si>
  <si>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</si>
  <si>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</si>
  <si>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</si>
  <si>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</si>
  <si>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</si>
  <si>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</si>
  <si>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</si>
  <si>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</si>
  <si>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</si>
  <si>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</si>
  <si>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</si>
  <si>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</si>
  <si>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</si>
  <si>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</si>
  <si>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</si>
  <si>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</si>
  <si>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</si>
  <si>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</si>
  <si>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</si>
  <si>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</si>
  <si>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</si>
  <si>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</si>
  <si>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</si>
  <si>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</si>
  <si>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</si>
  <si>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</si>
  <si>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</si>
  <si>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</si>
  <si>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</si>
  <si>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</si>
  <si>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</si>
  <si>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</si>
  <si>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</si>
  <si>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</si>
  <si>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</si>
  <si>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</si>
  <si>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</si>
  <si>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</si>
  <si>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</si>
  <si>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</si>
  <si>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</si>
  <si>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</si>
  <si>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</si>
  <si>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</si>
  <si>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</si>
  <si>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</si>
  <si>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</si>
  <si>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</si>
  <si>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</si>
  <si>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</si>
  <si>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</si>
  <si>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</si>
  <si>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</si>
  <si>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</si>
  <si>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</si>
  <si>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</si>
  <si>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</si>
  <si>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</si>
  <si>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</si>
  <si>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</si>
  <si>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</si>
  <si>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</si>
  <si>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</si>
  <si>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</si>
  <si>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</si>
  <si>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</si>
  <si>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</si>
  <si>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</si>
  <si>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</si>
  <si>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</si>
  <si>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</si>
  <si>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</si>
  <si>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</si>
  <si>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</si>
  <si>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</si>
  <si>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</si>
  <si>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</si>
  <si>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</si>
  <si>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</si>
  <si>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</si>
  <si>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</si>
  <si>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</si>
  <si>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</si>
  <si>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</si>
  <si>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</si>
  <si>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</si>
  <si>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</si>
  <si>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</si>
  <si>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</si>
  <si>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</si>
  <si>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</si>
  <si>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</si>
  <si>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</si>
  <si>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</si>
  <si>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</si>
  <si>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</si>
  <si>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</si>
  <si>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</si>
  <si>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</si>
  <si>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</si>
  <si>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</si>
  <si>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</si>
  <si>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</si>
  <si>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</si>
  <si>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</si>
  <si>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</si>
  <si>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</si>
  <si>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</si>
  <si>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</si>
  <si>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</si>
  <si>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</si>
  <si>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</si>
  <si>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</si>
  <si>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</si>
  <si>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</si>
  <si>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</si>
  <si>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</si>
  <si>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</si>
  <si>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</si>
  <si>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</si>
  <si>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</si>
  <si>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</si>
  <si>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</si>
  <si>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</si>
  <si>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</si>
  <si>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</si>
  <si>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</si>
  <si>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</si>
  <si>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</si>
  <si>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</si>
  <si>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</si>
  <si>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</si>
  <si>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</si>
  <si>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</si>
  <si>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</si>
  <si>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</si>
  <si>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</si>
  <si>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</si>
  <si>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</si>
  <si>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</si>
  <si>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</si>
  <si>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</si>
  <si>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</si>
  <si>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</si>
  <si>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</si>
  <si>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</si>
  <si>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</si>
  <si>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</si>
  <si>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</si>
  <si>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</si>
  <si>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</si>
  <si>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</si>
  <si>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</si>
  <si>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</si>
  <si>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</si>
  <si>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</si>
  <si>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</si>
  <si>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</si>
  <si>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</si>
  <si>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</si>
  <si>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</si>
  <si>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</si>
  <si>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</si>
  <si>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</si>
  <si>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</si>
  <si>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</si>
  <si>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</si>
  <si>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</si>
  <si>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</si>
  <si>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</si>
  <si>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</si>
  <si>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</si>
  <si>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</si>
  <si>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</si>
  <si>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</si>
  <si>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</si>
  <si>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</si>
  <si>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</si>
  <si>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</si>
  <si>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</si>
  <si>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</si>
  <si>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</si>
  <si>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</si>
  <si>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</si>
  <si>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</si>
  <si>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</si>
  <si>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</si>
  <si>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</si>
  <si>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</si>
  <si>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</si>
  <si>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</si>
  <si>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</si>
  <si>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</si>
  <si>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</si>
  <si>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</si>
  <si>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</si>
  <si>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</si>
  <si>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</si>
  <si>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</si>
  <si>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</si>
  <si>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</si>
  <si>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</si>
  <si>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</si>
  <si>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</si>
  <si>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</si>
  <si>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</si>
  <si>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</si>
  <si>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</si>
  <si>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</si>
  <si>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</si>
  <si>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</si>
  <si>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</si>
  <si>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</si>
  <si>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</si>
  <si>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</si>
  <si>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</si>
  <si>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</si>
  <si>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</si>
  <si>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</si>
  <si>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</si>
  <si>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</si>
  <si>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</si>
  <si>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</si>
  <si>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</si>
  <si>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</si>
  <si>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</si>
  <si>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</si>
  <si>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</si>
  <si>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</si>
  <si>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</si>
  <si>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</si>
  <si>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</si>
  <si>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</si>
  <si>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</si>
  <si>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</si>
  <si>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</si>
  <si>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</si>
  <si>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</si>
  <si>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</si>
  <si>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</si>
  <si>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</si>
  <si>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</si>
  <si>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</si>
  <si>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</si>
  <si>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</si>
  <si>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</si>
  <si>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</si>
  <si>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</si>
  <si>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</si>
  <si>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</si>
  <si>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</si>
  <si>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</si>
  <si>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</si>
  <si>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</si>
  <si>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</si>
  <si>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</si>
  <si>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</si>
  <si>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</si>
  <si>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</si>
  <si>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</si>
  <si>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</si>
  <si>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</si>
  <si>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</si>
  <si>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</si>
  <si>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</si>
  <si>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</si>
  <si>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</si>
  <si>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</si>
  <si>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</si>
  <si>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</si>
  <si>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</si>
  <si>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</si>
  <si>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</si>
  <si>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</si>
  <si>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</si>
  <si>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</si>
  <si>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</si>
  <si>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</si>
  <si>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</si>
  <si>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</si>
  <si>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</si>
  <si>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</si>
  <si>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</si>
  <si>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</si>
  <si>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</si>
  <si>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</si>
  <si>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</si>
  <si>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</si>
  <si>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</si>
  <si>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</si>
  <si>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</si>
  <si>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</si>
  <si>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</si>
  <si>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</si>
  <si>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</si>
  <si>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</si>
  <si>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</si>
  <si>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</si>
  <si>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</si>
  <si>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</si>
  <si>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</si>
  <si>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</si>
  <si>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</si>
  <si>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</si>
  <si>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</si>
  <si>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</si>
  <si>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</si>
  <si>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</si>
  <si>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</si>
  <si>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</si>
  <si>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</si>
  <si>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</si>
  <si>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</si>
  <si>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</si>
  <si>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</si>
  <si>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</si>
  <si>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</si>
  <si>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</si>
  <si>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</si>
  <si>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</si>
  <si>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</si>
  <si>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</si>
  <si>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</si>
  <si>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</si>
  <si>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</si>
  <si>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</si>
  <si>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</si>
  <si>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</si>
  <si>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</si>
  <si>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</si>
  <si>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</si>
  <si>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</si>
  <si>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</si>
  <si>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</si>
  <si>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</si>
  <si>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</si>
  <si>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</si>
  <si>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</si>
  <si>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</si>
  <si>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</si>
  <si>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</si>
  <si>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</si>
  <si>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</si>
  <si>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</si>
  <si>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</si>
  <si>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</si>
  <si>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</si>
  <si>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</si>
  <si>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</si>
  <si>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</si>
  <si>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</si>
  <si>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</si>
  <si>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</si>
  <si>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</si>
  <si>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</si>
  <si>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</si>
  <si>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</si>
  <si>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</si>
  <si>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</si>
  <si>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</si>
  <si>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</si>
  <si>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</si>
  <si>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</si>
  <si>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</si>
  <si>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</si>
  <si>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</si>
  <si>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</si>
  <si>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</si>
  <si>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</si>
  <si>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</si>
  <si>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</si>
  <si>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</si>
  <si>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</si>
  <si>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</si>
  <si>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</si>
  <si>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</si>
  <si>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</si>
  <si>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</si>
  <si>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</si>
  <si>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</si>
  <si>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</si>
  <si>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</si>
  <si>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</si>
  <si>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</si>
  <si>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</si>
  <si>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</si>
  <si>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</si>
  <si>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</si>
  <si>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</si>
  <si>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</si>
  <si>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</si>
  <si>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</si>
  <si>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</si>
  <si>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</si>
  <si>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</si>
  <si>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</si>
  <si>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</si>
  <si>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</si>
  <si>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</si>
  <si>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</si>
  <si>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</si>
  <si>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</si>
  <si>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</si>
  <si>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</si>
  <si>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</si>
  <si>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</si>
  <si>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</si>
  <si>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</si>
  <si>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</si>
  <si>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</si>
  <si>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</si>
  <si>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</si>
  <si>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</si>
  <si>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</si>
  <si>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</si>
  <si>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</si>
  <si>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</si>
  <si>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</si>
  <si>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</si>
  <si>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</si>
  <si>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</si>
  <si>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</si>
  <si>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</si>
  <si>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</si>
  <si>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</si>
  <si>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</si>
  <si>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</si>
  <si>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</si>
  <si>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</si>
  <si>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</si>
  <si>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</si>
  <si>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</si>
  <si>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</si>
  <si>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</si>
  <si>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</si>
  <si>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</si>
  <si>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</si>
  <si>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</si>
  <si>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</si>
  <si>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</si>
  <si>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</si>
  <si>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</si>
  <si>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</si>
  <si>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</si>
  <si>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</si>
  <si>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</si>
  <si>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</si>
  <si>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</si>
  <si>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</si>
  <si>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</si>
  <si>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</si>
  <si>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</si>
  <si>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</si>
  <si>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</si>
  <si>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</si>
  <si>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</si>
  <si>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</si>
  <si>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</si>
  <si>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</si>
  <si>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</si>
  <si>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</si>
  <si>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</si>
  <si>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</si>
  <si>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</si>
  <si>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</si>
  <si>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</si>
  <si>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</si>
  <si>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</si>
  <si>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</si>
  <si>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</si>
  <si>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</si>
  <si>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</si>
  <si>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</si>
  <si>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</si>
  <si>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</si>
  <si>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</si>
  <si>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</si>
  <si>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</si>
  <si>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</si>
  <si>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</si>
  <si>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</si>
  <si>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</si>
  <si>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</si>
  <si>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</si>
  <si>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</si>
  <si>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</si>
  <si>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</si>
  <si>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</si>
  <si>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</si>
  <si>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</si>
  <si>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</si>
  <si>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</si>
  <si>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</si>
  <si>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</si>
  <si>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</si>
  <si>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</si>
  <si>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</si>
  <si>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</si>
  <si>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</si>
  <si>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</si>
  <si>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</si>
  <si>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</si>
  <si>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</si>
  <si>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</si>
  <si>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</si>
  <si>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</si>
  <si>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</si>
  <si>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</si>
  <si>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</si>
  <si>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</si>
  <si>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</si>
  <si>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</si>
  <si>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</si>
  <si>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</si>
  <si>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</si>
  <si>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</si>
  <si>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</si>
  <si>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</si>
  <si>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</si>
  <si>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</si>
  <si>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</si>
  <si>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</si>
  <si>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</si>
  <si>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</si>
  <si>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</si>
  <si>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</si>
  <si>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</si>
  <si>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</si>
  <si>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</si>
  <si>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</si>
  <si>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</si>
  <si>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</si>
  <si>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</si>
  <si>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</si>
  <si>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</si>
  <si>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</si>
  <si>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</si>
  <si>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</si>
  <si>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</si>
  <si>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</si>
  <si>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</si>
  <si>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</si>
  <si>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</si>
  <si>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</si>
  <si>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</si>
  <si>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</si>
  <si>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</si>
  <si>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</si>
  <si>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</si>
  <si>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</si>
  <si>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</si>
  <si>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</si>
  <si>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</si>
  <si>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</si>
  <si>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</si>
  <si>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</si>
  <si>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</si>
  <si>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</si>
  <si>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</si>
  <si>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</si>
  <si>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</si>
  <si>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</si>
  <si>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</si>
  <si>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</si>
  <si>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</si>
  <si>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</si>
  <si>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</si>
  <si>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</si>
  <si>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</si>
  <si>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</si>
  <si>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</si>
  <si>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</si>
  <si>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</si>
  <si>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</si>
  <si>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</si>
  <si>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</si>
  <si>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</si>
  <si>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</si>
  <si>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</si>
  <si>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</si>
  <si>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</si>
  <si>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</si>
  <si>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</si>
  <si>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</si>
  <si>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</si>
  <si>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</si>
  <si>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</si>
  <si>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</si>
  <si>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</si>
  <si>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</si>
  <si>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</si>
  <si>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</si>
  <si>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</si>
  <si>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</si>
  <si>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</si>
  <si>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</si>
  <si>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</si>
  <si>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</si>
  <si>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</si>
  <si>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</si>
  <si>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</si>
  <si>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</si>
  <si>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</si>
  <si>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</si>
  <si>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</si>
  <si>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</si>
  <si>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</si>
  <si>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</si>
  <si>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</si>
  <si>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</si>
  <si>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</si>
  <si>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</si>
  <si>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</si>
  <si>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</si>
  <si>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</si>
  <si>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</si>
  <si>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</si>
  <si>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</si>
  <si>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</si>
  <si>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</si>
  <si>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</si>
  <si>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</si>
  <si>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</si>
  <si>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</si>
  <si>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</si>
  <si>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</si>
  <si>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</si>
  <si>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</si>
  <si>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</si>
  <si>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</si>
  <si>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</si>
  <si>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</si>
  <si>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</si>
  <si>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</si>
  <si>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</si>
  <si>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</si>
  <si>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</si>
  <si>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</si>
  <si>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</si>
  <si>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</si>
  <si>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</si>
  <si>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</si>
  <si>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</si>
  <si>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</si>
  <si>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</si>
  <si>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</si>
  <si>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</si>
  <si>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</si>
  <si>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</si>
  <si>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</si>
  <si>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</si>
  <si>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</si>
  <si>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</si>
  <si>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</si>
  <si>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</si>
  <si>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</si>
  <si>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</si>
  <si>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</si>
  <si>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</si>
  <si>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</si>
  <si>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</si>
  <si>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</si>
  <si>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</si>
  <si>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</si>
  <si>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</si>
  <si>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</si>
  <si>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</si>
  <si>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</si>
  <si>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</si>
  <si>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</si>
  <si>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</si>
  <si>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</si>
  <si>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</si>
  <si>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</si>
  <si>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</si>
  <si>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</si>
  <si>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</si>
  <si>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</si>
  <si>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</si>
  <si>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</si>
  <si>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</si>
  <si>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</si>
  <si>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</si>
  <si>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</si>
  <si>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</si>
  <si>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</si>
  <si>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</si>
  <si>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</si>
  <si>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</si>
  <si>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</si>
  <si>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</si>
  <si>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</si>
  <si>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</si>
  <si>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</si>
  <si>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</si>
  <si>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</si>
  <si>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</si>
  <si>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</si>
  <si>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</si>
  <si>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</si>
  <si>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</si>
  <si>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</si>
  <si>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</si>
  <si>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</si>
  <si>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</si>
  <si>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</si>
  <si>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</si>
  <si>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</si>
  <si>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</si>
  <si>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</si>
  <si>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</si>
  <si>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</si>
  <si>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</si>
  <si>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</si>
  <si>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</si>
  <si>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</si>
  <si>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</si>
  <si>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</si>
  <si>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</si>
  <si>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</si>
  <si>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</si>
  <si>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</si>
  <si>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</si>
  <si>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</si>
  <si>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</si>
  <si>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</si>
  <si>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</si>
  <si>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</si>
  <si>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</si>
  <si>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</si>
  <si>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</si>
  <si>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</si>
  <si>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</si>
  <si>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</si>
  <si>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</si>
  <si>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</si>
  <si>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</si>
  <si>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</si>
  <si>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</si>
  <si>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</si>
  <si>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</si>
  <si>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</si>
  <si>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</si>
  <si>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</si>
  <si>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</si>
  <si>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</si>
  <si>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</si>
  <si>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</si>
  <si>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</si>
  <si>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</si>
  <si>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</si>
  <si>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</si>
  <si>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</si>
  <si>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</si>
  <si>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</si>
  <si>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</si>
  <si>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</si>
  <si>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</si>
  <si>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</si>
  <si>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</si>
  <si>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</si>
  <si>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</si>
  <si>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</si>
  <si>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</si>
  <si>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</si>
  <si>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</si>
  <si>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</si>
  <si>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</si>
  <si>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</si>
  <si>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</si>
  <si>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</si>
  <si>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</si>
  <si>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</si>
  <si>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</si>
  <si>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</si>
  <si>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</si>
  <si>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</si>
  <si>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</si>
  <si>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</si>
  <si>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</si>
  <si>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</si>
  <si>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</si>
  <si>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</si>
  <si>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</si>
  <si>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</si>
  <si>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</si>
  <si>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</si>
  <si>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</si>
  <si>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</si>
  <si>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</si>
  <si>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</si>
  <si>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</si>
  <si>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</si>
  <si>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</si>
  <si>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</si>
  <si>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</si>
  <si>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</si>
  <si>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</si>
  <si>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</si>
  <si>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</si>
  <si>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</si>
  <si>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</si>
  <si>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</si>
  <si>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</si>
  <si>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</si>
  <si>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</si>
  <si>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</si>
  <si>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</si>
  <si>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</si>
  <si>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</si>
  <si>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</si>
  <si>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</si>
  <si>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</si>
  <si>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</si>
  <si>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</si>
  <si>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</si>
  <si>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</si>
  <si>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</si>
  <si>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</si>
  <si>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</si>
  <si>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</si>
  <si>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</si>
  <si>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</si>
  <si>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</si>
  <si>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</si>
  <si>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</si>
  <si>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</si>
  <si>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</si>
  <si>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</si>
  <si>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</si>
  <si>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</si>
  <si>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</si>
  <si>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</si>
  <si>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</si>
  <si>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</si>
  <si>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</si>
  <si>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138</t>
  </si>
  <si>
    <t>Swedish Edmonds</t>
  </si>
  <si>
    <t>21601 76th Avenue West</t>
  </si>
  <si>
    <t>Snohomish</t>
  </si>
  <si>
    <t>Jennifer Graves</t>
  </si>
  <si>
    <t>Jeff Treasure</t>
  </si>
  <si>
    <t>Michael Hart, M. D.</t>
  </si>
  <si>
    <t>(425) 640-4000</t>
  </si>
  <si>
    <t>(425) 640-4010</t>
  </si>
  <si>
    <t>WA</t>
  </si>
  <si>
    <t>Edmonds</t>
  </si>
  <si>
    <t>12/31/2022</t>
  </si>
  <si>
    <t>Elizabeth Wako</t>
  </si>
  <si>
    <t>Mary Beth Formby</t>
  </si>
  <si>
    <t>R. Omar Riojas</t>
  </si>
  <si>
    <t>Due to the implementation of a new financial system and updated department mapping</t>
  </si>
  <si>
    <t>Brad Lavoie</t>
  </si>
  <si>
    <t>brad.lavoie@providence.org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</si>
</sst>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ad.lavoie@providenc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214" transitionEvaluation="1" transitionEntry="1" codeName="Sheet1">
    <tabColor rgb="FF92D050"/>
    <pageSetUpPr autoPageBreaks="0" fitToPage="1"/>
  </sheetPr>
  <dimension ref="A1:CF716"/>
  <sheetViews>
    <sheetView topLeftCell="A214" zoomScale="90" zoomScaleNormal="90" workbookViewId="0">
      <selection activeCell="E225" sqref="E225:E233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>
        <v>14806947</v>
      </c>
      <c r="C47" s="24">
        <v>310954.7</v>
      </c>
      <c r="D47" s="24">
        <v>0</v>
      </c>
      <c r="E47" s="24">
        <v>1657040.3900000001</v>
      </c>
      <c r="F47" s="24">
        <v>0</v>
      </c>
      <c r="G47" s="24">
        <v>0</v>
      </c>
      <c r="H47" s="24">
        <v>339782.38000000006</v>
      </c>
      <c r="I47" s="24">
        <v>0</v>
      </c>
      <c r="J47" s="24">
        <v>116359.48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497314.19000000018</v>
      </c>
      <c r="Q47" s="24">
        <v>77007.17</v>
      </c>
      <c r="R47" s="24">
        <v>13429.060000000001</v>
      </c>
      <c r="S47" s="24">
        <v>0</v>
      </c>
      <c r="T47" s="24">
        <v>0</v>
      </c>
      <c r="U47" s="24">
        <v>324830.96000000002</v>
      </c>
      <c r="V47" s="24">
        <v>307196.3</v>
      </c>
      <c r="W47" s="24">
        <v>32322.790000000005</v>
      </c>
      <c r="X47" s="24">
        <v>98629.7</v>
      </c>
      <c r="Y47" s="24">
        <v>272860.29999999993</v>
      </c>
      <c r="Z47" s="24">
        <v>0</v>
      </c>
      <c r="AA47" s="24">
        <v>12420.669999999998</v>
      </c>
      <c r="AB47" s="24">
        <v>312600.30000000005</v>
      </c>
      <c r="AC47" s="24">
        <v>124426.00000000001</v>
      </c>
      <c r="AD47" s="24">
        <v>0</v>
      </c>
      <c r="AE47" s="24">
        <v>123795.78</v>
      </c>
      <c r="AF47" s="24">
        <v>0</v>
      </c>
      <c r="AG47" s="24">
        <v>565030.62000000011</v>
      </c>
      <c r="AH47" s="24">
        <v>0</v>
      </c>
      <c r="AI47" s="24">
        <v>0</v>
      </c>
      <c r="AJ47" s="24">
        <v>75015.310000000012</v>
      </c>
      <c r="AK47" s="24">
        <v>29780.37</v>
      </c>
      <c r="AL47" s="24">
        <v>20353.010000000002</v>
      </c>
      <c r="AM47" s="24">
        <v>0</v>
      </c>
      <c r="AN47" s="24">
        <v>0</v>
      </c>
      <c r="AO47" s="24">
        <v>87526.45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24588.520000000004</v>
      </c>
      <c r="AW47" s="24">
        <v>0</v>
      </c>
      <c r="AX47" s="24">
        <v>0</v>
      </c>
      <c r="AY47" s="24">
        <v>54049.58</v>
      </c>
      <c r="AZ47" s="24">
        <v>136455.72</v>
      </c>
      <c r="BA47" s="24">
        <v>0</v>
      </c>
      <c r="BB47" s="24">
        <v>81928.91</v>
      </c>
      <c r="BC47" s="24">
        <v>0</v>
      </c>
      <c r="BD47" s="24">
        <v>20127.07</v>
      </c>
      <c r="BE47" s="24">
        <v>357751.43</v>
      </c>
      <c r="BF47" s="24">
        <v>0</v>
      </c>
      <c r="BG47" s="24">
        <v>3368.8300000000004</v>
      </c>
      <c r="BH47" s="24">
        <v>0</v>
      </c>
      <c r="BI47" s="24">
        <v>0</v>
      </c>
      <c r="BJ47" s="24">
        <v>0</v>
      </c>
      <c r="BK47" s="24">
        <v>0</v>
      </c>
      <c r="BL47" s="24">
        <v>141612.94999999998</v>
      </c>
      <c r="BM47" s="24">
        <v>0</v>
      </c>
      <c r="BN47" s="24">
        <v>308100.54000000004</v>
      </c>
      <c r="BO47" s="24">
        <v>7546630.4299999997</v>
      </c>
      <c r="BP47" s="24">
        <v>38</v>
      </c>
      <c r="BQ47" s="24">
        <v>0</v>
      </c>
      <c r="BR47" s="24">
        <v>0</v>
      </c>
      <c r="BS47" s="24">
        <v>6479.04</v>
      </c>
      <c r="BT47" s="24">
        <v>11193.749999999998</v>
      </c>
      <c r="BU47" s="24">
        <v>0</v>
      </c>
      <c r="BV47" s="24">
        <v>0</v>
      </c>
      <c r="BW47" s="24">
        <v>0</v>
      </c>
      <c r="BX47" s="24">
        <v>0</v>
      </c>
      <c r="BY47" s="24">
        <v>119267.92</v>
      </c>
      <c r="BZ47" s="24">
        <v>594043.96</v>
      </c>
      <c r="CA47" s="24">
        <v>-2769.73</v>
      </c>
      <c r="CB47" s="24">
        <v>0</v>
      </c>
      <c r="CC47" s="24">
        <v>5403.9900000000052</v>
      </c>
      <c r="CD47" s="20"/>
      <c r="CE47" s="32">
        <v>14806946.839999998</v>
      </c>
    </row>
    <row r="48" spans="1:83" x14ac:dyDescent="0.35">
      <c r="A48" s="32" t="s">
        <v>217</v>
      </c>
      <c r="B48" s="312">
        <v>0.16000000201165676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v>0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/>
      <c r="CE48" s="32">
        <v>0</v>
      </c>
    </row>
    <row r="49" spans="1:83" x14ac:dyDescent="0.35">
      <c r="A49" s="20" t="s">
        <v>218</v>
      </c>
      <c r="B49" s="32">
        <v>14806947.160000002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>
        <v>7350644</v>
      </c>
      <c r="C51" s="24">
        <v>77414.39</v>
      </c>
      <c r="D51" s="24">
        <v>0</v>
      </c>
      <c r="E51" s="24">
        <v>557371.86999999988</v>
      </c>
      <c r="F51" s="24">
        <v>0</v>
      </c>
      <c r="G51" s="24">
        <v>0</v>
      </c>
      <c r="H51" s="24">
        <v>154117.21</v>
      </c>
      <c r="I51" s="24">
        <v>0</v>
      </c>
      <c r="J51" s="24">
        <v>13628.4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479214.74000000005</v>
      </c>
      <c r="Q51" s="24">
        <v>2448.96</v>
      </c>
      <c r="R51" s="24">
        <v>32105.4</v>
      </c>
      <c r="S51" s="24">
        <v>0</v>
      </c>
      <c r="T51" s="24">
        <v>0</v>
      </c>
      <c r="U51" s="24">
        <v>109755.29000000001</v>
      </c>
      <c r="V51" s="24">
        <v>309706.68</v>
      </c>
      <c r="W51" s="24">
        <v>17103</v>
      </c>
      <c r="X51" s="24">
        <v>168794.52</v>
      </c>
      <c r="Y51" s="24">
        <v>347755.02999999997</v>
      </c>
      <c r="Z51" s="24">
        <v>1842.22</v>
      </c>
      <c r="AA51" s="24">
        <v>4050.13</v>
      </c>
      <c r="AB51" s="24">
        <v>184865.51</v>
      </c>
      <c r="AC51" s="24">
        <v>98791.62999999999</v>
      </c>
      <c r="AD51" s="24">
        <v>18414.48</v>
      </c>
      <c r="AE51" s="24">
        <v>13096.41</v>
      </c>
      <c r="AF51" s="24">
        <v>0</v>
      </c>
      <c r="AG51" s="24">
        <v>787271.29</v>
      </c>
      <c r="AH51" s="24">
        <v>0</v>
      </c>
      <c r="AI51" s="24">
        <v>0</v>
      </c>
      <c r="AJ51" s="24">
        <v>73723.61</v>
      </c>
      <c r="AK51" s="24">
        <v>266.13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513.69000000000005</v>
      </c>
      <c r="AW51" s="24">
        <v>0</v>
      </c>
      <c r="AX51" s="24">
        <v>0</v>
      </c>
      <c r="AY51" s="24">
        <v>6675.26</v>
      </c>
      <c r="AZ51" s="24">
        <v>14954.21</v>
      </c>
      <c r="BA51" s="24">
        <v>0</v>
      </c>
      <c r="BB51" s="24">
        <v>0</v>
      </c>
      <c r="BC51" s="24">
        <v>0</v>
      </c>
      <c r="BD51" s="24">
        <v>225.96</v>
      </c>
      <c r="BE51" s="24">
        <v>562693.64</v>
      </c>
      <c r="BF51" s="24">
        <v>0</v>
      </c>
      <c r="BG51" s="24">
        <v>8572.44</v>
      </c>
      <c r="BH51" s="24">
        <v>479032.74</v>
      </c>
      <c r="BI51" s="24">
        <v>0</v>
      </c>
      <c r="BJ51" s="24">
        <v>0</v>
      </c>
      <c r="BK51" s="24">
        <v>0</v>
      </c>
      <c r="BL51" s="24">
        <v>22514.959999999999</v>
      </c>
      <c r="BM51" s="24">
        <v>0</v>
      </c>
      <c r="BN51" s="24">
        <v>1451775.66</v>
      </c>
      <c r="BO51" s="24">
        <v>0</v>
      </c>
      <c r="BP51" s="24">
        <v>0</v>
      </c>
      <c r="BQ51" s="24">
        <v>0</v>
      </c>
      <c r="BR51" s="24">
        <v>0</v>
      </c>
      <c r="BS51" s="24">
        <v>8811.36</v>
      </c>
      <c r="BT51" s="24">
        <v>0</v>
      </c>
      <c r="BU51" s="24">
        <v>0</v>
      </c>
      <c r="BV51" s="24">
        <v>358.08</v>
      </c>
      <c r="BW51" s="24">
        <v>0</v>
      </c>
      <c r="BX51" s="24">
        <v>0</v>
      </c>
      <c r="BY51" s="24">
        <v>18050.21</v>
      </c>
      <c r="BZ51" s="24">
        <v>179784.03</v>
      </c>
      <c r="CA51" s="24">
        <v>0</v>
      </c>
      <c r="CB51" s="24">
        <v>0</v>
      </c>
      <c r="CC51" s="24">
        <v>1144945.0999999999</v>
      </c>
      <c r="CD51" s="20"/>
      <c r="CE51" s="32">
        <v>7350644.2399999993</v>
      </c>
    </row>
    <row r="52" spans="1:83" x14ac:dyDescent="0.35">
      <c r="A52" s="39" t="s">
        <v>220</v>
      </c>
      <c r="B52" s="313">
        <v>-0.23999999929219484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/>
      <c r="CE52" s="32">
        <v>0</v>
      </c>
    </row>
    <row r="53" spans="1:83" x14ac:dyDescent="0.35">
      <c r="A53" s="20" t="s">
        <v>218</v>
      </c>
      <c r="B53" s="32">
        <v>7350643.7600000007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3559</v>
      </c>
      <c r="D59" s="24">
        <v>0</v>
      </c>
      <c r="E59" s="24">
        <v>38481</v>
      </c>
      <c r="F59" s="24">
        <v>0</v>
      </c>
      <c r="G59" s="24">
        <v>0</v>
      </c>
      <c r="H59" s="24">
        <v>7728</v>
      </c>
      <c r="I59" s="24">
        <v>0</v>
      </c>
      <c r="J59" s="24">
        <v>2179</v>
      </c>
      <c r="K59" s="24">
        <v>0</v>
      </c>
      <c r="L59" s="24">
        <v>0</v>
      </c>
      <c r="M59" s="24">
        <v>0</v>
      </c>
      <c r="N59" s="24">
        <v>0</v>
      </c>
      <c r="O59" s="24">
        <v>860</v>
      </c>
      <c r="P59" s="30"/>
      <c r="Q59" s="30"/>
      <c r="R59" s="30"/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 t="e">
        <v>#VALUE!</v>
      </c>
      <c r="AZ59" s="30" t="e">
        <v>#VALUE!</v>
      </c>
      <c r="BA59" s="314"/>
      <c r="BB59" s="314"/>
      <c r="BC59" s="314"/>
      <c r="BD59" s="314"/>
      <c r="BE59" s="30">
        <v>436329.27399999974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>
        <v>51.839235576923073</v>
      </c>
      <c r="D60" s="315">
        <v>0</v>
      </c>
      <c r="E60" s="315">
        <v>287.30821634615387</v>
      </c>
      <c r="F60" s="315">
        <v>0</v>
      </c>
      <c r="G60" s="315">
        <v>0</v>
      </c>
      <c r="H60" s="315">
        <v>52.303206730769226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0</v>
      </c>
      <c r="P60" s="316">
        <v>75.672605769230771</v>
      </c>
      <c r="Q60" s="316">
        <v>9.1585528846153839</v>
      </c>
      <c r="R60" s="316">
        <v>1.5106394230769231</v>
      </c>
      <c r="S60" s="317">
        <v>0</v>
      </c>
      <c r="T60" s="317">
        <v>0</v>
      </c>
      <c r="U60" s="318">
        <v>45.314677884615385</v>
      </c>
      <c r="V60" s="316">
        <v>41.053932692307683</v>
      </c>
      <c r="W60" s="316">
        <v>4.2999807692307694</v>
      </c>
      <c r="X60" s="316">
        <v>10.62502403846154</v>
      </c>
      <c r="Y60" s="316">
        <v>36.510903846153838</v>
      </c>
      <c r="Z60" s="316">
        <v>3.4096153846153845E-2</v>
      </c>
      <c r="AA60" s="316">
        <v>2.3800769230769232</v>
      </c>
      <c r="AB60" s="317">
        <v>37.07185576923078</v>
      </c>
      <c r="AC60" s="316">
        <v>17.901783653846156</v>
      </c>
      <c r="AD60" s="316">
        <v>0</v>
      </c>
      <c r="AE60" s="316">
        <v>14.644399038461538</v>
      </c>
      <c r="AF60" s="316">
        <v>0</v>
      </c>
      <c r="AG60" s="316">
        <v>102.59150000000001</v>
      </c>
      <c r="AH60" s="316">
        <v>0</v>
      </c>
      <c r="AI60" s="316">
        <v>0</v>
      </c>
      <c r="AJ60" s="316">
        <v>13.712168269230768</v>
      </c>
      <c r="AK60" s="316">
        <v>3.1291105769230767</v>
      </c>
      <c r="AL60" s="316">
        <v>2.0716153846153844</v>
      </c>
      <c r="AM60" s="316">
        <v>0</v>
      </c>
      <c r="AN60" s="316">
        <v>0</v>
      </c>
      <c r="AO60" s="316">
        <v>13.501687499999999</v>
      </c>
      <c r="AP60" s="316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7">
        <v>7.0691298076923097</v>
      </c>
      <c r="AW60" s="317">
        <v>0</v>
      </c>
      <c r="AX60" s="317">
        <v>0</v>
      </c>
      <c r="AY60" s="316">
        <v>11.115985576923077</v>
      </c>
      <c r="AZ60" s="316">
        <v>28.473548076923077</v>
      </c>
      <c r="BA60" s="317">
        <v>0</v>
      </c>
      <c r="BB60" s="317">
        <v>13.528495192307693</v>
      </c>
      <c r="BC60" s="317">
        <v>0</v>
      </c>
      <c r="BD60" s="317">
        <v>3.8341346153846156E-2</v>
      </c>
      <c r="BE60" s="316">
        <v>77.579375000000013</v>
      </c>
      <c r="BF60" s="317">
        <v>0</v>
      </c>
      <c r="BG60" s="317">
        <v>0</v>
      </c>
      <c r="BH60" s="317">
        <v>2.6442307692307694E-3</v>
      </c>
      <c r="BI60" s="317">
        <v>0</v>
      </c>
      <c r="BJ60" s="317">
        <v>0</v>
      </c>
      <c r="BK60" s="317">
        <v>0</v>
      </c>
      <c r="BL60" s="317">
        <v>18.404653846153845</v>
      </c>
      <c r="BM60" s="317">
        <v>0</v>
      </c>
      <c r="BN60" s="317">
        <v>58.759057692307685</v>
      </c>
      <c r="BO60" s="317">
        <v>2.7471153846153847E-2</v>
      </c>
      <c r="BP60" s="317">
        <v>7.3317307692307692E-3</v>
      </c>
      <c r="BQ60" s="317">
        <v>0</v>
      </c>
      <c r="BR60" s="317">
        <v>0</v>
      </c>
      <c r="BS60" s="317">
        <v>1.0027499999999998</v>
      </c>
      <c r="BT60" s="317">
        <v>1.7379663461538464</v>
      </c>
      <c r="BU60" s="317">
        <v>0</v>
      </c>
      <c r="BV60" s="317">
        <v>0</v>
      </c>
      <c r="BW60" s="317">
        <v>0</v>
      </c>
      <c r="BX60" s="317">
        <v>0</v>
      </c>
      <c r="BY60" s="317">
        <v>20.160663461538462</v>
      </c>
      <c r="BZ60" s="317">
        <v>34.756379807692312</v>
      </c>
      <c r="CA60" s="317">
        <v>3.2704038461538461</v>
      </c>
      <c r="CB60" s="317">
        <v>0.17729807692307692</v>
      </c>
      <c r="CC60" s="317">
        <v>6.5742740384615379</v>
      </c>
      <c r="CD60" s="247" t="s">
        <v>233</v>
      </c>
      <c r="CE60" s="268">
        <v>1105.3210384615381</v>
      </c>
    </row>
    <row r="61" spans="1:83" x14ac:dyDescent="0.35">
      <c r="A61" s="39" t="s">
        <v>248</v>
      </c>
      <c r="B61" s="20"/>
      <c r="C61" s="24">
        <v>5575615.4199999999</v>
      </c>
      <c r="D61" s="24">
        <v>0</v>
      </c>
      <c r="E61" s="24">
        <v>33721408.409999996</v>
      </c>
      <c r="F61" s="24">
        <v>0</v>
      </c>
      <c r="G61" s="24">
        <v>0</v>
      </c>
      <c r="H61" s="24">
        <v>5103468.47</v>
      </c>
      <c r="I61" s="24">
        <v>0</v>
      </c>
      <c r="J61" s="24">
        <v>1654344.0900000003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30">
        <v>8714287.0000000037</v>
      </c>
      <c r="Q61" s="30">
        <v>1383138.66</v>
      </c>
      <c r="R61" s="30">
        <v>157567.54999999999</v>
      </c>
      <c r="S61" s="319">
        <v>0</v>
      </c>
      <c r="T61" s="319">
        <v>0</v>
      </c>
      <c r="U61" s="31">
        <v>4855326.3600000003</v>
      </c>
      <c r="V61" s="30">
        <v>4777241.97</v>
      </c>
      <c r="W61" s="30">
        <v>681545.32000000007</v>
      </c>
      <c r="X61" s="30">
        <v>1244858.77</v>
      </c>
      <c r="Y61" s="30">
        <v>3988330.4999999995</v>
      </c>
      <c r="Z61" s="30">
        <v>4142.76</v>
      </c>
      <c r="AA61" s="30">
        <v>295659.19999999995</v>
      </c>
      <c r="AB61" s="320">
        <v>4590408.29</v>
      </c>
      <c r="AC61" s="30">
        <v>2049980.55</v>
      </c>
      <c r="AD61" s="30">
        <v>0</v>
      </c>
      <c r="AE61" s="30">
        <v>1598015.96</v>
      </c>
      <c r="AF61" s="30">
        <v>0</v>
      </c>
      <c r="AG61" s="30">
        <v>12925353.719999999</v>
      </c>
      <c r="AH61" s="30">
        <v>0</v>
      </c>
      <c r="AI61" s="30">
        <v>0</v>
      </c>
      <c r="AJ61" s="30">
        <v>1076672.5000000002</v>
      </c>
      <c r="AK61" s="30">
        <v>382787.65</v>
      </c>
      <c r="AL61" s="30">
        <v>247419.81</v>
      </c>
      <c r="AM61" s="30">
        <v>0</v>
      </c>
      <c r="AN61" s="30">
        <v>0</v>
      </c>
      <c r="AO61" s="30">
        <v>1561475.11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9">
        <v>546335.32999999996</v>
      </c>
      <c r="AW61" s="319">
        <v>0</v>
      </c>
      <c r="AX61" s="319">
        <v>0</v>
      </c>
      <c r="AY61" s="30">
        <v>754988.49</v>
      </c>
      <c r="AZ61" s="30">
        <v>1567328.48</v>
      </c>
      <c r="BA61" s="319">
        <v>0</v>
      </c>
      <c r="BB61" s="319">
        <v>1998918.2200000002</v>
      </c>
      <c r="BC61" s="319">
        <v>0</v>
      </c>
      <c r="BD61" s="319">
        <v>5622.71</v>
      </c>
      <c r="BE61" s="30">
        <v>4816182.5700000012</v>
      </c>
      <c r="BF61" s="319">
        <v>0</v>
      </c>
      <c r="BG61" s="319">
        <v>0</v>
      </c>
      <c r="BH61" s="319">
        <v>363.07</v>
      </c>
      <c r="BI61" s="319">
        <v>0</v>
      </c>
      <c r="BJ61" s="319">
        <v>0</v>
      </c>
      <c r="BK61" s="319">
        <v>0</v>
      </c>
      <c r="BL61" s="319">
        <v>2064448.0400000003</v>
      </c>
      <c r="BM61" s="319">
        <v>0</v>
      </c>
      <c r="BN61" s="319">
        <v>3983854.9899999993</v>
      </c>
      <c r="BO61" s="319">
        <v>2405.88</v>
      </c>
      <c r="BP61" s="319">
        <v>272</v>
      </c>
      <c r="BQ61" s="319">
        <v>0</v>
      </c>
      <c r="BR61" s="319">
        <v>0</v>
      </c>
      <c r="BS61" s="319">
        <v>83628.009999999995</v>
      </c>
      <c r="BT61" s="319">
        <v>161340.86000000002</v>
      </c>
      <c r="BU61" s="319">
        <v>0</v>
      </c>
      <c r="BV61" s="319">
        <v>0</v>
      </c>
      <c r="BW61" s="319">
        <v>0</v>
      </c>
      <c r="BX61" s="319">
        <v>0</v>
      </c>
      <c r="BY61" s="319">
        <v>2625840</v>
      </c>
      <c r="BZ61" s="319">
        <v>2327216.2800000007</v>
      </c>
      <c r="CA61" s="319">
        <v>376404.03</v>
      </c>
      <c r="CB61" s="319">
        <v>55002.61</v>
      </c>
      <c r="CC61" s="319">
        <v>1563172.11</v>
      </c>
      <c r="CD61" s="29" t="s">
        <v>233</v>
      </c>
      <c r="CE61" s="32">
        <v>119522371.75</v>
      </c>
    </row>
    <row r="62" spans="1:83" x14ac:dyDescent="0.35">
      <c r="A62" s="39" t="s">
        <v>9</v>
      </c>
      <c r="B62" s="20"/>
      <c r="C62" s="32">
        <v>310955</v>
      </c>
      <c r="D62" s="32">
        <v>0</v>
      </c>
      <c r="E62" s="32">
        <v>1657040</v>
      </c>
      <c r="F62" s="32">
        <v>0</v>
      </c>
      <c r="G62" s="32">
        <v>0</v>
      </c>
      <c r="H62" s="32">
        <v>339782</v>
      </c>
      <c r="I62" s="32">
        <v>0</v>
      </c>
      <c r="J62" s="32">
        <v>116359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497314</v>
      </c>
      <c r="Q62" s="32">
        <v>77007</v>
      </c>
      <c r="R62" s="32">
        <v>13429</v>
      </c>
      <c r="S62" s="32">
        <v>0</v>
      </c>
      <c r="T62" s="32">
        <v>0</v>
      </c>
      <c r="U62" s="32">
        <v>324831</v>
      </c>
      <c r="V62" s="32">
        <v>307196</v>
      </c>
      <c r="W62" s="32">
        <v>32323</v>
      </c>
      <c r="X62" s="32">
        <v>98630</v>
      </c>
      <c r="Y62" s="32">
        <v>272860</v>
      </c>
      <c r="Z62" s="32">
        <v>0</v>
      </c>
      <c r="AA62" s="32">
        <v>12421</v>
      </c>
      <c r="AB62" s="32">
        <v>312600</v>
      </c>
      <c r="AC62" s="32">
        <v>124426</v>
      </c>
      <c r="AD62" s="32">
        <v>0</v>
      </c>
      <c r="AE62" s="32">
        <v>123796</v>
      </c>
      <c r="AF62" s="32">
        <v>0</v>
      </c>
      <c r="AG62" s="32">
        <v>565031</v>
      </c>
      <c r="AH62" s="32">
        <v>0</v>
      </c>
      <c r="AI62" s="32">
        <v>0</v>
      </c>
      <c r="AJ62" s="32">
        <v>75015</v>
      </c>
      <c r="AK62" s="32">
        <v>29780</v>
      </c>
      <c r="AL62" s="32">
        <v>20353</v>
      </c>
      <c r="AM62" s="32">
        <v>0</v>
      </c>
      <c r="AN62" s="32">
        <v>0</v>
      </c>
      <c r="AO62" s="32">
        <v>87526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24589</v>
      </c>
      <c r="AW62" s="32">
        <v>0</v>
      </c>
      <c r="AX62" s="32">
        <v>0</v>
      </c>
      <c r="AY62" s="32">
        <v>54050</v>
      </c>
      <c r="AZ62" s="32">
        <v>136456</v>
      </c>
      <c r="BA62" s="32">
        <v>0</v>
      </c>
      <c r="BB62" s="32">
        <v>81929</v>
      </c>
      <c r="BC62" s="32">
        <v>0</v>
      </c>
      <c r="BD62" s="32">
        <v>20127</v>
      </c>
      <c r="BE62" s="32">
        <v>357751</v>
      </c>
      <c r="BF62" s="32">
        <v>0</v>
      </c>
      <c r="BG62" s="32">
        <v>3369</v>
      </c>
      <c r="BH62" s="32">
        <v>0</v>
      </c>
      <c r="BI62" s="32">
        <v>0</v>
      </c>
      <c r="BJ62" s="32">
        <v>0</v>
      </c>
      <c r="BK62" s="32">
        <v>0</v>
      </c>
      <c r="BL62" s="32">
        <v>141613</v>
      </c>
      <c r="BM62" s="32">
        <v>0</v>
      </c>
      <c r="BN62" s="32">
        <v>308101</v>
      </c>
      <c r="BO62" s="32">
        <v>7546630</v>
      </c>
      <c r="BP62" s="32">
        <v>38</v>
      </c>
      <c r="BQ62" s="32">
        <v>0</v>
      </c>
      <c r="BR62" s="32">
        <v>0</v>
      </c>
      <c r="BS62" s="32">
        <v>6479</v>
      </c>
      <c r="BT62" s="32">
        <v>11194</v>
      </c>
      <c r="BU62" s="32">
        <v>0</v>
      </c>
      <c r="BV62" s="32">
        <v>0</v>
      </c>
      <c r="BW62" s="32">
        <v>0</v>
      </c>
      <c r="BX62" s="32">
        <v>0</v>
      </c>
      <c r="BY62" s="32">
        <v>119268</v>
      </c>
      <c r="BZ62" s="32">
        <v>594044</v>
      </c>
      <c r="CA62" s="32">
        <v>-2770</v>
      </c>
      <c r="CB62" s="32">
        <v>0</v>
      </c>
      <c r="CC62" s="32">
        <v>5404</v>
      </c>
      <c r="CD62" s="29" t="s">
        <v>233</v>
      </c>
      <c r="CE62" s="32">
        <v>14806946</v>
      </c>
    </row>
    <row r="63" spans="1:83" x14ac:dyDescent="0.35">
      <c r="A63" s="39" t="s">
        <v>249</v>
      </c>
      <c r="B63" s="20"/>
      <c r="C63" s="24">
        <v>23043.96</v>
      </c>
      <c r="D63" s="24">
        <v>0</v>
      </c>
      <c r="E63" s="24">
        <v>516354.75</v>
      </c>
      <c r="F63" s="24">
        <v>0</v>
      </c>
      <c r="G63" s="24">
        <v>0</v>
      </c>
      <c r="H63" s="24">
        <v>1666524.33</v>
      </c>
      <c r="I63" s="24">
        <v>0</v>
      </c>
      <c r="J63" s="24">
        <v>585000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30">
        <v>2025302.78</v>
      </c>
      <c r="Q63" s="30">
        <v>0</v>
      </c>
      <c r="R63" s="30">
        <v>1040680.18</v>
      </c>
      <c r="S63" s="319">
        <v>0</v>
      </c>
      <c r="T63" s="319">
        <v>0</v>
      </c>
      <c r="U63" s="31">
        <v>0</v>
      </c>
      <c r="V63" s="30">
        <v>-473300.75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20">
        <v>1856.58</v>
      </c>
      <c r="AC63" s="30">
        <v>0</v>
      </c>
      <c r="AD63" s="30">
        <v>0</v>
      </c>
      <c r="AE63" s="30">
        <v>58620.959999999999</v>
      </c>
      <c r="AF63" s="30">
        <v>0</v>
      </c>
      <c r="AG63" s="30">
        <v>844983.44</v>
      </c>
      <c r="AH63" s="30">
        <v>0</v>
      </c>
      <c r="AI63" s="30">
        <v>0</v>
      </c>
      <c r="AJ63" s="30">
        <v>2145402.1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4867.28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79983.61</v>
      </c>
      <c r="BC63" s="319">
        <v>0</v>
      </c>
      <c r="BD63" s="319">
        <v>0</v>
      </c>
      <c r="BE63" s="30">
        <v>15781.63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831006.15999999992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0</v>
      </c>
      <c r="BX63" s="319">
        <v>0</v>
      </c>
      <c r="BY63" s="319">
        <v>0</v>
      </c>
      <c r="BZ63" s="319">
        <v>0</v>
      </c>
      <c r="CA63" s="319">
        <v>25000</v>
      </c>
      <c r="CB63" s="319">
        <v>0</v>
      </c>
      <c r="CC63" s="319">
        <v>0</v>
      </c>
      <c r="CD63" s="29" t="s">
        <v>233</v>
      </c>
      <c r="CE63" s="32">
        <v>9391107.0099999998</v>
      </c>
    </row>
    <row r="64" spans="1:83" x14ac:dyDescent="0.35">
      <c r="A64" s="39" t="s">
        <v>250</v>
      </c>
      <c r="B64" s="20"/>
      <c r="C64" s="24">
        <v>610096.72999999975</v>
      </c>
      <c r="D64" s="24">
        <v>0</v>
      </c>
      <c r="E64" s="24">
        <v>1960970.1600000004</v>
      </c>
      <c r="F64" s="24">
        <v>0</v>
      </c>
      <c r="G64" s="24">
        <v>0</v>
      </c>
      <c r="H64" s="24">
        <v>42739.009999999995</v>
      </c>
      <c r="I64" s="24">
        <v>0</v>
      </c>
      <c r="J64" s="24">
        <v>101606.25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30">
        <v>4769674.8500000015</v>
      </c>
      <c r="Q64" s="30">
        <v>59169.27</v>
      </c>
      <c r="R64" s="30">
        <v>266072.45</v>
      </c>
      <c r="S64" s="319">
        <v>2327649.7700000005</v>
      </c>
      <c r="T64" s="319">
        <v>0</v>
      </c>
      <c r="U64" s="31">
        <v>5187685.8399999989</v>
      </c>
      <c r="V64" s="30">
        <v>2806019.27</v>
      </c>
      <c r="W64" s="30">
        <v>50298.079999999994</v>
      </c>
      <c r="X64" s="30">
        <v>503482.83</v>
      </c>
      <c r="Y64" s="30">
        <v>303199.53999999998</v>
      </c>
      <c r="Z64" s="30">
        <v>7923.12</v>
      </c>
      <c r="AA64" s="30">
        <v>142265.88</v>
      </c>
      <c r="AB64" s="320">
        <v>6772717.7599999988</v>
      </c>
      <c r="AC64" s="30">
        <v>322626.67000000004</v>
      </c>
      <c r="AD64" s="30">
        <v>1774.8400000000001</v>
      </c>
      <c r="AE64" s="30">
        <v>6999.89</v>
      </c>
      <c r="AF64" s="30">
        <v>0</v>
      </c>
      <c r="AG64" s="30">
        <v>1641318.93</v>
      </c>
      <c r="AH64" s="30">
        <v>0</v>
      </c>
      <c r="AI64" s="30">
        <v>0</v>
      </c>
      <c r="AJ64" s="30">
        <v>238322.57000000004</v>
      </c>
      <c r="AK64" s="30">
        <v>7.5</v>
      </c>
      <c r="AL64" s="30">
        <v>0</v>
      </c>
      <c r="AM64" s="30">
        <v>0</v>
      </c>
      <c r="AN64" s="30">
        <v>0</v>
      </c>
      <c r="AO64" s="30">
        <v>90244.609999999986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9">
        <v>662.44999999999993</v>
      </c>
      <c r="AW64" s="319">
        <v>0</v>
      </c>
      <c r="AX64" s="319">
        <v>0</v>
      </c>
      <c r="AY64" s="30">
        <v>468823.3</v>
      </c>
      <c r="AZ64" s="30">
        <v>950482.32000000007</v>
      </c>
      <c r="BA64" s="319">
        <v>0</v>
      </c>
      <c r="BB64" s="319">
        <v>-3182.17</v>
      </c>
      <c r="BC64" s="319">
        <v>0</v>
      </c>
      <c r="BD64" s="319">
        <v>6438.800000000002</v>
      </c>
      <c r="BE64" s="30">
        <v>770510.95000000007</v>
      </c>
      <c r="BF64" s="319">
        <v>0</v>
      </c>
      <c r="BG64" s="319">
        <v>1.42</v>
      </c>
      <c r="BH64" s="319">
        <v>0</v>
      </c>
      <c r="BI64" s="319">
        <v>0</v>
      </c>
      <c r="BJ64" s="319">
        <v>0</v>
      </c>
      <c r="BK64" s="319">
        <v>0</v>
      </c>
      <c r="BL64" s="319">
        <v>176736.04</v>
      </c>
      <c r="BM64" s="319">
        <v>0</v>
      </c>
      <c r="BN64" s="319">
        <v>1006684.5900000003</v>
      </c>
      <c r="BO64" s="319">
        <v>1261.5999999999999</v>
      </c>
      <c r="BP64" s="319">
        <v>0</v>
      </c>
      <c r="BQ64" s="319">
        <v>0</v>
      </c>
      <c r="BR64" s="319">
        <v>0</v>
      </c>
      <c r="BS64" s="319">
        <v>4058.0899999999997</v>
      </c>
      <c r="BT64" s="319">
        <v>368.29</v>
      </c>
      <c r="BU64" s="319">
        <v>0</v>
      </c>
      <c r="BV64" s="319">
        <v>0</v>
      </c>
      <c r="BW64" s="319">
        <v>0</v>
      </c>
      <c r="BX64" s="319">
        <v>0</v>
      </c>
      <c r="BY64" s="319">
        <v>37073.31</v>
      </c>
      <c r="BZ64" s="319">
        <v>133425.62</v>
      </c>
      <c r="CA64" s="319">
        <v>0</v>
      </c>
      <c r="CB64" s="319">
        <v>82.56</v>
      </c>
      <c r="CC64" s="319">
        <v>80322.75999999998</v>
      </c>
      <c r="CD64" s="29" t="s">
        <v>233</v>
      </c>
      <c r="CE64" s="32">
        <v>31846615.749999996</v>
      </c>
    </row>
    <row r="65" spans="1:83" x14ac:dyDescent="0.35">
      <c r="A65" s="39" t="s">
        <v>251</v>
      </c>
      <c r="B65" s="20"/>
      <c r="C65" s="24">
        <v>-4309.57</v>
      </c>
      <c r="D65" s="24">
        <v>0</v>
      </c>
      <c r="E65" s="24">
        <v>5714.27</v>
      </c>
      <c r="F65" s="24">
        <v>0</v>
      </c>
      <c r="G65" s="24">
        <v>0</v>
      </c>
      <c r="H65" s="24">
        <v>2301.04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30">
        <v>172.82</v>
      </c>
      <c r="Q65" s="30">
        <v>850</v>
      </c>
      <c r="R65" s="30">
        <v>0</v>
      </c>
      <c r="S65" s="319">
        <v>0</v>
      </c>
      <c r="T65" s="319">
        <v>0</v>
      </c>
      <c r="U65" s="31">
        <v>1022.24</v>
      </c>
      <c r="V65" s="30">
        <v>1688.17</v>
      </c>
      <c r="W65" s="30">
        <v>0</v>
      </c>
      <c r="X65" s="30">
        <v>0</v>
      </c>
      <c r="Y65" s="30">
        <v>353.05</v>
      </c>
      <c r="Z65" s="30">
        <v>0</v>
      </c>
      <c r="AA65" s="30">
        <v>0</v>
      </c>
      <c r="AB65" s="320">
        <v>851.85</v>
      </c>
      <c r="AC65" s="30">
        <v>163.66</v>
      </c>
      <c r="AD65" s="30">
        <v>0</v>
      </c>
      <c r="AE65" s="30">
        <v>0</v>
      </c>
      <c r="AF65" s="30">
        <v>0</v>
      </c>
      <c r="AG65" s="30">
        <v>547.52</v>
      </c>
      <c r="AH65" s="30">
        <v>0</v>
      </c>
      <c r="AI65" s="30">
        <v>0</v>
      </c>
      <c r="AJ65" s="30">
        <v>149.57999999999998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821.09</v>
      </c>
      <c r="AW65" s="319">
        <v>0</v>
      </c>
      <c r="AX65" s="319">
        <v>0</v>
      </c>
      <c r="AY65" s="30">
        <v>425</v>
      </c>
      <c r="AZ65" s="30">
        <v>306.10000000000002</v>
      </c>
      <c r="BA65" s="319">
        <v>0</v>
      </c>
      <c r="BB65" s="319">
        <v>2385.71</v>
      </c>
      <c r="BC65" s="319">
        <v>0</v>
      </c>
      <c r="BD65" s="319">
        <v>0</v>
      </c>
      <c r="BE65" s="30">
        <v>1840678.0800000003</v>
      </c>
      <c r="BF65" s="319">
        <v>0</v>
      </c>
      <c r="BG65" s="319">
        <v>0</v>
      </c>
      <c r="BH65" s="319">
        <v>0</v>
      </c>
      <c r="BI65" s="319">
        <v>0</v>
      </c>
      <c r="BJ65" s="319">
        <v>0</v>
      </c>
      <c r="BK65" s="319">
        <v>0</v>
      </c>
      <c r="BL65" s="319">
        <v>0</v>
      </c>
      <c r="BM65" s="319">
        <v>0</v>
      </c>
      <c r="BN65" s="319">
        <v>15000.7</v>
      </c>
      <c r="BO65" s="319">
        <v>0</v>
      </c>
      <c r="BP65" s="319">
        <v>0</v>
      </c>
      <c r="BQ65" s="319">
        <v>0</v>
      </c>
      <c r="BR65" s="319">
        <v>0</v>
      </c>
      <c r="BS65" s="319">
        <v>300</v>
      </c>
      <c r="BT65" s="319">
        <v>500.19</v>
      </c>
      <c r="BU65" s="319">
        <v>0</v>
      </c>
      <c r="BV65" s="319">
        <v>0</v>
      </c>
      <c r="BW65" s="319">
        <v>0</v>
      </c>
      <c r="BX65" s="319">
        <v>0</v>
      </c>
      <c r="BY65" s="319">
        <v>20554.330000000002</v>
      </c>
      <c r="BZ65" s="319">
        <v>0</v>
      </c>
      <c r="CA65" s="319">
        <v>0</v>
      </c>
      <c r="CB65" s="319">
        <v>0</v>
      </c>
      <c r="CC65" s="319">
        <v>50</v>
      </c>
      <c r="CD65" s="29" t="s">
        <v>233</v>
      </c>
      <c r="CE65" s="32">
        <v>1890525.8300000003</v>
      </c>
    </row>
    <row r="66" spans="1:83" x14ac:dyDescent="0.35">
      <c r="A66" s="39" t="s">
        <v>252</v>
      </c>
      <c r="B66" s="20"/>
      <c r="C66" s="24">
        <v>718.64</v>
      </c>
      <c r="D66" s="24">
        <v>0</v>
      </c>
      <c r="E66" s="24">
        <v>482878.71000000008</v>
      </c>
      <c r="F66" s="24">
        <v>0</v>
      </c>
      <c r="G66" s="24">
        <v>0</v>
      </c>
      <c r="H66" s="24">
        <v>539667.5</v>
      </c>
      <c r="I66" s="24">
        <v>0</v>
      </c>
      <c r="J66" s="24">
        <v>2209.9299999999998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30">
        <v>1951895.51</v>
      </c>
      <c r="Q66" s="30">
        <v>162.86000000000001</v>
      </c>
      <c r="R66" s="30">
        <v>8876.0299999999988</v>
      </c>
      <c r="S66" s="319">
        <v>98735.26</v>
      </c>
      <c r="T66" s="319">
        <v>0</v>
      </c>
      <c r="U66" s="31">
        <v>1279385.52</v>
      </c>
      <c r="V66" s="30">
        <v>76916.260000000009</v>
      </c>
      <c r="W66" s="30">
        <v>27052.31</v>
      </c>
      <c r="X66" s="30">
        <v>23640.15</v>
      </c>
      <c r="Y66" s="30">
        <v>326031.12999999995</v>
      </c>
      <c r="Z66" s="30">
        <v>0</v>
      </c>
      <c r="AA66" s="30">
        <v>616.63</v>
      </c>
      <c r="AB66" s="320">
        <v>103625.79999999999</v>
      </c>
      <c r="AC66" s="30">
        <v>285968.58</v>
      </c>
      <c r="AD66" s="30">
        <v>715591.02</v>
      </c>
      <c r="AE66" s="30">
        <v>2165.89</v>
      </c>
      <c r="AF66" s="30">
        <v>0</v>
      </c>
      <c r="AG66" s="30">
        <v>14274.04</v>
      </c>
      <c r="AH66" s="30">
        <v>0</v>
      </c>
      <c r="AI66" s="30">
        <v>0</v>
      </c>
      <c r="AJ66" s="30">
        <v>801960.85000000009</v>
      </c>
      <c r="AK66" s="30">
        <v>43.24</v>
      </c>
      <c r="AL66" s="30">
        <v>174.97</v>
      </c>
      <c r="AM66" s="30">
        <v>0</v>
      </c>
      <c r="AN66" s="30">
        <v>0</v>
      </c>
      <c r="AO66" s="30">
        <v>165.79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9">
        <v>78317.3</v>
      </c>
      <c r="AW66" s="319">
        <v>0</v>
      </c>
      <c r="AX66" s="319">
        <v>105839.38</v>
      </c>
      <c r="AY66" s="30">
        <v>88753.62</v>
      </c>
      <c r="AZ66" s="30">
        <v>70315.039999999994</v>
      </c>
      <c r="BA66" s="319">
        <v>0</v>
      </c>
      <c r="BB66" s="319">
        <v>4265</v>
      </c>
      <c r="BC66" s="319">
        <v>0</v>
      </c>
      <c r="BD66" s="319">
        <v>10226.84</v>
      </c>
      <c r="BE66" s="30">
        <v>2767263.4600000004</v>
      </c>
      <c r="BF66" s="319">
        <v>0</v>
      </c>
      <c r="BG66" s="319">
        <v>19.73</v>
      </c>
      <c r="BH66" s="319">
        <v>0</v>
      </c>
      <c r="BI66" s="319">
        <v>0</v>
      </c>
      <c r="BJ66" s="319">
        <v>0</v>
      </c>
      <c r="BK66" s="319">
        <v>0</v>
      </c>
      <c r="BL66" s="319">
        <v>3339.5</v>
      </c>
      <c r="BM66" s="319">
        <v>0</v>
      </c>
      <c r="BN66" s="319">
        <v>2494008.92</v>
      </c>
      <c r="BO66" s="319">
        <v>-14.68</v>
      </c>
      <c r="BP66" s="319">
        <v>0</v>
      </c>
      <c r="BQ66" s="319">
        <v>0</v>
      </c>
      <c r="BR66" s="319">
        <v>0</v>
      </c>
      <c r="BS66" s="319">
        <v>10990</v>
      </c>
      <c r="BT66" s="319">
        <v>135.77000000000001</v>
      </c>
      <c r="BU66" s="319">
        <v>0</v>
      </c>
      <c r="BV66" s="319">
        <v>0</v>
      </c>
      <c r="BW66" s="319">
        <v>4588624.26</v>
      </c>
      <c r="BX66" s="319">
        <v>0</v>
      </c>
      <c r="BY66" s="319">
        <v>5105.8999999999996</v>
      </c>
      <c r="BZ66" s="319">
        <v>44474.380000000005</v>
      </c>
      <c r="CA66" s="319">
        <v>0</v>
      </c>
      <c r="CB66" s="319">
        <v>228.19</v>
      </c>
      <c r="CC66" s="319">
        <v>34302.82</v>
      </c>
      <c r="CD66" s="29" t="s">
        <v>233</v>
      </c>
      <c r="CE66" s="32">
        <v>17048952.049999997</v>
      </c>
    </row>
    <row r="67" spans="1:83" x14ac:dyDescent="0.35">
      <c r="A67" s="39" t="s">
        <v>11</v>
      </c>
      <c r="B67" s="20"/>
      <c r="C67" s="32">
        <v>77414</v>
      </c>
      <c r="D67" s="32">
        <v>0</v>
      </c>
      <c r="E67" s="32">
        <v>557372</v>
      </c>
      <c r="F67" s="32">
        <v>0</v>
      </c>
      <c r="G67" s="32">
        <v>0</v>
      </c>
      <c r="H67" s="32">
        <v>154117</v>
      </c>
      <c r="I67" s="32">
        <v>0</v>
      </c>
      <c r="J67" s="32">
        <v>13628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479215</v>
      </c>
      <c r="Q67" s="32">
        <v>2449</v>
      </c>
      <c r="R67" s="32">
        <v>32105</v>
      </c>
      <c r="S67" s="32">
        <v>0</v>
      </c>
      <c r="T67" s="32">
        <v>0</v>
      </c>
      <c r="U67" s="32">
        <v>109755</v>
      </c>
      <c r="V67" s="32">
        <v>309707</v>
      </c>
      <c r="W67" s="32">
        <v>17103</v>
      </c>
      <c r="X67" s="32">
        <v>168795</v>
      </c>
      <c r="Y67" s="32">
        <v>347755</v>
      </c>
      <c r="Z67" s="32">
        <v>1842</v>
      </c>
      <c r="AA67" s="32">
        <v>4050</v>
      </c>
      <c r="AB67" s="32">
        <v>184866</v>
      </c>
      <c r="AC67" s="32">
        <v>98792</v>
      </c>
      <c r="AD67" s="32">
        <v>18414</v>
      </c>
      <c r="AE67" s="32">
        <v>13096</v>
      </c>
      <c r="AF67" s="32">
        <v>0</v>
      </c>
      <c r="AG67" s="32">
        <v>787271</v>
      </c>
      <c r="AH67" s="32">
        <v>0</v>
      </c>
      <c r="AI67" s="32">
        <v>0</v>
      </c>
      <c r="AJ67" s="32">
        <v>73724</v>
      </c>
      <c r="AK67" s="32">
        <v>266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514</v>
      </c>
      <c r="AW67" s="32">
        <v>0</v>
      </c>
      <c r="AX67" s="32">
        <v>0</v>
      </c>
      <c r="AY67" s="32">
        <v>6675</v>
      </c>
      <c r="AZ67" s="32">
        <v>14954</v>
      </c>
      <c r="BA67" s="32">
        <v>0</v>
      </c>
      <c r="BB67" s="32">
        <v>0</v>
      </c>
      <c r="BC67" s="32">
        <v>0</v>
      </c>
      <c r="BD67" s="32">
        <v>226</v>
      </c>
      <c r="BE67" s="32">
        <v>562694</v>
      </c>
      <c r="BF67" s="32">
        <v>0</v>
      </c>
      <c r="BG67" s="32">
        <v>8572</v>
      </c>
      <c r="BH67" s="32">
        <v>479033</v>
      </c>
      <c r="BI67" s="32">
        <v>0</v>
      </c>
      <c r="BJ67" s="32">
        <v>0</v>
      </c>
      <c r="BK67" s="32">
        <v>0</v>
      </c>
      <c r="BL67" s="32">
        <v>22515</v>
      </c>
      <c r="BM67" s="32">
        <v>0</v>
      </c>
      <c r="BN67" s="32">
        <v>1451776</v>
      </c>
      <c r="BO67" s="32">
        <v>0</v>
      </c>
      <c r="BP67" s="32">
        <v>0</v>
      </c>
      <c r="BQ67" s="32">
        <v>0</v>
      </c>
      <c r="BR67" s="32">
        <v>0</v>
      </c>
      <c r="BS67" s="32">
        <v>8811</v>
      </c>
      <c r="BT67" s="32">
        <v>0</v>
      </c>
      <c r="BU67" s="32">
        <v>0</v>
      </c>
      <c r="BV67" s="32">
        <v>358</v>
      </c>
      <c r="BW67" s="32">
        <v>0</v>
      </c>
      <c r="BX67" s="32">
        <v>0</v>
      </c>
      <c r="BY67" s="32">
        <v>18050</v>
      </c>
      <c r="BZ67" s="32">
        <v>179784</v>
      </c>
      <c r="CA67" s="32">
        <v>0</v>
      </c>
      <c r="CB67" s="32">
        <v>0</v>
      </c>
      <c r="CC67" s="32">
        <v>1144945</v>
      </c>
      <c r="CD67" s="29" t="s">
        <v>233</v>
      </c>
      <c r="CE67" s="32">
        <v>7350643</v>
      </c>
    </row>
    <row r="68" spans="1:83" x14ac:dyDescent="0.35">
      <c r="A68" s="39" t="s">
        <v>253</v>
      </c>
      <c r="B68" s="32"/>
      <c r="C68" s="24">
        <v>36608.949999999997</v>
      </c>
      <c r="D68" s="24">
        <v>0</v>
      </c>
      <c r="E68" s="24">
        <v>190518.24000000002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30">
        <v>273538.45999999996</v>
      </c>
      <c r="Q68" s="30">
        <v>0</v>
      </c>
      <c r="R68" s="30">
        <v>0</v>
      </c>
      <c r="S68" s="319">
        <v>994.5</v>
      </c>
      <c r="T68" s="319">
        <v>0</v>
      </c>
      <c r="U68" s="31">
        <v>0</v>
      </c>
      <c r="V68" s="30">
        <v>412151.18</v>
      </c>
      <c r="W68" s="30">
        <v>0</v>
      </c>
      <c r="X68" s="30">
        <v>0</v>
      </c>
      <c r="Y68" s="30">
        <v>257732.28</v>
      </c>
      <c r="Z68" s="30">
        <v>0</v>
      </c>
      <c r="AA68" s="30">
        <v>0</v>
      </c>
      <c r="AB68" s="320">
        <v>156674.20000000001</v>
      </c>
      <c r="AC68" s="30">
        <v>129979.82999999999</v>
      </c>
      <c r="AD68" s="30">
        <v>0</v>
      </c>
      <c r="AE68" s="30">
        <v>0</v>
      </c>
      <c r="AF68" s="30">
        <v>0</v>
      </c>
      <c r="AG68" s="30">
        <v>497.75</v>
      </c>
      <c r="AH68" s="30">
        <v>0</v>
      </c>
      <c r="AI68" s="30">
        <v>0</v>
      </c>
      <c r="AJ68" s="30">
        <v>343591.13</v>
      </c>
      <c r="AK68" s="30">
        <v>0</v>
      </c>
      <c r="AL68" s="30">
        <v>0</v>
      </c>
      <c r="AM68" s="30">
        <v>0</v>
      </c>
      <c r="AN68" s="30">
        <v>0</v>
      </c>
      <c r="AO68" s="30">
        <v>12025.27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0</v>
      </c>
      <c r="AW68" s="319">
        <v>0</v>
      </c>
      <c r="AX68" s="319">
        <v>0</v>
      </c>
      <c r="AY68" s="30">
        <v>0</v>
      </c>
      <c r="AZ68" s="30">
        <v>0</v>
      </c>
      <c r="BA68" s="319">
        <v>0</v>
      </c>
      <c r="BB68" s="319">
        <v>0</v>
      </c>
      <c r="BC68" s="319">
        <v>0</v>
      </c>
      <c r="BD68" s="319">
        <v>2876.38</v>
      </c>
      <c r="BE68" s="30">
        <v>1126.18</v>
      </c>
      <c r="BF68" s="319">
        <v>0</v>
      </c>
      <c r="BG68" s="319">
        <v>0</v>
      </c>
      <c r="BH68" s="319">
        <v>0</v>
      </c>
      <c r="BI68" s="319">
        <v>0</v>
      </c>
      <c r="BJ68" s="319">
        <v>0</v>
      </c>
      <c r="BK68" s="319">
        <v>0</v>
      </c>
      <c r="BL68" s="319">
        <v>0</v>
      </c>
      <c r="BM68" s="319">
        <v>0</v>
      </c>
      <c r="BN68" s="319">
        <v>125092.04</v>
      </c>
      <c r="BO68" s="319">
        <v>0</v>
      </c>
      <c r="BP68" s="319">
        <v>0</v>
      </c>
      <c r="BQ68" s="319">
        <v>0</v>
      </c>
      <c r="BR68" s="319">
        <v>0</v>
      </c>
      <c r="BS68" s="319">
        <v>52627.199999999997</v>
      </c>
      <c r="BT68" s="319">
        <v>0</v>
      </c>
      <c r="BU68" s="319">
        <v>0</v>
      </c>
      <c r="BV68" s="319">
        <v>0</v>
      </c>
      <c r="BW68" s="319">
        <v>0</v>
      </c>
      <c r="BX68" s="319">
        <v>0</v>
      </c>
      <c r="BY68" s="319">
        <v>12111.53</v>
      </c>
      <c r="BZ68" s="319">
        <v>0</v>
      </c>
      <c r="CA68" s="319">
        <v>0</v>
      </c>
      <c r="CB68" s="319">
        <v>0</v>
      </c>
      <c r="CC68" s="319">
        <v>9074583.9299999997</v>
      </c>
      <c r="CD68" s="29" t="s">
        <v>233</v>
      </c>
      <c r="CE68" s="32">
        <v>11082729.049999999</v>
      </c>
    </row>
    <row r="69" spans="1:83" x14ac:dyDescent="0.35">
      <c r="A69" s="39" t="s">
        <v>254</v>
      </c>
      <c r="B69" s="20"/>
      <c r="C69" s="32">
        <f t="shared" ref="C69:BN69" si="0">SUM(C70:C83)</f>
        <v>20559.099999999999</v>
      </c>
      <c r="D69" s="32">
        <f t="shared" si="0"/>
        <v>0</v>
      </c>
      <c r="E69" s="32">
        <f t="shared" si="0"/>
        <v>197270.22000000003</v>
      </c>
      <c r="F69" s="32">
        <f t="shared" si="0"/>
        <v>0</v>
      </c>
      <c r="G69" s="32">
        <f t="shared" si="0"/>
        <v>0</v>
      </c>
      <c r="H69" s="32">
        <f t="shared" si="0"/>
        <v>126396.45</v>
      </c>
      <c r="I69" s="32">
        <f t="shared" si="0"/>
        <v>0</v>
      </c>
      <c r="J69" s="32">
        <f t="shared" si="0"/>
        <v>11.88</v>
      </c>
      <c r="K69" s="32">
        <f t="shared" si="0"/>
        <v>0</v>
      </c>
      <c r="L69" s="32">
        <f t="shared" si="0"/>
        <v>0</v>
      </c>
      <c r="M69" s="32">
        <f t="shared" si="0"/>
        <v>0</v>
      </c>
      <c r="N69" s="32">
        <f t="shared" si="0"/>
        <v>0</v>
      </c>
      <c r="O69" s="32">
        <f t="shared" si="0"/>
        <v>0</v>
      </c>
      <c r="P69" s="32">
        <f t="shared" si="0"/>
        <v>11363.619999999999</v>
      </c>
      <c r="Q69" s="32">
        <f t="shared" si="0"/>
        <v>2712.88</v>
      </c>
      <c r="R69" s="32">
        <f t="shared" si="0"/>
        <v>543.54</v>
      </c>
      <c r="S69" s="32">
        <f t="shared" si="0"/>
        <v>0</v>
      </c>
      <c r="T69" s="32">
        <f t="shared" si="0"/>
        <v>0</v>
      </c>
      <c r="U69" s="32">
        <f t="shared" si="0"/>
        <v>51721.890000000007</v>
      </c>
      <c r="V69" s="32">
        <f t="shared" si="0"/>
        <v>17210.18</v>
      </c>
      <c r="W69" s="32">
        <f t="shared" si="0"/>
        <v>0</v>
      </c>
      <c r="X69" s="32">
        <f t="shared" si="0"/>
        <v>27</v>
      </c>
      <c r="Y69" s="32">
        <f t="shared" si="0"/>
        <v>10876.92</v>
      </c>
      <c r="Z69" s="32">
        <f t="shared" si="0"/>
        <v>6057.82</v>
      </c>
      <c r="AA69" s="32">
        <f t="shared" si="0"/>
        <v>290.01</v>
      </c>
      <c r="AB69" s="32">
        <f t="shared" si="0"/>
        <v>17666.36</v>
      </c>
      <c r="AC69" s="32">
        <f t="shared" si="0"/>
        <v>8533.84</v>
      </c>
      <c r="AD69" s="32">
        <f t="shared" si="0"/>
        <v>0</v>
      </c>
      <c r="AE69" s="32">
        <f t="shared" si="0"/>
        <v>8406.25</v>
      </c>
      <c r="AF69" s="32">
        <f t="shared" si="0"/>
        <v>0</v>
      </c>
      <c r="AG69" s="32">
        <f t="shared" si="0"/>
        <v>155291.35999999999</v>
      </c>
      <c r="AH69" s="32">
        <f t="shared" si="0"/>
        <v>0</v>
      </c>
      <c r="AI69" s="32">
        <f t="shared" si="0"/>
        <v>0</v>
      </c>
      <c r="AJ69" s="32">
        <f t="shared" si="0"/>
        <v>22196.95</v>
      </c>
      <c r="AK69" s="32">
        <f t="shared" si="0"/>
        <v>2758.1700000000005</v>
      </c>
      <c r="AL69" s="32">
        <f t="shared" si="0"/>
        <v>464.5</v>
      </c>
      <c r="AM69" s="32">
        <f t="shared" si="0"/>
        <v>0</v>
      </c>
      <c r="AN69" s="32">
        <f t="shared" si="0"/>
        <v>0</v>
      </c>
      <c r="AO69" s="32">
        <f t="shared" si="0"/>
        <v>5965.2199999999993</v>
      </c>
      <c r="AP69" s="32">
        <f t="shared" si="0"/>
        <v>0</v>
      </c>
      <c r="AQ69" s="32">
        <f t="shared" si="0"/>
        <v>0</v>
      </c>
      <c r="AR69" s="32">
        <f t="shared" si="0"/>
        <v>0</v>
      </c>
      <c r="AS69" s="32">
        <f t="shared" si="0"/>
        <v>0</v>
      </c>
      <c r="AT69" s="32">
        <f t="shared" si="0"/>
        <v>0</v>
      </c>
      <c r="AU69" s="32">
        <f t="shared" si="0"/>
        <v>0</v>
      </c>
      <c r="AV69" s="32">
        <f t="shared" si="0"/>
        <v>2767.3400000000006</v>
      </c>
      <c r="AW69" s="32">
        <f t="shared" si="0"/>
        <v>0</v>
      </c>
      <c r="AX69" s="32">
        <f t="shared" si="0"/>
        <v>0</v>
      </c>
      <c r="AY69" s="32">
        <f t="shared" si="0"/>
        <v>1960</v>
      </c>
      <c r="AZ69" s="32">
        <f t="shared" si="0"/>
        <v>-585086.93999999994</v>
      </c>
      <c r="BA69" s="32">
        <f t="shared" si="0"/>
        <v>0</v>
      </c>
      <c r="BB69" s="32">
        <f t="shared" si="0"/>
        <v>183001.47</v>
      </c>
      <c r="BC69" s="32">
        <f t="shared" si="0"/>
        <v>0</v>
      </c>
      <c r="BD69" s="32">
        <f t="shared" si="0"/>
        <v>0</v>
      </c>
      <c r="BE69" s="32">
        <f t="shared" si="0"/>
        <v>33624.69</v>
      </c>
      <c r="BF69" s="32">
        <f t="shared" si="0"/>
        <v>0</v>
      </c>
      <c r="BG69" s="32">
        <f t="shared" si="0"/>
        <v>0</v>
      </c>
      <c r="BH69" s="32">
        <f t="shared" si="0"/>
        <v>0</v>
      </c>
      <c r="BI69" s="32">
        <f t="shared" si="0"/>
        <v>0</v>
      </c>
      <c r="BJ69" s="32">
        <f t="shared" si="0"/>
        <v>0</v>
      </c>
      <c r="BK69" s="32">
        <f t="shared" si="0"/>
        <v>0</v>
      </c>
      <c r="BL69" s="32">
        <f t="shared" si="0"/>
        <v>34978.080000000002</v>
      </c>
      <c r="BM69" s="32">
        <f t="shared" si="0"/>
        <v>0</v>
      </c>
      <c r="BN69" s="32">
        <f t="shared" si="0"/>
        <v>1326382.1500000001</v>
      </c>
      <c r="BO69" s="32">
        <f t="shared" ref="BO69:CD69" si="1">SUM(BO70:BO83)</f>
        <v>260</v>
      </c>
      <c r="BP69" s="32">
        <f t="shared" si="1"/>
        <v>0</v>
      </c>
      <c r="BQ69" s="32">
        <f t="shared" si="1"/>
        <v>0</v>
      </c>
      <c r="BR69" s="32">
        <f t="shared" si="1"/>
        <v>0</v>
      </c>
      <c r="BS69" s="32">
        <f t="shared" si="1"/>
        <v>12758.99</v>
      </c>
      <c r="BT69" s="32">
        <f t="shared" si="1"/>
        <v>54.750000000000007</v>
      </c>
      <c r="BU69" s="32">
        <f t="shared" si="1"/>
        <v>9250.57</v>
      </c>
      <c r="BV69" s="32">
        <f t="shared" si="1"/>
        <v>0</v>
      </c>
      <c r="BW69" s="32">
        <f t="shared" si="1"/>
        <v>0</v>
      </c>
      <c r="BX69" s="32">
        <f t="shared" si="1"/>
        <v>0</v>
      </c>
      <c r="BY69" s="32">
        <f t="shared" si="1"/>
        <v>104696.5</v>
      </c>
      <c r="BZ69" s="32">
        <f t="shared" si="1"/>
        <v>40652.229999999996</v>
      </c>
      <c r="CA69" s="32">
        <f t="shared" si="1"/>
        <v>48585.41</v>
      </c>
      <c r="CB69" s="32">
        <f t="shared" si="1"/>
        <v>0</v>
      </c>
      <c r="CC69" s="32">
        <f t="shared" si="1"/>
        <v>93472675.599999994</v>
      </c>
      <c r="CD69" s="32">
        <f t="shared" si="1"/>
        <v>12938464.109999999</v>
      </c>
      <c r="CE69" s="32">
        <f>SUM(CE70:CE84)</f>
        <v>115330417.97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2" si="2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2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2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2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2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2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2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2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2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2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2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2"/>
        <v>0</v>
      </c>
    </row>
    <row r="83" spans="1:84" x14ac:dyDescent="0.35">
      <c r="A83" s="33" t="s">
        <v>268</v>
      </c>
      <c r="B83" s="20"/>
      <c r="C83" s="24">
        <v>20559.099999999999</v>
      </c>
      <c r="D83" s="24">
        <v>0</v>
      </c>
      <c r="E83" s="30">
        <v>197270.22000000003</v>
      </c>
      <c r="F83" s="30">
        <v>0</v>
      </c>
      <c r="G83" s="24">
        <v>0</v>
      </c>
      <c r="H83" s="24">
        <v>126396.45</v>
      </c>
      <c r="I83" s="30">
        <v>0</v>
      </c>
      <c r="J83" s="30">
        <v>11.88</v>
      </c>
      <c r="K83" s="30">
        <v>0</v>
      </c>
      <c r="L83" s="30">
        <v>0</v>
      </c>
      <c r="M83" s="24">
        <v>0</v>
      </c>
      <c r="N83" s="24">
        <v>0</v>
      </c>
      <c r="O83" s="24">
        <v>0</v>
      </c>
      <c r="P83" s="30">
        <v>11363.619999999999</v>
      </c>
      <c r="Q83" s="30">
        <v>2712.88</v>
      </c>
      <c r="R83" s="31">
        <v>543.54</v>
      </c>
      <c r="S83" s="30">
        <v>0</v>
      </c>
      <c r="T83" s="24">
        <v>0</v>
      </c>
      <c r="U83" s="30">
        <v>51721.890000000007</v>
      </c>
      <c r="V83" s="30">
        <v>17210.18</v>
      </c>
      <c r="W83" s="24">
        <v>0</v>
      </c>
      <c r="X83" s="30">
        <v>27</v>
      </c>
      <c r="Y83" s="30">
        <v>10876.92</v>
      </c>
      <c r="Z83" s="30">
        <v>6057.82</v>
      </c>
      <c r="AA83" s="30">
        <v>290.01</v>
      </c>
      <c r="AB83" s="30">
        <v>17666.36</v>
      </c>
      <c r="AC83" s="30">
        <v>8533.84</v>
      </c>
      <c r="AD83" s="30">
        <v>0</v>
      </c>
      <c r="AE83" s="30">
        <v>8406.25</v>
      </c>
      <c r="AF83" s="30">
        <v>0</v>
      </c>
      <c r="AG83" s="30">
        <v>155291.35999999999</v>
      </c>
      <c r="AH83" s="30">
        <v>0</v>
      </c>
      <c r="AI83" s="30">
        <v>0</v>
      </c>
      <c r="AJ83" s="30">
        <v>22196.95</v>
      </c>
      <c r="AK83" s="30">
        <v>2758.1700000000005</v>
      </c>
      <c r="AL83" s="30">
        <v>464.5</v>
      </c>
      <c r="AM83" s="30">
        <v>0</v>
      </c>
      <c r="AN83" s="30">
        <v>0</v>
      </c>
      <c r="AO83" s="24">
        <v>5965.2199999999993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2767.3400000000006</v>
      </c>
      <c r="AW83" s="30">
        <v>0</v>
      </c>
      <c r="AX83" s="30">
        <v>0</v>
      </c>
      <c r="AY83" s="30">
        <v>1960</v>
      </c>
      <c r="AZ83" s="30">
        <v>-585086.93999999994</v>
      </c>
      <c r="BA83" s="30">
        <v>0</v>
      </c>
      <c r="BB83" s="30">
        <v>183001.47</v>
      </c>
      <c r="BC83" s="30">
        <v>0</v>
      </c>
      <c r="BD83" s="30">
        <v>0</v>
      </c>
      <c r="BE83" s="30">
        <v>33624.69</v>
      </c>
      <c r="BF83" s="30">
        <v>0</v>
      </c>
      <c r="BG83" s="30">
        <v>0</v>
      </c>
      <c r="BH83" s="31">
        <v>0</v>
      </c>
      <c r="BI83" s="30">
        <v>0</v>
      </c>
      <c r="BJ83" s="30">
        <v>0</v>
      </c>
      <c r="BK83" s="30">
        <v>0</v>
      </c>
      <c r="BL83" s="30">
        <v>34978.080000000002</v>
      </c>
      <c r="BM83" s="30">
        <v>0</v>
      </c>
      <c r="BN83" s="30">
        <v>1326382.1500000001</v>
      </c>
      <c r="BO83" s="30">
        <v>260</v>
      </c>
      <c r="BP83" s="30">
        <v>0</v>
      </c>
      <c r="BQ83" s="30">
        <v>0</v>
      </c>
      <c r="BR83" s="30">
        <v>0</v>
      </c>
      <c r="BS83" s="30">
        <v>12758.99</v>
      </c>
      <c r="BT83" s="30">
        <v>54.750000000000007</v>
      </c>
      <c r="BU83" s="30">
        <v>9250.57</v>
      </c>
      <c r="BV83" s="30">
        <v>0</v>
      </c>
      <c r="BW83" s="30">
        <v>0</v>
      </c>
      <c r="BX83" s="30">
        <v>0</v>
      </c>
      <c r="BY83" s="30">
        <v>104696.5</v>
      </c>
      <c r="BZ83" s="30">
        <v>40652.229999999996</v>
      </c>
      <c r="CA83" s="30">
        <v>48585.41</v>
      </c>
      <c r="CB83" s="30">
        <v>0</v>
      </c>
      <c r="CC83" s="30">
        <v>93472675.599999994</v>
      </c>
      <c r="CD83" s="35">
        <v>12938464.109999999</v>
      </c>
      <c r="CE83" s="32">
        <v>108291349.11</v>
      </c>
    </row>
    <row r="84" spans="1:84" x14ac:dyDescent="0.35">
      <c r="A84" s="39" t="s">
        <v>269</v>
      </c>
      <c r="B84" s="20"/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3776162.72</v>
      </c>
      <c r="V84" s="24">
        <v>256405</v>
      </c>
      <c r="W84" s="24">
        <v>0</v>
      </c>
      <c r="X84" s="24">
        <v>0</v>
      </c>
      <c r="Y84" s="24">
        <v>3277.21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1250</v>
      </c>
      <c r="AZ84" s="24">
        <v>333671.15999999997</v>
      </c>
      <c r="BA84" s="24">
        <v>0</v>
      </c>
      <c r="BB84" s="24">
        <v>0</v>
      </c>
      <c r="BC84" s="24">
        <v>0</v>
      </c>
      <c r="BD84" s="24">
        <v>0</v>
      </c>
      <c r="BE84" s="24">
        <v>251241.81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2243548.21</v>
      </c>
      <c r="BO84" s="24">
        <v>0</v>
      </c>
      <c r="BP84" s="24">
        <v>0</v>
      </c>
      <c r="BQ84" s="24">
        <v>0</v>
      </c>
      <c r="BR84" s="24">
        <v>0</v>
      </c>
      <c r="BS84" s="24">
        <v>-149.99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100</v>
      </c>
      <c r="BZ84" s="24">
        <v>0</v>
      </c>
      <c r="CA84" s="24">
        <v>0</v>
      </c>
      <c r="CB84" s="24">
        <v>0</v>
      </c>
      <c r="CC84" s="24">
        <v>173562.73999999996</v>
      </c>
      <c r="CD84" s="35">
        <v>0</v>
      </c>
      <c r="CE84" s="32">
        <v>7039068.8599999994</v>
      </c>
    </row>
    <row r="85" spans="1:84" x14ac:dyDescent="0.35">
      <c r="A85" s="39" t="s">
        <v>270</v>
      </c>
      <c r="B85" s="32"/>
      <c r="C85" s="32">
        <v>6650702.2299999986</v>
      </c>
      <c r="D85" s="32">
        <v>0</v>
      </c>
      <c r="E85" s="32">
        <v>39289526.760000005</v>
      </c>
      <c r="F85" s="32">
        <v>0</v>
      </c>
      <c r="G85" s="32">
        <v>0</v>
      </c>
      <c r="H85" s="32">
        <v>7974995.7999999998</v>
      </c>
      <c r="I85" s="32">
        <v>0</v>
      </c>
      <c r="J85" s="32">
        <v>2473159.1500000004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18722764.040000007</v>
      </c>
      <c r="Q85" s="32">
        <v>1525489.67</v>
      </c>
      <c r="R85" s="32">
        <v>1519273.75</v>
      </c>
      <c r="S85" s="32">
        <v>2427379.5300000003</v>
      </c>
      <c r="T85" s="32">
        <v>0</v>
      </c>
      <c r="U85" s="32">
        <v>8033565.129999999</v>
      </c>
      <c r="V85" s="32">
        <v>7978424.2799999993</v>
      </c>
      <c r="W85" s="32">
        <v>808321.71000000008</v>
      </c>
      <c r="X85" s="32">
        <v>2039433.75</v>
      </c>
      <c r="Y85" s="32">
        <v>5503861.21</v>
      </c>
      <c r="Z85" s="32">
        <v>19965.7</v>
      </c>
      <c r="AA85" s="32">
        <v>455302.72</v>
      </c>
      <c r="AB85" s="32">
        <v>12141266.839999998</v>
      </c>
      <c r="AC85" s="32">
        <v>3020471.13</v>
      </c>
      <c r="AD85" s="32">
        <v>735779.86</v>
      </c>
      <c r="AE85" s="32">
        <v>1811100.9499999997</v>
      </c>
      <c r="AF85" s="32">
        <v>0</v>
      </c>
      <c r="AG85" s="32">
        <v>16934568.759999998</v>
      </c>
      <c r="AH85" s="32">
        <v>0</v>
      </c>
      <c r="AI85" s="32">
        <v>0</v>
      </c>
      <c r="AJ85" s="32">
        <v>4777034.6800000006</v>
      </c>
      <c r="AK85" s="32">
        <v>415642.56</v>
      </c>
      <c r="AL85" s="32">
        <v>268412.27999999997</v>
      </c>
      <c r="AM85" s="32">
        <v>0</v>
      </c>
      <c r="AN85" s="32">
        <v>0</v>
      </c>
      <c r="AO85" s="32">
        <v>1757402.0000000002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658873.78999999992</v>
      </c>
      <c r="AW85" s="32">
        <v>0</v>
      </c>
      <c r="AX85" s="32">
        <v>105839.38</v>
      </c>
      <c r="AY85" s="32">
        <v>1374425.4100000001</v>
      </c>
      <c r="AZ85" s="32">
        <v>1821083.84</v>
      </c>
      <c r="BA85" s="32">
        <v>0</v>
      </c>
      <c r="BB85" s="32">
        <v>2347300.8400000003</v>
      </c>
      <c r="BC85" s="32">
        <v>0</v>
      </c>
      <c r="BD85" s="32">
        <v>45517.73</v>
      </c>
      <c r="BE85" s="32">
        <v>10914370.75</v>
      </c>
      <c r="BF85" s="32">
        <v>0</v>
      </c>
      <c r="BG85" s="32">
        <v>11962.15</v>
      </c>
      <c r="BH85" s="32">
        <v>479396.07</v>
      </c>
      <c r="BI85" s="32">
        <v>0</v>
      </c>
      <c r="BJ85" s="32">
        <v>0</v>
      </c>
      <c r="BK85" s="32">
        <v>0</v>
      </c>
      <c r="BL85" s="32">
        <v>2443629.66</v>
      </c>
      <c r="BM85" s="32">
        <v>0</v>
      </c>
      <c r="BN85" s="32">
        <v>9298358.3399999999</v>
      </c>
      <c r="BO85" s="32">
        <v>7550542.7999999998</v>
      </c>
      <c r="BP85" s="32">
        <v>310</v>
      </c>
      <c r="BQ85" s="32">
        <v>0</v>
      </c>
      <c r="BR85" s="32">
        <v>0</v>
      </c>
      <c r="BS85" s="32">
        <v>179802.27999999997</v>
      </c>
      <c r="BT85" s="32">
        <v>173593.86000000002</v>
      </c>
      <c r="BU85" s="32">
        <v>9250.57</v>
      </c>
      <c r="BV85" s="32">
        <v>358</v>
      </c>
      <c r="BW85" s="32">
        <v>4588624.26</v>
      </c>
      <c r="BX85" s="32">
        <v>0</v>
      </c>
      <c r="BY85" s="32">
        <v>2942599.57</v>
      </c>
      <c r="BZ85" s="32">
        <v>3319596.5100000007</v>
      </c>
      <c r="CA85" s="32">
        <v>447219.44000000006</v>
      </c>
      <c r="CB85" s="32">
        <v>55313.36</v>
      </c>
      <c r="CC85" s="32">
        <v>105201893.48</v>
      </c>
      <c r="CD85" s="32">
        <v>12938464.109999999</v>
      </c>
      <c r="CE85" s="32">
        <v>314192170.69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26694247.059999999</v>
      </c>
      <c r="D87" s="24">
        <v>0</v>
      </c>
      <c r="E87" s="24">
        <v>177793345.64000005</v>
      </c>
      <c r="F87" s="24">
        <v>0</v>
      </c>
      <c r="G87" s="24">
        <v>0</v>
      </c>
      <c r="H87" s="24">
        <v>33048935.07</v>
      </c>
      <c r="I87" s="24">
        <v>0</v>
      </c>
      <c r="J87" s="24">
        <v>11098615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47373998.219999999</v>
      </c>
      <c r="Q87" s="24">
        <v>5907901</v>
      </c>
      <c r="R87" s="24">
        <v>2114384</v>
      </c>
      <c r="S87" s="24">
        <v>0</v>
      </c>
      <c r="T87" s="24">
        <v>0</v>
      </c>
      <c r="U87" s="24">
        <v>31112293.159999993</v>
      </c>
      <c r="V87" s="24">
        <v>52908508.260000005</v>
      </c>
      <c r="W87" s="24">
        <v>2671492.2800000003</v>
      </c>
      <c r="X87" s="24">
        <v>9860523.2200000007</v>
      </c>
      <c r="Y87" s="24">
        <v>8846608.0800000001</v>
      </c>
      <c r="Z87" s="24">
        <v>7355</v>
      </c>
      <c r="AA87" s="24">
        <v>358689.17</v>
      </c>
      <c r="AB87" s="24">
        <v>34399776.319999985</v>
      </c>
      <c r="AC87" s="24">
        <v>36186474</v>
      </c>
      <c r="AD87" s="24">
        <v>4616322</v>
      </c>
      <c r="AE87" s="24">
        <v>3399147</v>
      </c>
      <c r="AF87" s="24">
        <v>0</v>
      </c>
      <c r="AG87" s="24">
        <v>28622288.5</v>
      </c>
      <c r="AH87" s="24">
        <v>0</v>
      </c>
      <c r="AI87" s="24">
        <v>0</v>
      </c>
      <c r="AJ87" s="24">
        <v>28825</v>
      </c>
      <c r="AK87" s="24">
        <v>2288370</v>
      </c>
      <c r="AL87" s="24">
        <v>1488336</v>
      </c>
      <c r="AM87" s="24">
        <v>0</v>
      </c>
      <c r="AN87" s="24">
        <v>0</v>
      </c>
      <c r="AO87" s="24">
        <v>16301184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v>537127617.98000002</v>
      </c>
    </row>
    <row r="88" spans="1:84" x14ac:dyDescent="0.35">
      <c r="A88" s="26" t="s">
        <v>273</v>
      </c>
      <c r="B88" s="20"/>
      <c r="C88" s="24">
        <v>200458</v>
      </c>
      <c r="D88" s="24">
        <v>0</v>
      </c>
      <c r="E88" s="24">
        <v>37310911.82</v>
      </c>
      <c r="F88" s="24">
        <v>0</v>
      </c>
      <c r="G88" s="24">
        <v>0</v>
      </c>
      <c r="H88" s="24">
        <v>6838613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106209505.31000002</v>
      </c>
      <c r="Q88" s="24">
        <v>9626645</v>
      </c>
      <c r="R88" s="24">
        <v>889508</v>
      </c>
      <c r="S88" s="24">
        <v>0</v>
      </c>
      <c r="T88" s="24">
        <v>0</v>
      </c>
      <c r="U88" s="24">
        <v>37502597.18</v>
      </c>
      <c r="V88" s="24">
        <v>40982191.269999996</v>
      </c>
      <c r="W88" s="24">
        <v>5477734.0000000009</v>
      </c>
      <c r="X88" s="24">
        <v>27193734.780000005</v>
      </c>
      <c r="Y88" s="24">
        <v>29719687.68</v>
      </c>
      <c r="Z88" s="24">
        <v>0</v>
      </c>
      <c r="AA88" s="24">
        <v>6648797.8999999994</v>
      </c>
      <c r="AB88" s="24">
        <v>25018970.110000003</v>
      </c>
      <c r="AC88" s="24">
        <v>5775811.0099999998</v>
      </c>
      <c r="AD88" s="24">
        <v>146114</v>
      </c>
      <c r="AE88" s="24">
        <v>1713415</v>
      </c>
      <c r="AF88" s="24">
        <v>0</v>
      </c>
      <c r="AG88" s="24">
        <v>112431336.24000001</v>
      </c>
      <c r="AH88" s="24">
        <v>0</v>
      </c>
      <c r="AI88" s="24">
        <v>0</v>
      </c>
      <c r="AJ88" s="24">
        <v>10879135.719999999</v>
      </c>
      <c r="AK88" s="24">
        <v>156610</v>
      </c>
      <c r="AL88" s="24">
        <v>102499</v>
      </c>
      <c r="AM88" s="24">
        <v>0</v>
      </c>
      <c r="AN88" s="24">
        <v>0</v>
      </c>
      <c r="AO88" s="24">
        <v>2332305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v>467156580.0200001</v>
      </c>
    </row>
    <row r="89" spans="1:84" x14ac:dyDescent="0.35">
      <c r="A89" s="26" t="s">
        <v>274</v>
      </c>
      <c r="B89" s="20"/>
      <c r="C89" s="32">
        <v>26894705.059999999</v>
      </c>
      <c r="D89" s="32">
        <v>0</v>
      </c>
      <c r="E89" s="32">
        <v>215104257.46000004</v>
      </c>
      <c r="F89" s="32">
        <v>0</v>
      </c>
      <c r="G89" s="32">
        <v>0</v>
      </c>
      <c r="H89" s="32">
        <v>39887548.07</v>
      </c>
      <c r="I89" s="32">
        <v>0</v>
      </c>
      <c r="J89" s="32">
        <v>11098615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153583503.53000003</v>
      </c>
      <c r="Q89" s="32">
        <v>15534546</v>
      </c>
      <c r="R89" s="32">
        <v>3003892</v>
      </c>
      <c r="S89" s="32">
        <v>0</v>
      </c>
      <c r="T89" s="32">
        <v>0</v>
      </c>
      <c r="U89" s="32">
        <v>68614890.339999989</v>
      </c>
      <c r="V89" s="32">
        <v>93890699.530000001</v>
      </c>
      <c r="W89" s="32">
        <v>8149226.2800000012</v>
      </c>
      <c r="X89" s="32">
        <v>37054258.000000007</v>
      </c>
      <c r="Y89" s="32">
        <v>38566295.759999998</v>
      </c>
      <c r="Z89" s="32">
        <v>7355</v>
      </c>
      <c r="AA89" s="32">
        <v>7007487.0699999994</v>
      </c>
      <c r="AB89" s="32">
        <v>59418746.429999992</v>
      </c>
      <c r="AC89" s="32">
        <v>41962285.009999998</v>
      </c>
      <c r="AD89" s="32">
        <v>4762436</v>
      </c>
      <c r="AE89" s="32">
        <v>5112562</v>
      </c>
      <c r="AF89" s="32">
        <v>0</v>
      </c>
      <c r="AG89" s="32">
        <v>141053624.74000001</v>
      </c>
      <c r="AH89" s="32">
        <v>0</v>
      </c>
      <c r="AI89" s="32">
        <v>0</v>
      </c>
      <c r="AJ89" s="32">
        <v>10907960.719999999</v>
      </c>
      <c r="AK89" s="32">
        <v>2444980</v>
      </c>
      <c r="AL89" s="32">
        <v>1590835</v>
      </c>
      <c r="AM89" s="32">
        <v>0</v>
      </c>
      <c r="AN89" s="32">
        <v>0</v>
      </c>
      <c r="AO89" s="32">
        <v>18633489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v>1004284198</v>
      </c>
    </row>
    <row r="90" spans="1:84" x14ac:dyDescent="0.35">
      <c r="A90" s="39" t="s">
        <v>275</v>
      </c>
      <c r="B90" s="32"/>
      <c r="C90" s="24">
        <v>6385.260000000002</v>
      </c>
      <c r="D90" s="24">
        <v>0</v>
      </c>
      <c r="E90" s="24">
        <v>62960.519999999939</v>
      </c>
      <c r="F90" s="24">
        <v>0</v>
      </c>
      <c r="G90" s="24">
        <v>0</v>
      </c>
      <c r="H90" s="24">
        <v>12116.169999999993</v>
      </c>
      <c r="I90" s="24">
        <v>0</v>
      </c>
      <c r="J90" s="24">
        <v>1251.0699999999997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25605.489999999998</v>
      </c>
      <c r="Q90" s="24">
        <v>1648.4399999999998</v>
      </c>
      <c r="R90" s="24">
        <v>390.1</v>
      </c>
      <c r="S90" s="24">
        <v>4581.74</v>
      </c>
      <c r="T90" s="24">
        <v>0</v>
      </c>
      <c r="U90" s="24">
        <v>5579.6399999999994</v>
      </c>
      <c r="V90" s="24">
        <v>15765.999999999991</v>
      </c>
      <c r="W90" s="24">
        <v>954.1</v>
      </c>
      <c r="X90" s="24">
        <v>6089.86</v>
      </c>
      <c r="Y90" s="24">
        <v>14684.159999999998</v>
      </c>
      <c r="Z90" s="24">
        <v>0</v>
      </c>
      <c r="AA90" s="24">
        <v>834.57</v>
      </c>
      <c r="AB90" s="24">
        <v>4104.3200000000006</v>
      </c>
      <c r="AC90" s="24">
        <v>3155.2900000000004</v>
      </c>
      <c r="AD90" s="24">
        <v>376.03999999999996</v>
      </c>
      <c r="AE90" s="24">
        <v>4304.33</v>
      </c>
      <c r="AF90" s="24">
        <v>0</v>
      </c>
      <c r="AG90" s="24">
        <v>30223.499999999989</v>
      </c>
      <c r="AH90" s="24">
        <v>0</v>
      </c>
      <c r="AI90" s="24">
        <v>0</v>
      </c>
      <c r="AJ90" s="24">
        <v>5572</v>
      </c>
      <c r="AK90" s="24">
        <v>1333.87</v>
      </c>
      <c r="AL90" s="24">
        <v>197.55</v>
      </c>
      <c r="AM90" s="24">
        <v>0</v>
      </c>
      <c r="AN90" s="24">
        <v>0</v>
      </c>
      <c r="AO90" s="24">
        <v>6560.9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11674.660000000002</v>
      </c>
      <c r="AZ90" s="24">
        <v>1088.9000000000001</v>
      </c>
      <c r="BA90" s="24">
        <v>0</v>
      </c>
      <c r="BB90" s="24">
        <v>580.65</v>
      </c>
      <c r="BC90" s="24">
        <v>0</v>
      </c>
      <c r="BD90" s="24">
        <v>4158.87</v>
      </c>
      <c r="BE90" s="24">
        <v>176656.05999999982</v>
      </c>
      <c r="BF90" s="24">
        <v>0</v>
      </c>
      <c r="BG90" s="24">
        <v>117.27</v>
      </c>
      <c r="BH90" s="24">
        <v>547.15</v>
      </c>
      <c r="BI90" s="24">
        <v>0</v>
      </c>
      <c r="BJ90" s="24">
        <v>775.07</v>
      </c>
      <c r="BK90" s="24">
        <v>0</v>
      </c>
      <c r="BL90" s="24">
        <v>4087.78</v>
      </c>
      <c r="BM90" s="24">
        <v>0</v>
      </c>
      <c r="BN90" s="24">
        <v>6690.3</v>
      </c>
      <c r="BO90" s="24">
        <v>224.97</v>
      </c>
      <c r="BP90" s="24">
        <v>0</v>
      </c>
      <c r="BQ90" s="24">
        <v>0</v>
      </c>
      <c r="BR90" s="24">
        <v>0</v>
      </c>
      <c r="BS90" s="24">
        <v>540.88</v>
      </c>
      <c r="BT90" s="24">
        <v>401.38</v>
      </c>
      <c r="BU90" s="24">
        <v>0</v>
      </c>
      <c r="BV90" s="24">
        <v>1327.0500000000002</v>
      </c>
      <c r="BW90" s="24">
        <v>0</v>
      </c>
      <c r="BX90" s="24">
        <v>0</v>
      </c>
      <c r="BY90" s="24">
        <v>4522.9039999999995</v>
      </c>
      <c r="BZ90" s="24">
        <v>63.43</v>
      </c>
      <c r="CA90" s="24">
        <v>201.67</v>
      </c>
      <c r="CB90" s="24">
        <v>1068.0900000000001</v>
      </c>
      <c r="CC90" s="24">
        <v>6927.27</v>
      </c>
      <c r="CD90" s="264" t="s">
        <v>233</v>
      </c>
      <c r="CE90" s="32">
        <v>436329.27399999974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v>0</v>
      </c>
      <c r="CF91" s="32" t="e">
        <f>AY59-CE91</f>
        <v>#VALUE!</v>
      </c>
    </row>
    <row r="92" spans="1:84" x14ac:dyDescent="0.35">
      <c r="A92" s="26" t="s">
        <v>277</v>
      </c>
      <c r="B92" s="20"/>
      <c r="C92" s="24">
        <v>1443.7557414806888</v>
      </c>
      <c r="D92" s="24">
        <v>0</v>
      </c>
      <c r="E92" s="24">
        <v>14235.851357127134</v>
      </c>
      <c r="F92" s="24">
        <v>0</v>
      </c>
      <c r="G92" s="24">
        <v>0</v>
      </c>
      <c r="H92" s="24">
        <v>2739.5579823305643</v>
      </c>
      <c r="I92" s="24">
        <v>0</v>
      </c>
      <c r="J92" s="24">
        <v>282.87642092792527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5789.5956000110164</v>
      </c>
      <c r="Q92" s="24">
        <v>372.72479342836868</v>
      </c>
      <c r="R92" s="24">
        <v>88.204570330983628</v>
      </c>
      <c r="S92" s="24">
        <v>1035.9661832050267</v>
      </c>
      <c r="T92" s="24">
        <v>0</v>
      </c>
      <c r="U92" s="24">
        <v>1261.5989459153279</v>
      </c>
      <c r="V92" s="24">
        <v>3564.8122426000691</v>
      </c>
      <c r="W92" s="24">
        <v>215.72925032758644</v>
      </c>
      <c r="X92" s="24">
        <v>1376.9635597945241</v>
      </c>
      <c r="Y92" s="24">
        <v>3320.2000088987857</v>
      </c>
      <c r="Z92" s="24">
        <v>0</v>
      </c>
      <c r="AA92" s="24">
        <v>188.70261025667523</v>
      </c>
      <c r="AB92" s="24">
        <v>928.01789823343438</v>
      </c>
      <c r="AC92" s="24">
        <v>713.43501338028545</v>
      </c>
      <c r="AD92" s="24">
        <v>85.025497634614396</v>
      </c>
      <c r="AE92" s="24">
        <v>973.24167703861247</v>
      </c>
      <c r="AF92" s="24">
        <v>0</v>
      </c>
      <c r="AG92" s="24">
        <v>6833.7627054562481</v>
      </c>
      <c r="AH92" s="24">
        <v>0</v>
      </c>
      <c r="AI92" s="24">
        <v>0</v>
      </c>
      <c r="AJ92" s="24">
        <v>1259.8714839380691</v>
      </c>
      <c r="AK92" s="24">
        <v>301.59812926785213</v>
      </c>
      <c r="AL92" s="24">
        <v>44.667554137107963</v>
      </c>
      <c r="AM92" s="24">
        <v>0</v>
      </c>
      <c r="AN92" s="24">
        <v>0</v>
      </c>
      <c r="AO92" s="24">
        <v>1483.469278350552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321" t="s">
        <v>233</v>
      </c>
      <c r="AY92" s="321" t="s">
        <v>233</v>
      </c>
      <c r="AZ92" s="29" t="s">
        <v>233</v>
      </c>
      <c r="BA92" s="24">
        <v>0</v>
      </c>
      <c r="BB92" s="24">
        <v>131.28937134756637</v>
      </c>
      <c r="BC92" s="24">
        <v>0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123.71476712790998</v>
      </c>
      <c r="BI92" s="24">
        <v>0</v>
      </c>
      <c r="BJ92" s="29" t="s">
        <v>233</v>
      </c>
      <c r="BK92" s="24">
        <v>0</v>
      </c>
      <c r="BL92" s="24">
        <v>924.27807871722189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/>
      <c r="BS92" s="24">
        <v>122.29707254709669</v>
      </c>
      <c r="BT92" s="24">
        <v>90.755063930915682</v>
      </c>
      <c r="BU92" s="24">
        <v>0</v>
      </c>
      <c r="BV92" s="24">
        <v>300.0560755132833</v>
      </c>
      <c r="BW92" s="24">
        <v>0</v>
      </c>
      <c r="BX92" s="24">
        <v>0</v>
      </c>
      <c r="BY92" s="24">
        <v>1022.6629171194235</v>
      </c>
      <c r="BZ92" s="24">
        <v>14.342004347844888</v>
      </c>
      <c r="CA92" s="24">
        <v>45.599117402331366</v>
      </c>
      <c r="CB92" s="24">
        <v>241.50325435739634</v>
      </c>
      <c r="CC92" s="29" t="s">
        <v>233</v>
      </c>
      <c r="CD92" s="29" t="s">
        <v>233</v>
      </c>
      <c r="CE92" s="32">
        <v>51556.12622648244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v>0</v>
      </c>
      <c r="CF93" s="32">
        <f>BA59</f>
        <v>0</v>
      </c>
    </row>
    <row r="94" spans="1:84" x14ac:dyDescent="0.35">
      <c r="A94" s="26" t="s">
        <v>279</v>
      </c>
      <c r="B94" s="20"/>
      <c r="C94" s="315">
        <v>32.689581730769234</v>
      </c>
      <c r="D94" s="315">
        <v>0</v>
      </c>
      <c r="E94" s="315">
        <v>158.92377403846154</v>
      </c>
      <c r="F94" s="315">
        <v>0</v>
      </c>
      <c r="G94" s="315">
        <v>0</v>
      </c>
      <c r="H94" s="315">
        <v>16.549807692307692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0</v>
      </c>
      <c r="P94" s="316">
        <v>24.203384615384614</v>
      </c>
      <c r="Q94" s="316">
        <v>7.9557259615384615</v>
      </c>
      <c r="R94" s="316">
        <v>6.1298076923076922E-3</v>
      </c>
      <c r="S94" s="317">
        <v>0</v>
      </c>
      <c r="T94" s="317">
        <v>0</v>
      </c>
      <c r="U94" s="318">
        <v>0</v>
      </c>
      <c r="V94" s="316">
        <v>8.9651826923076907</v>
      </c>
      <c r="W94" s="316">
        <v>0</v>
      </c>
      <c r="X94" s="316">
        <v>0.19833653846153848</v>
      </c>
      <c r="Y94" s="316">
        <v>0.24181730769230769</v>
      </c>
      <c r="Z94" s="316">
        <v>0</v>
      </c>
      <c r="AA94" s="316">
        <v>0</v>
      </c>
      <c r="AB94" s="317">
        <v>0</v>
      </c>
      <c r="AC94" s="316">
        <v>0.47485576923076928</v>
      </c>
      <c r="AD94" s="316">
        <v>0</v>
      </c>
      <c r="AE94" s="316">
        <v>0</v>
      </c>
      <c r="AF94" s="316">
        <v>0</v>
      </c>
      <c r="AG94" s="316">
        <v>40.756100961538465</v>
      </c>
      <c r="AH94" s="316">
        <v>0</v>
      </c>
      <c r="AI94" s="316">
        <v>0</v>
      </c>
      <c r="AJ94" s="316">
        <v>2.8456586538461535</v>
      </c>
      <c r="AK94" s="316">
        <v>0</v>
      </c>
      <c r="AL94" s="316">
        <v>0</v>
      </c>
      <c r="AM94" s="316">
        <v>0</v>
      </c>
      <c r="AN94" s="316">
        <v>0</v>
      </c>
      <c r="AO94" s="316">
        <v>7.8863990384615379</v>
      </c>
      <c r="AP94" s="316">
        <v>0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0.20704807692307695</v>
      </c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v>301.9038028846154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>
        <v>138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1374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1373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98026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325" t="s">
        <v>1367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1376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1377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1378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1371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 t="s">
        <v>1372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1380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4" t="s">
        <v>1381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>
        <v>1</v>
      </c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7925</v>
      </c>
      <c r="D127" s="50">
        <v>49768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860</v>
      </c>
      <c r="D130" s="50">
        <v>2179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13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44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60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13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25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>
        <v>31</v>
      </c>
      <c r="D142" s="20"/>
      <c r="E142" s="20"/>
    </row>
    <row r="143" spans="1:5" x14ac:dyDescent="0.35">
      <c r="A143" s="20" t="s">
        <v>324</v>
      </c>
      <c r="B143" s="20"/>
      <c r="C143" s="27">
        <v>164</v>
      </c>
      <c r="D143" s="20"/>
      <c r="E143" s="32">
        <f>SUM(C132:C142)</f>
        <v>186</v>
      </c>
    </row>
    <row r="144" spans="1:5" x14ac:dyDescent="0.35">
      <c r="A144" s="20" t="s">
        <v>325</v>
      </c>
      <c r="B144" s="46" t="s">
        <v>284</v>
      </c>
      <c r="C144" s="47">
        <v>217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18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3786</v>
      </c>
      <c r="C154" s="50">
        <v>1506</v>
      </c>
      <c r="D154" s="50">
        <v>2632</v>
      </c>
      <c r="E154" s="32">
        <f>SUM(B154:D154)</f>
        <v>7924</v>
      </c>
    </row>
    <row r="155" spans="1:6" x14ac:dyDescent="0.35">
      <c r="A155" s="20" t="s">
        <v>227</v>
      </c>
      <c r="B155" s="50">
        <v>23778</v>
      </c>
      <c r="C155" s="50">
        <v>9459</v>
      </c>
      <c r="D155" s="50">
        <v>16531</v>
      </c>
      <c r="E155" s="32">
        <f>SUM(B155:D155)</f>
        <v>49768</v>
      </c>
    </row>
    <row r="156" spans="1:6" x14ac:dyDescent="0.35">
      <c r="A156" s="20" t="s">
        <v>332</v>
      </c>
      <c r="B156" s="50">
        <v>108315</v>
      </c>
      <c r="C156" s="50">
        <v>43088</v>
      </c>
      <c r="D156" s="50">
        <v>75306</v>
      </c>
      <c r="E156" s="32">
        <f>SUM(B156:D156)</f>
        <v>226709</v>
      </c>
    </row>
    <row r="157" spans="1:6" x14ac:dyDescent="0.35">
      <c r="A157" s="20" t="s">
        <v>272</v>
      </c>
      <c r="B157" s="50">
        <v>298265119</v>
      </c>
      <c r="C157" s="50">
        <v>105840527</v>
      </c>
      <c r="D157" s="50">
        <v>133021971</v>
      </c>
      <c r="E157" s="32">
        <f>SUM(B157:D157)</f>
        <v>537127617</v>
      </c>
      <c r="F157" s="18"/>
    </row>
    <row r="158" spans="1:6" x14ac:dyDescent="0.35">
      <c r="A158" s="20" t="s">
        <v>273</v>
      </c>
      <c r="B158" s="50">
        <v>181554408</v>
      </c>
      <c r="C158" s="50">
        <v>85030988</v>
      </c>
      <c r="D158" s="50">
        <v>200571184</v>
      </c>
      <c r="E158" s="32">
        <f>SUM(B158:D158)</f>
        <v>467156580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7408827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/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0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7305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6806673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584142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14806947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10584125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498604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11082729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0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182351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182351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/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2119277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8650854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10770131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-84721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2070702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1985981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0</v>
      </c>
      <c r="C211" s="47">
        <v>0</v>
      </c>
      <c r="D211" s="50">
        <v>0</v>
      </c>
      <c r="E211" s="32">
        <f t="shared" ref="E211:E219" si="3">SUM(B211:C211)-D211</f>
        <v>0</v>
      </c>
    </row>
    <row r="212" spans="1:5" x14ac:dyDescent="0.35">
      <c r="A212" s="20" t="s">
        <v>367</v>
      </c>
      <c r="B212" s="50">
        <v>18240495.110000003</v>
      </c>
      <c r="C212" s="47">
        <v>1853304.1900000013</v>
      </c>
      <c r="D212" s="50">
        <v>0</v>
      </c>
      <c r="E212" s="32">
        <f t="shared" si="3"/>
        <v>20093799.300000004</v>
      </c>
    </row>
    <row r="213" spans="1:5" x14ac:dyDescent="0.35">
      <c r="A213" s="20" t="s">
        <v>368</v>
      </c>
      <c r="B213" s="50">
        <v>62104235.530000001</v>
      </c>
      <c r="C213" s="47">
        <v>287060.74000000209</v>
      </c>
      <c r="D213" s="50">
        <v>0</v>
      </c>
      <c r="E213" s="32">
        <f t="shared" si="3"/>
        <v>62391296.270000003</v>
      </c>
    </row>
    <row r="214" spans="1:5" x14ac:dyDescent="0.35">
      <c r="A214" s="20" t="s">
        <v>369</v>
      </c>
      <c r="B214" s="50"/>
      <c r="C214" s="47"/>
      <c r="D214" s="50"/>
      <c r="E214" s="32">
        <f t="shared" si="3"/>
        <v>0</v>
      </c>
    </row>
    <row r="215" spans="1:5" x14ac:dyDescent="0.35">
      <c r="A215" s="20" t="s">
        <v>370</v>
      </c>
      <c r="B215" s="50">
        <v>3372079.62</v>
      </c>
      <c r="C215" s="47">
        <v>4.6566128730773926E-10</v>
      </c>
      <c r="D215" s="50">
        <v>0</v>
      </c>
      <c r="E215" s="32">
        <f t="shared" si="3"/>
        <v>3372079.6200000006</v>
      </c>
    </row>
    <row r="216" spans="1:5" x14ac:dyDescent="0.35">
      <c r="A216" s="20" t="s">
        <v>371</v>
      </c>
      <c r="B216" s="50">
        <v>60032382.43</v>
      </c>
      <c r="C216" s="47">
        <v>552742.16000000387</v>
      </c>
      <c r="D216" s="50">
        <v>0</v>
      </c>
      <c r="E216" s="32">
        <f t="shared" si="3"/>
        <v>60585124.590000004</v>
      </c>
    </row>
    <row r="217" spans="1:5" x14ac:dyDescent="0.35">
      <c r="A217" s="20" t="s">
        <v>372</v>
      </c>
      <c r="B217" s="50"/>
      <c r="C217" s="47"/>
      <c r="D217" s="50"/>
      <c r="E217" s="32">
        <f t="shared" si="3"/>
        <v>0</v>
      </c>
    </row>
    <row r="218" spans="1:5" x14ac:dyDescent="0.35">
      <c r="A218" s="20" t="s">
        <v>373</v>
      </c>
      <c r="B218" s="50"/>
      <c r="C218" s="47"/>
      <c r="D218" s="50"/>
      <c r="E218" s="32">
        <f t="shared" si="3"/>
        <v>0</v>
      </c>
    </row>
    <row r="219" spans="1:5" x14ac:dyDescent="0.35">
      <c r="A219" s="20" t="s">
        <v>374</v>
      </c>
      <c r="B219" s="50">
        <v>2040270.89</v>
      </c>
      <c r="C219" s="47">
        <v>-288472.6199999557</v>
      </c>
      <c r="D219" s="50">
        <v>937.57</v>
      </c>
      <c r="E219" s="32">
        <f t="shared" si="3"/>
        <v>1750860.7000000442</v>
      </c>
    </row>
    <row r="220" spans="1:5" x14ac:dyDescent="0.35">
      <c r="A220" s="20" t="s">
        <v>215</v>
      </c>
      <c r="B220" s="32">
        <f>SUM(B211:B219)</f>
        <v>145789463.57999998</v>
      </c>
      <c r="C220" s="266">
        <f>SUM(C211:C219)</f>
        <v>2404634.4700000519</v>
      </c>
      <c r="D220" s="32">
        <f>SUM(D211:D219)</f>
        <v>937.57</v>
      </c>
      <c r="E220" s="32">
        <f>SUM(E211:E219)</f>
        <v>148193160.48000008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5022006.54</v>
      </c>
      <c r="C225" s="47">
        <v>1229312.2000000002</v>
      </c>
      <c r="D225" s="50">
        <v>0</v>
      </c>
      <c r="E225" s="32">
        <f t="shared" ref="E225:E232" si="4">SUM(B225:C225)-D225</f>
        <v>6251318.7400000002</v>
      </c>
    </row>
    <row r="226" spans="1:5" x14ac:dyDescent="0.35">
      <c r="A226" s="20" t="s">
        <v>368</v>
      </c>
      <c r="B226" s="50">
        <v>17893501</v>
      </c>
      <c r="C226" s="47">
        <v>3043019.5200000033</v>
      </c>
      <c r="D226" s="50">
        <v>0</v>
      </c>
      <c r="E226" s="32">
        <f t="shared" si="4"/>
        <v>20936520.520000003</v>
      </c>
    </row>
    <row r="227" spans="1:5" x14ac:dyDescent="0.35">
      <c r="A227" s="20" t="s">
        <v>369</v>
      </c>
      <c r="B227" s="50"/>
      <c r="C227" s="47"/>
      <c r="D227" s="50"/>
      <c r="E227" s="32">
        <f t="shared" si="4"/>
        <v>0</v>
      </c>
    </row>
    <row r="228" spans="1:5" x14ac:dyDescent="0.35">
      <c r="A228" s="20" t="s">
        <v>370</v>
      </c>
      <c r="B228" s="50">
        <v>1481425.43</v>
      </c>
      <c r="C228" s="47">
        <v>342171.42999999993</v>
      </c>
      <c r="D228" s="50">
        <v>0</v>
      </c>
      <c r="E228" s="32">
        <f t="shared" si="4"/>
        <v>1823596.8599999999</v>
      </c>
    </row>
    <row r="229" spans="1:5" x14ac:dyDescent="0.35">
      <c r="A229" s="20" t="s">
        <v>371</v>
      </c>
      <c r="B229" s="50">
        <v>50936625.189999998</v>
      </c>
      <c r="C229" s="47">
        <v>2735627.4000000134</v>
      </c>
      <c r="D229" s="50">
        <v>0</v>
      </c>
      <c r="E229" s="32">
        <f t="shared" si="4"/>
        <v>53672252.590000011</v>
      </c>
    </row>
    <row r="230" spans="1:5" x14ac:dyDescent="0.35">
      <c r="A230" s="20" t="s">
        <v>372</v>
      </c>
      <c r="B230" s="50"/>
      <c r="C230" s="47"/>
      <c r="D230" s="50"/>
      <c r="E230" s="32">
        <f t="shared" si="4"/>
        <v>0</v>
      </c>
    </row>
    <row r="231" spans="1:5" x14ac:dyDescent="0.35">
      <c r="A231" s="20" t="s">
        <v>373</v>
      </c>
      <c r="B231" s="50"/>
      <c r="C231" s="47"/>
      <c r="D231" s="50"/>
      <c r="E231" s="32">
        <f t="shared" si="4"/>
        <v>0</v>
      </c>
    </row>
    <row r="232" spans="1:5" x14ac:dyDescent="0.35">
      <c r="A232" s="20" t="s">
        <v>374</v>
      </c>
      <c r="B232" s="50"/>
      <c r="C232" s="47"/>
      <c r="D232" s="50"/>
      <c r="E232" s="32">
        <f t="shared" si="4"/>
        <v>0</v>
      </c>
    </row>
    <row r="233" spans="1:5" x14ac:dyDescent="0.35">
      <c r="A233" s="20" t="s">
        <v>215</v>
      </c>
      <c r="B233" s="32">
        <f>SUM(B224:B232)</f>
        <v>75333558.159999996</v>
      </c>
      <c r="C233" s="266">
        <f>SUM(C224:C232)</f>
        <v>7350130.5500000166</v>
      </c>
      <c r="D233" s="32">
        <f>SUM(D224:D232)</f>
        <v>0</v>
      </c>
      <c r="E233" s="32">
        <f>SUM(E224:E232)</f>
        <v>82683688.710000008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5" t="s">
        <v>377</v>
      </c>
      <c r="C236" s="345"/>
      <c r="D236" s="38"/>
      <c r="E236" s="38"/>
    </row>
    <row r="237" spans="1:5" x14ac:dyDescent="0.35">
      <c r="A237" s="56" t="s">
        <v>377</v>
      </c>
      <c r="B237" s="38"/>
      <c r="C237" s="47">
        <v>629098</v>
      </c>
      <c r="D237" s="40">
        <f>C237</f>
        <v>629098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386104596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153418215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4524327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24457942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151200498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14274949.279999999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733980527.27999997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1625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9501001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15539038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25040039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759649664.27999997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41924251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165048676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125938491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5475196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2521979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37570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>
        <v>0</v>
      </c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89069181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>
        <v>0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0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20093799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62391296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3372080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60585125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1750861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148193161</v>
      </c>
      <c r="E291" s="20"/>
    </row>
    <row r="292" spans="1:5" x14ac:dyDescent="0.35">
      <c r="A292" s="20" t="s">
        <v>416</v>
      </c>
      <c r="B292" s="46" t="s">
        <v>284</v>
      </c>
      <c r="C292" s="47">
        <v>82683689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65509472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112304484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112304484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>
        <v>0</v>
      </c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>
        <v>0</v>
      </c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266883137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10273966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10191196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9762310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30227472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0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v>0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48942836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135308618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184251454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184251454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v>52404211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266883137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266883137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537127617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467156580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1004284197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629098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733980527.27999997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25040039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759649664.27999997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244634532.72000003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7039069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7039069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7039069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251673601.72000003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119522372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14806947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9391107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31846616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1890526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17048952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7350644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11082729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182351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10770131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1985982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95352885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95352885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321231242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-69557640.279999971</v>
      </c>
      <c r="E417" s="32"/>
    </row>
    <row r="418" spans="1:13" x14ac:dyDescent="0.35">
      <c r="A418" s="32" t="s">
        <v>508</v>
      </c>
      <c r="B418" s="20"/>
      <c r="C418" s="236">
        <v>0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-69557640.279999971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-69557640.279999971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259673.21399999992</v>
      </c>
      <c r="E612" s="258">
        <f>SUM(C624:D647)+SUM(C668:D713)</f>
        <v>198087543.68780279</v>
      </c>
      <c r="F612" s="258">
        <f>CE64-(AX64+BD64+BE64+BG64+BJ64+BN64+BP64+BQ64+CB64+CC64+CD64)</f>
        <v>29982574.669999994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922.56835576923038</v>
      </c>
      <c r="I612" s="256">
        <f>CE92-(AX92+AY92+AZ92+BD92+BE92+BF92+BG92+BJ92+BN92+BO92+BP92+BQ92+BR92+CB92+CC92+CD92)</f>
        <v>51314.622972125042</v>
      </c>
      <c r="J612" s="256">
        <f>CE93-(AX93+AY93+AZ93+BA93+BD93+BE93+BF93+BG93+BJ93+BN93+BO93+BP93+BQ93+BR93+CB93+CC93+CD93)</f>
        <v>0</v>
      </c>
      <c r="K612" s="256">
        <f>CE89-(AW89+AX89+AY89+AZ89+BA89+BB89+BC89+BD89+BE89+BF89+BG89+BH89+BI89+BJ89+BK89+BL89+BM89+BN89+BO89+BP89+BQ89+BR89+BS89+BT89+BU89+BV89+BW89+BX89+CB89+CC89+CD89)</f>
        <v>1004284198</v>
      </c>
      <c r="L612" s="262">
        <f>CE94-(AW94+AX94+AY94+AZ94+BA94+BB94+BC94+BD94+BE94+BF94+BG94+BH94+BI94+BJ94+BK94+BL94+BM94+BN94+BO94+BP94+BQ94+BR94+BS94+BT94+BU94+BV94+BW94+BX94+BY94+BZ94+CA94+CB94+CC94+CD94)</f>
        <v>301.9038028846154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10914370.75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12938464.109999999</v>
      </c>
      <c r="D615" s="256">
        <f>SUM(C614:C615)</f>
        <v>23852834.859999999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105839.38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0</v>
      </c>
      <c r="D617" s="256">
        <f>(D615/D612)*BJ90</f>
        <v>71195.701821367707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11962.15</v>
      </c>
      <c r="D618" s="256">
        <f>(D615/D612)*BG90</f>
        <v>10772.08504082443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9298358.3399999999</v>
      </c>
      <c r="D619" s="256">
        <f>(D615/D612)*BN90</f>
        <v>614551.72293534304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105201893.48</v>
      </c>
      <c r="D620" s="256">
        <f>(D615/D612)*CC90</f>
        <v>636319.10583057767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310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55313.36</v>
      </c>
      <c r="D622" s="256">
        <f>(D615/D612)*CB90</f>
        <v>98111.676569064264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116104627.00219718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45517.73</v>
      </c>
      <c r="D624" s="256">
        <f>(D615/D612)*BD90</f>
        <v>382021.84116767708</v>
      </c>
      <c r="E624" s="258">
        <f>(E623/E612)*SUM(C624:D624)</f>
        <v>250592.85159967892</v>
      </c>
      <c r="F624" s="258">
        <f>SUM(C624:E624)</f>
        <v>678132.42276735604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1374425.4100000001</v>
      </c>
      <c r="D625" s="256">
        <f>(D615/D612)*AY90</f>
        <v>1072400.7021634805</v>
      </c>
      <c r="E625" s="258">
        <f>(E623/E612)*SUM(C625:D625)</f>
        <v>1434152.9396705313</v>
      </c>
      <c r="F625" s="258">
        <f>(F624/F612)*AY64</f>
        <v>10603.635070636416</v>
      </c>
      <c r="G625" s="256">
        <f>SUM(C625:F625)</f>
        <v>3891582.6869046479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0</v>
      </c>
      <c r="D626" s="256">
        <f>(D615/D612)*BR90</f>
        <v>0</v>
      </c>
      <c r="E626" s="258">
        <f>(E623/E612)*SUM(C626:D626)</f>
        <v>0</v>
      </c>
      <c r="F626" s="258">
        <f>(F624/F612)*BR64</f>
        <v>0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7550542.7999999998</v>
      </c>
      <c r="D627" s="256">
        <f>(D615/D612)*BO90</f>
        <v>20665.097396045636</v>
      </c>
      <c r="E627" s="258">
        <f>(E623/E612)*SUM(C627:D627)</f>
        <v>4437695.8415350625</v>
      </c>
      <c r="F627" s="258">
        <f>(F624/F612)*BO64</f>
        <v>28.534302806867533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1821083.84</v>
      </c>
      <c r="D628" s="256">
        <f>(D615/D612)*AZ90</f>
        <v>100023.22333890783</v>
      </c>
      <c r="E628" s="258">
        <f>(E623/E612)*SUM(C628:D628)</f>
        <v>1126014.3614673158</v>
      </c>
      <c r="F628" s="258">
        <f>(F624/F612)*AZ64</f>
        <v>21497.582697728256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0</v>
      </c>
      <c r="D629" s="256">
        <f>(D615/D612)*BF90</f>
        <v>0</v>
      </c>
      <c r="E629" s="258">
        <f>(E623/E612)*SUM(C629:D629)</f>
        <v>0</v>
      </c>
      <c r="F629" s="258">
        <f>(F624/F612)*BF64</f>
        <v>0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0</v>
      </c>
      <c r="D630" s="256">
        <f>(D615/D612)*BA90</f>
        <v>0</v>
      </c>
      <c r="E630" s="258">
        <f>(E623/E612)*SUM(C630:D630)</f>
        <v>0</v>
      </c>
      <c r="F630" s="258">
        <f>(F624/F612)*BA64</f>
        <v>0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2347300.8400000003</v>
      </c>
      <c r="D632" s="256">
        <f>(D615/D612)*BB90</f>
        <v>53336.839592007374</v>
      </c>
      <c r="E632" s="258">
        <f>(E623/E612)*SUM(C632:D632)</f>
        <v>1407080.6127806646</v>
      </c>
      <c r="F632" s="258">
        <f>(F624/F612)*BB64</f>
        <v>-71.972893439227704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479396.07</v>
      </c>
      <c r="D636" s="256">
        <f>(D615/D612)*BH90</f>
        <v>50259.625906771435</v>
      </c>
      <c r="E636" s="258">
        <f>(E623/E612)*SUM(C636:D636)</f>
        <v>310445.95671177201</v>
      </c>
      <c r="F636" s="258">
        <f>(F624/F612)*BH64</f>
        <v>0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2443629.66</v>
      </c>
      <c r="D637" s="256">
        <f>(D615/D612)*BL90</f>
        <v>375491.71815623168</v>
      </c>
      <c r="E637" s="258">
        <f>(E623/E612)*SUM(C637:D637)</f>
        <v>1652365.5651998657</v>
      </c>
      <c r="F637" s="258">
        <f>(F624/F612)*BL64</f>
        <v>3997.3364634168147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179802.27999999997</v>
      </c>
      <c r="D639" s="256">
        <f>(D615/D612)*BS90</f>
        <v>49683.681733445192</v>
      </c>
      <c r="E639" s="258">
        <f>(E623/E612)*SUM(C639:D639)</f>
        <v>134508.11440872427</v>
      </c>
      <c r="F639" s="258">
        <f>(F624/F612)*BS64</f>
        <v>91.784059034179677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173593.86000000002</v>
      </c>
      <c r="D640" s="256">
        <f>(D615/D612)*BT90</f>
        <v>36869.612805373152</v>
      </c>
      <c r="E640" s="258">
        <f>(E623/E612)*SUM(C640:D640)</f>
        <v>123358.50378440303</v>
      </c>
      <c r="F640" s="258">
        <f>(F624/F612)*BT64</f>
        <v>8.3298179936122754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9250.57</v>
      </c>
      <c r="D641" s="256">
        <f>(D615/D612)*BU90</f>
        <v>0</v>
      </c>
      <c r="E641" s="258">
        <f>(E623/E612)*SUM(C641:D641)</f>
        <v>5422.0167478095118</v>
      </c>
      <c r="F641" s="258">
        <f>(F624/F612)*BU64</f>
        <v>0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358</v>
      </c>
      <c r="D642" s="256">
        <f>(D615/D612)*BV90</f>
        <v>121898.99764156273</v>
      </c>
      <c r="E642" s="258">
        <f>(E623/E612)*SUM(C642:D642)</f>
        <v>71658.231735932073</v>
      </c>
      <c r="F642" s="258">
        <f>(F624/F612)*BV64</f>
        <v>0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4588624.26</v>
      </c>
      <c r="D643" s="256">
        <f>(D615/D612)*BW90</f>
        <v>0</v>
      </c>
      <c r="E643" s="258">
        <f>(E623/E612)*SUM(C643:D643)</f>
        <v>2689520.4930209736</v>
      </c>
      <c r="F643" s="258">
        <f>(F624/F612)*BW64</f>
        <v>0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2942599.57</v>
      </c>
      <c r="D645" s="256">
        <f>(D615/D612)*BY90</f>
        <v>415460.95778532419</v>
      </c>
      <c r="E645" s="258">
        <f>(E623/E612)*SUM(C645:D645)</f>
        <v>1968252.812725062</v>
      </c>
      <c r="F645" s="258">
        <f>(F624/F612)*BY64</f>
        <v>838.5074933361368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3319596.5100000007</v>
      </c>
      <c r="D646" s="256">
        <f>(D615/D612)*BZ90</f>
        <v>5826.4974344631491</v>
      </c>
      <c r="E646" s="258">
        <f>(E623/E612)*SUM(C646:D646)</f>
        <v>1949123.0529427635</v>
      </c>
      <c r="F646" s="258">
        <f>(F624/F612)*BZ64</f>
        <v>3017.7608142628733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447219.44000000006</v>
      </c>
      <c r="D647" s="256">
        <f>(D615/D612)*CA90</f>
        <v>18524.826385120341</v>
      </c>
      <c r="E647" s="258">
        <f>(E623/E612)*SUM(C647:D647)</f>
        <v>272985.68764264014</v>
      </c>
      <c r="F647" s="258">
        <f>(F624/F612)*CA64</f>
        <v>0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166249452.41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6650702.2299999986</v>
      </c>
      <c r="D668" s="256">
        <f>(D615/D612)*C90</f>
        <v>586531.62554595899</v>
      </c>
      <c r="E668" s="258">
        <f>(E623/E612)*SUM(C668:D668)</f>
        <v>4241944.3528976254</v>
      </c>
      <c r="F668" s="258">
        <f>(F624/F612)*C64</f>
        <v>13798.8941307068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5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5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39289526.760000005</v>
      </c>
      <c r="D670" s="256">
        <f>(D615/D612)*E90</f>
        <v>5783372.3514498733</v>
      </c>
      <c r="E670" s="258">
        <f>(E623/E612)*SUM(C670:D670)</f>
        <v>26418481.656223319</v>
      </c>
      <c r="F670" s="258">
        <f>(F624/F612)*E64</f>
        <v>44352.343326467577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5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5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5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7974995.7999999998</v>
      </c>
      <c r="D673" s="256">
        <f>(D615/D612)*H90</f>
        <v>1112956.5413923906</v>
      </c>
      <c r="E673" s="258">
        <f>(E623/E612)*SUM(C673:D673)</f>
        <v>5326702.0084518259</v>
      </c>
      <c r="F673" s="258">
        <f>(F624/F612)*H64</f>
        <v>966.65175412629958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5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5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2473159.1500000004</v>
      </c>
      <c r="D675" s="256">
        <f>(D615/D612)*J90</f>
        <v>114919.6932891977</v>
      </c>
      <c r="E675" s="258">
        <f>(E623/E612)*SUM(C675:D675)</f>
        <v>1516945.099919843</v>
      </c>
      <c r="F675" s="258">
        <f>(F624/F612)*J64</f>
        <v>2298.0845787652856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5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5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5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5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5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5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18722764.040000007</v>
      </c>
      <c r="D681" s="256">
        <f>(D615/D612)*P90</f>
        <v>2352046.6938857296</v>
      </c>
      <c r="E681" s="258">
        <f>(E623/E612)*SUM(C681:D681)</f>
        <v>12352533.601285556</v>
      </c>
      <c r="F681" s="258">
        <f>(F624/F612)*P64</f>
        <v>107878.3659323086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5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1525489.67</v>
      </c>
      <c r="D682" s="256">
        <f>(D615/D612)*Q90</f>
        <v>151420.95902359189</v>
      </c>
      <c r="E682" s="258">
        <f>(E623/E612)*SUM(C682:D682)</f>
        <v>982884.02932421444</v>
      </c>
      <c r="F682" s="258">
        <f>(F624/F612)*Q64</f>
        <v>1338.2640036789021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5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1519273.75</v>
      </c>
      <c r="D683" s="256">
        <f>(D615/D612)*R90</f>
        <v>35833.464436135502</v>
      </c>
      <c r="E683" s="258">
        <f>(E623/E612)*SUM(C683:D683)</f>
        <v>911491.65525066294</v>
      </c>
      <c r="F683" s="258">
        <f>(F624/F612)*R64</f>
        <v>6017.9073056952466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5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2427379.5300000003</v>
      </c>
      <c r="D684" s="256">
        <f>(D615/D612)*S90</f>
        <v>420865.46358784783</v>
      </c>
      <c r="E684" s="258">
        <f>(E623/E612)*SUM(C684:D684)</f>
        <v>1669435.7274306244</v>
      </c>
      <c r="F684" s="258">
        <f>(F624/F612)*S64</f>
        <v>52645.738241531064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5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5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8033565.129999999</v>
      </c>
      <c r="D686" s="256">
        <f>(D615/D612)*U90</f>
        <v>512529.68855790579</v>
      </c>
      <c r="E686" s="258">
        <f>(E623/E612)*SUM(C686:D686)</f>
        <v>5009104.2211008677</v>
      </c>
      <c r="F686" s="258">
        <f>(F624/F612)*U64</f>
        <v>117332.750971353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5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7978424.2799999993</v>
      </c>
      <c r="D687" s="256">
        <f>(D615/D612)*V90</f>
        <v>1448219.4316844705</v>
      </c>
      <c r="E687" s="258">
        <f>(E623/E612)*SUM(C687:D687)</f>
        <v>5525218.4546883507</v>
      </c>
      <c r="F687" s="258">
        <f>(F624/F612)*V64</f>
        <v>63465.284981044228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5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808321.71000000008</v>
      </c>
      <c r="D688" s="256">
        <f>(D615/D612)*W90</f>
        <v>87640.882898018142</v>
      </c>
      <c r="E688" s="258">
        <f>(E623/E612)*SUM(C688:D688)</f>
        <v>525148.63236577751</v>
      </c>
      <c r="F688" s="258">
        <f>(F624/F612)*W64</f>
        <v>1137.6194081515914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5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2039433.75</v>
      </c>
      <c r="D689" s="256">
        <f>(D615/D612)*X90</f>
        <v>559397.03084092308</v>
      </c>
      <c r="E689" s="258">
        <f>(E623/E612)*SUM(C689:D689)</f>
        <v>1523247.1100096921</v>
      </c>
      <c r="F689" s="258">
        <f>(F624/F612)*X64</f>
        <v>11387.54877082959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5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5503861.21</v>
      </c>
      <c r="D690" s="256">
        <f>(D615/D612)*Y90</f>
        <v>1348844.7196475861</v>
      </c>
      <c r="E690" s="258">
        <f>(E623/E612)*SUM(C690:D690)</f>
        <v>4016561.8246619147</v>
      </c>
      <c r="F690" s="258">
        <f>(F624/F612)*Y64</f>
        <v>6857.631170943996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5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19965.7</v>
      </c>
      <c r="D691" s="256">
        <f>(D615/D612)*Z90</f>
        <v>0</v>
      </c>
      <c r="E691" s="258">
        <f>(E623/E612)*SUM(C691:D691)</f>
        <v>11702.452906333381</v>
      </c>
      <c r="F691" s="258">
        <f>(F624/F612)*Z64</f>
        <v>179.20157360110045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5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455302.72</v>
      </c>
      <c r="D692" s="256">
        <f>(D615/D612)*AA90</f>
        <v>76661.200754846461</v>
      </c>
      <c r="E692" s="258">
        <f>(E623/E612)*SUM(C692:D692)</f>
        <v>311798.87158987927</v>
      </c>
      <c r="F692" s="258">
        <f>(F624/F612)*AA64</f>
        <v>3217.7058489263477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5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12141266.839999998</v>
      </c>
      <c r="D693" s="256">
        <f>(D615/D612)*AB90</f>
        <v>377011.03500261385</v>
      </c>
      <c r="E693" s="258">
        <f>(E623/E612)*SUM(C693:D693)</f>
        <v>7337311.3540027728</v>
      </c>
      <c r="F693" s="258">
        <f>(F624/F612)*AB64</f>
        <v>153182.29184312743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5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3020471.13</v>
      </c>
      <c r="D694" s="256">
        <f>(D615/D612)*AC90</f>
        <v>289835.86772800307</v>
      </c>
      <c r="E694" s="258">
        <f>(E623/E612)*SUM(C694:D694)</f>
        <v>1940263.1386035951</v>
      </c>
      <c r="F694" s="258">
        <f>(F624/F612)*AC64</f>
        <v>7297.0252816671909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5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735779.86</v>
      </c>
      <c r="D695" s="256">
        <f>(D615/D612)*AD90</f>
        <v>34541.953259585724</v>
      </c>
      <c r="E695" s="258">
        <f>(E623/E612)*SUM(C695:D695)</f>
        <v>451507.07174762915</v>
      </c>
      <c r="F695" s="258">
        <f>(F624/F612)*AD64</f>
        <v>40.142534871386161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5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1811100.9499999997</v>
      </c>
      <c r="D696" s="256">
        <f>(D615/D612)*AE90</f>
        <v>395383.37856034632</v>
      </c>
      <c r="E696" s="258">
        <f>(E623/E612)*SUM(C696:D696)</f>
        <v>1293281.9256795442</v>
      </c>
      <c r="F696" s="258">
        <f>(F624/F612)*AE64</f>
        <v>158.32037165089093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5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5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16934568.759999998</v>
      </c>
      <c r="D698" s="256">
        <f>(D615/D612)*AG90</f>
        <v>2776243.8153948751</v>
      </c>
      <c r="E698" s="258">
        <f>(E623/E612)*SUM(C698:D698)</f>
        <v>11553056.286988299</v>
      </c>
      <c r="F698" s="258">
        <f>(F624/F612)*AG64</f>
        <v>37122.615211845135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5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5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5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4777034.6800000006</v>
      </c>
      <c r="D701" s="256">
        <f>(D615/D612)*AJ90</f>
        <v>511827.90012342221</v>
      </c>
      <c r="E701" s="258">
        <f>(E623/E612)*SUM(C701:D701)</f>
        <v>3099949.6772947209</v>
      </c>
      <c r="F701" s="258">
        <f>(F624/F612)*AJ64</f>
        <v>5390.2729693174433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5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415642.56</v>
      </c>
      <c r="D702" s="256">
        <f>(D615/D612)*AK90</f>
        <v>122525.46323360178</v>
      </c>
      <c r="E702" s="258">
        <f>(E623/E612)*SUM(C702:D702)</f>
        <v>315435.26886539184</v>
      </c>
      <c r="F702" s="258">
        <f>(F624/F612)*AK64</f>
        <v>0.16963163526593733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5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268412.27999999997</v>
      </c>
      <c r="D703" s="256">
        <f>(D615/D612)*AL90</f>
        <v>18146.375030398791</v>
      </c>
      <c r="E703" s="258">
        <f>(E623/E612)*SUM(C703:D703)</f>
        <v>167960.00968638586</v>
      </c>
      <c r="F703" s="258">
        <f>(F624/F612)*AL64</f>
        <v>0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5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5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5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1757402.0000000002</v>
      </c>
      <c r="D706" s="256">
        <f>(D615/D612)*AO90</f>
        <v>602665.41096908832</v>
      </c>
      <c r="E706" s="258">
        <f>(E623/E612)*SUM(C706:D706)</f>
        <v>1383301.2482726832</v>
      </c>
      <c r="F706" s="258">
        <f>(F624/F612)*AO64</f>
        <v>2041.1121024315676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5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5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5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5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5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5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5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658873.78999999992</v>
      </c>
      <c r="D713" s="256">
        <f>(D615/D612)*AV90</f>
        <v>0</v>
      </c>
      <c r="E713" s="258">
        <f>(E623/E612)*SUM(C713:D713)</f>
        <v>386184.28097649413</v>
      </c>
      <c r="F713" s="258">
        <f>(F624/F612)*AV64</f>
        <v>14.982996904256023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5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314192170.69</v>
      </c>
      <c r="D715" s="231">
        <f>SUM(D616:D647)+SUM(D668:D713)</f>
        <v>23852834.859999996</v>
      </c>
      <c r="E715" s="231">
        <f>SUM(E624:E647)+SUM(E668:E713)</f>
        <v>116104627.00219721</v>
      </c>
      <c r="F715" s="231">
        <f>SUM(F625:F648)+SUM(F668:F713)</f>
        <v>678132.42276735627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314192170.69</v>
      </c>
      <c r="D716" s="231">
        <f>D615</f>
        <v>23852834.859999999</v>
      </c>
      <c r="E716" s="231">
        <f>E623</f>
        <v>116104627.00219718</v>
      </c>
      <c r="F716" s="231">
        <f>F624</f>
        <v>678132.42276735604</v>
      </c>
      <c r="G716" s="231">
        <f>G625</f>
        <v>3891582.6869046479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166249452.41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97C32F2B-03D5-4242-919C-062C845A7538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Swedish Edmonds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41924251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165048676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125938491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5475196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2521979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37570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89069181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0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20093799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62391296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3372080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60585125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1750861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82683689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65509472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112304484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112304484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266883137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Swedish Edmonds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10273966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10191196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9762310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30227472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48942836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135308618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184251454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184251454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52404211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52404211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266883137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Swedish Edmonds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537127617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467156580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1004284197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629098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733980527.27999997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25040039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759649664.27999997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244634532.72000003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7039069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7039069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251673601.72000003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119522372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14806947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9391107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31846616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1890526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17048952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7350644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11082729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182351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10770131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1985982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95352885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321231242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-69557640.279999971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-69557640.279999971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-69557640.279999971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Swedish Edmonds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3559</v>
      </c>
      <c r="D9" s="287">
        <f>data!D59</f>
        <v>0</v>
      </c>
      <c r="E9" s="287">
        <f>data!E59</f>
        <v>38481</v>
      </c>
      <c r="F9" s="287">
        <f>data!F59</f>
        <v>0</v>
      </c>
      <c r="G9" s="287">
        <f>data!G59</f>
        <v>0</v>
      </c>
      <c r="H9" s="287">
        <f>data!H59</f>
        <v>7728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51.839235576923073</v>
      </c>
      <c r="D10" s="294">
        <f>data!D60</f>
        <v>0</v>
      </c>
      <c r="E10" s="294">
        <f>data!E60</f>
        <v>287.30821634615387</v>
      </c>
      <c r="F10" s="294">
        <f>data!F60</f>
        <v>0</v>
      </c>
      <c r="G10" s="294">
        <f>data!G60</f>
        <v>0</v>
      </c>
      <c r="H10" s="294">
        <f>data!H60</f>
        <v>52.303206730769226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5575615.4199999999</v>
      </c>
      <c r="D11" s="287">
        <f>data!D61</f>
        <v>0</v>
      </c>
      <c r="E11" s="287">
        <f>data!E61</f>
        <v>33721408.409999996</v>
      </c>
      <c r="F11" s="287">
        <f>data!F61</f>
        <v>0</v>
      </c>
      <c r="G11" s="287">
        <f>data!G61</f>
        <v>0</v>
      </c>
      <c r="H11" s="287">
        <f>data!H61</f>
        <v>5103468.47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310955</v>
      </c>
      <c r="D12" s="287">
        <f>data!D62</f>
        <v>0</v>
      </c>
      <c r="E12" s="287">
        <f>data!E62</f>
        <v>1657040</v>
      </c>
      <c r="F12" s="287">
        <f>data!F62</f>
        <v>0</v>
      </c>
      <c r="G12" s="287">
        <f>data!G62</f>
        <v>0</v>
      </c>
      <c r="H12" s="287">
        <f>data!H62</f>
        <v>339782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23043.96</v>
      </c>
      <c r="D13" s="287">
        <f>data!D63</f>
        <v>0</v>
      </c>
      <c r="E13" s="287">
        <f>data!E63</f>
        <v>516354.75</v>
      </c>
      <c r="F13" s="287">
        <f>data!F63</f>
        <v>0</v>
      </c>
      <c r="G13" s="287">
        <f>data!G63</f>
        <v>0</v>
      </c>
      <c r="H13" s="287">
        <f>data!H63</f>
        <v>1666524.33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610096.72999999975</v>
      </c>
      <c r="D14" s="287">
        <f>data!D64</f>
        <v>0</v>
      </c>
      <c r="E14" s="287">
        <f>data!E64</f>
        <v>1960970.1600000004</v>
      </c>
      <c r="F14" s="287">
        <f>data!F64</f>
        <v>0</v>
      </c>
      <c r="G14" s="287">
        <f>data!G64</f>
        <v>0</v>
      </c>
      <c r="H14" s="287">
        <f>data!H64</f>
        <v>42739.009999999995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-4309.57</v>
      </c>
      <c r="D15" s="287">
        <f>data!D65</f>
        <v>0</v>
      </c>
      <c r="E15" s="287">
        <f>data!E65</f>
        <v>5714.27</v>
      </c>
      <c r="F15" s="287">
        <f>data!F65</f>
        <v>0</v>
      </c>
      <c r="G15" s="287">
        <f>data!G65</f>
        <v>0</v>
      </c>
      <c r="H15" s="287">
        <f>data!H65</f>
        <v>2301.04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718.64</v>
      </c>
      <c r="D16" s="287">
        <f>data!D66</f>
        <v>0</v>
      </c>
      <c r="E16" s="287">
        <f>data!E66</f>
        <v>482878.71000000008</v>
      </c>
      <c r="F16" s="287">
        <f>data!F66</f>
        <v>0</v>
      </c>
      <c r="G16" s="287">
        <f>data!G66</f>
        <v>0</v>
      </c>
      <c r="H16" s="287">
        <f>data!H66</f>
        <v>539667.5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77414</v>
      </c>
      <c r="D17" s="287">
        <f>data!D67</f>
        <v>0</v>
      </c>
      <c r="E17" s="287">
        <f>data!E67</f>
        <v>557372</v>
      </c>
      <c r="F17" s="287">
        <f>data!F67</f>
        <v>0</v>
      </c>
      <c r="G17" s="287">
        <f>data!G67</f>
        <v>0</v>
      </c>
      <c r="H17" s="287">
        <f>data!H67</f>
        <v>154117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36608.949999999997</v>
      </c>
      <c r="D18" s="287">
        <f>data!D68</f>
        <v>0</v>
      </c>
      <c r="E18" s="287">
        <f>data!E68</f>
        <v>190518.24000000002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20559.099999999999</v>
      </c>
      <c r="D19" s="287">
        <f>data!D69</f>
        <v>0</v>
      </c>
      <c r="E19" s="287">
        <f>data!E69</f>
        <v>197270.22000000003</v>
      </c>
      <c r="F19" s="287">
        <f>data!F69</f>
        <v>0</v>
      </c>
      <c r="G19" s="287">
        <f>data!G69</f>
        <v>0</v>
      </c>
      <c r="H19" s="287">
        <f>data!H69</f>
        <v>126396.45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6650702.2299999986</v>
      </c>
      <c r="D21" s="287">
        <f>data!D85</f>
        <v>0</v>
      </c>
      <c r="E21" s="287">
        <f>data!E85</f>
        <v>39289526.760000005</v>
      </c>
      <c r="F21" s="287">
        <f>data!F85</f>
        <v>0</v>
      </c>
      <c r="G21" s="287">
        <f>data!G85</f>
        <v>0</v>
      </c>
      <c r="H21" s="287">
        <f>data!H85</f>
        <v>7974995.7999999998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26694247.059999999</v>
      </c>
      <c r="D24" s="287">
        <f>data!D87</f>
        <v>0</v>
      </c>
      <c r="E24" s="287">
        <f>data!E87</f>
        <v>177793345.64000005</v>
      </c>
      <c r="F24" s="287">
        <f>data!F87</f>
        <v>0</v>
      </c>
      <c r="G24" s="287">
        <f>data!G87</f>
        <v>0</v>
      </c>
      <c r="H24" s="287">
        <f>data!H87</f>
        <v>33048935.07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200458</v>
      </c>
      <c r="D25" s="287">
        <f>data!D88</f>
        <v>0</v>
      </c>
      <c r="E25" s="287">
        <f>data!E88</f>
        <v>37310911.82</v>
      </c>
      <c r="F25" s="287">
        <f>data!F88</f>
        <v>0</v>
      </c>
      <c r="G25" s="287">
        <f>data!G88</f>
        <v>0</v>
      </c>
      <c r="H25" s="287">
        <f>data!H88</f>
        <v>6838613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26894705.059999999</v>
      </c>
      <c r="D26" s="287">
        <f>data!D89</f>
        <v>0</v>
      </c>
      <c r="E26" s="287">
        <f>data!E89</f>
        <v>215104257.46000004</v>
      </c>
      <c r="F26" s="287">
        <f>data!F89</f>
        <v>0</v>
      </c>
      <c r="G26" s="287">
        <f>data!G89</f>
        <v>0</v>
      </c>
      <c r="H26" s="287">
        <f>data!H89</f>
        <v>39887548.07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6385.260000000002</v>
      </c>
      <c r="D28" s="287">
        <f>data!D90</f>
        <v>0</v>
      </c>
      <c r="E28" s="287">
        <f>data!E90</f>
        <v>62960.519999999939</v>
      </c>
      <c r="F28" s="287">
        <f>data!F90</f>
        <v>0</v>
      </c>
      <c r="G28" s="287">
        <f>data!G90</f>
        <v>0</v>
      </c>
      <c r="H28" s="287">
        <f>data!H90</f>
        <v>12116.169999999993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1443.7557414806888</v>
      </c>
      <c r="D30" s="287">
        <f>data!D92</f>
        <v>0</v>
      </c>
      <c r="E30" s="287">
        <f>data!E92</f>
        <v>14235.851357127134</v>
      </c>
      <c r="F30" s="287">
        <f>data!F92</f>
        <v>0</v>
      </c>
      <c r="G30" s="287">
        <f>data!G92</f>
        <v>0</v>
      </c>
      <c r="H30" s="287">
        <f>data!H92</f>
        <v>2739.5579823305643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32.689581730769234</v>
      </c>
      <c r="D32" s="294">
        <f>data!D94</f>
        <v>0</v>
      </c>
      <c r="E32" s="294">
        <f>data!E94</f>
        <v>158.92377403846154</v>
      </c>
      <c r="F32" s="294">
        <f>data!F94</f>
        <v>0</v>
      </c>
      <c r="G32" s="294">
        <f>data!G94</f>
        <v>0</v>
      </c>
      <c r="H32" s="294">
        <f>data!H94</f>
        <v>16.549807692307692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Swedish Edmonds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2179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860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75.672605769230771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1654344.0900000003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8714287.0000000037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116359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497314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585000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2025302.78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101606.25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4769674.8500000015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172.82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2209.9299999999998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1951895.51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13628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479215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273538.45999999996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11.88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11363.619999999999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2473159.1500000004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0</v>
      </c>
      <c r="I53" s="287">
        <f>data!P85</f>
        <v>18722764.040000007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11098615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47373998.219999999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106209505.31000002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11098615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153583503.53000003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1251.0699999999997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25605.489999999998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282.87642092792527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5789.5956000110164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24.203384615384614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Swedish Edmonds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9.1585528846153839</v>
      </c>
      <c r="D74" s="294">
        <f>data!R60</f>
        <v>1.5106394230769231</v>
      </c>
      <c r="E74" s="294">
        <f>data!S60</f>
        <v>0</v>
      </c>
      <c r="F74" s="294">
        <f>data!T60</f>
        <v>0</v>
      </c>
      <c r="G74" s="294">
        <f>data!U60</f>
        <v>45.314677884615385</v>
      </c>
      <c r="H74" s="294">
        <f>data!V60</f>
        <v>41.053932692307683</v>
      </c>
      <c r="I74" s="294">
        <f>data!W60</f>
        <v>4.2999807692307694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1383138.66</v>
      </c>
      <c r="D75" s="287">
        <f>data!R61</f>
        <v>157567.54999999999</v>
      </c>
      <c r="E75" s="287">
        <f>data!S61</f>
        <v>0</v>
      </c>
      <c r="F75" s="287">
        <f>data!T61</f>
        <v>0</v>
      </c>
      <c r="G75" s="287">
        <f>data!U61</f>
        <v>4855326.3600000003</v>
      </c>
      <c r="H75" s="287">
        <f>data!V61</f>
        <v>4777241.97</v>
      </c>
      <c r="I75" s="287">
        <f>data!W61</f>
        <v>681545.32000000007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77007</v>
      </c>
      <c r="D76" s="287">
        <f>data!R62</f>
        <v>13429</v>
      </c>
      <c r="E76" s="287">
        <f>data!S62</f>
        <v>0</v>
      </c>
      <c r="F76" s="287">
        <f>data!T62</f>
        <v>0</v>
      </c>
      <c r="G76" s="287">
        <f>data!U62</f>
        <v>324831</v>
      </c>
      <c r="H76" s="287">
        <f>data!V62</f>
        <v>307196</v>
      </c>
      <c r="I76" s="287">
        <f>data!W62</f>
        <v>32323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1040680.18</v>
      </c>
      <c r="E77" s="287">
        <f>data!S63</f>
        <v>0</v>
      </c>
      <c r="F77" s="287">
        <f>data!T63</f>
        <v>0</v>
      </c>
      <c r="G77" s="287">
        <f>data!U63</f>
        <v>0</v>
      </c>
      <c r="H77" s="287">
        <f>data!V63</f>
        <v>-473300.75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59169.27</v>
      </c>
      <c r="D78" s="287">
        <f>data!R64</f>
        <v>266072.45</v>
      </c>
      <c r="E78" s="287">
        <f>data!S64</f>
        <v>2327649.7700000005</v>
      </c>
      <c r="F78" s="287">
        <f>data!T64</f>
        <v>0</v>
      </c>
      <c r="G78" s="287">
        <f>data!U64</f>
        <v>5187685.8399999989</v>
      </c>
      <c r="H78" s="287">
        <f>data!V64</f>
        <v>2806019.27</v>
      </c>
      <c r="I78" s="287">
        <f>data!W64</f>
        <v>50298.079999999994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850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1022.24</v>
      </c>
      <c r="H79" s="287">
        <f>data!V65</f>
        <v>1688.17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162.86000000000001</v>
      </c>
      <c r="D80" s="287">
        <f>data!R66</f>
        <v>8876.0299999999988</v>
      </c>
      <c r="E80" s="287">
        <f>data!S66</f>
        <v>98735.26</v>
      </c>
      <c r="F80" s="287">
        <f>data!T66</f>
        <v>0</v>
      </c>
      <c r="G80" s="287">
        <f>data!U66</f>
        <v>1279385.52</v>
      </c>
      <c r="H80" s="287">
        <f>data!V66</f>
        <v>76916.260000000009</v>
      </c>
      <c r="I80" s="287">
        <f>data!W66</f>
        <v>27052.31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2449</v>
      </c>
      <c r="D81" s="287">
        <f>data!R67</f>
        <v>32105</v>
      </c>
      <c r="E81" s="287">
        <f>data!S67</f>
        <v>0</v>
      </c>
      <c r="F81" s="287">
        <f>data!T67</f>
        <v>0</v>
      </c>
      <c r="G81" s="287">
        <f>data!U67</f>
        <v>109755</v>
      </c>
      <c r="H81" s="287">
        <f>data!V67</f>
        <v>309707</v>
      </c>
      <c r="I81" s="287">
        <f>data!W67</f>
        <v>17103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994.5</v>
      </c>
      <c r="F82" s="287">
        <f>data!T68</f>
        <v>0</v>
      </c>
      <c r="G82" s="287">
        <f>data!U68</f>
        <v>0</v>
      </c>
      <c r="H82" s="287">
        <f>data!V68</f>
        <v>412151.18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2712.88</v>
      </c>
      <c r="D83" s="287">
        <f>data!R69</f>
        <v>543.54</v>
      </c>
      <c r="E83" s="287">
        <f>data!S69</f>
        <v>0</v>
      </c>
      <c r="F83" s="287">
        <f>data!T69</f>
        <v>0</v>
      </c>
      <c r="G83" s="287">
        <f>data!U69</f>
        <v>51721.890000000007</v>
      </c>
      <c r="H83" s="287">
        <f>data!V69</f>
        <v>17210.18</v>
      </c>
      <c r="I83" s="287">
        <f>data!W69</f>
        <v>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3776162.72</v>
      </c>
      <c r="H84" s="287">
        <f>data!V84</f>
        <v>256405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1525489.67</v>
      </c>
      <c r="D85" s="287">
        <f>data!R85</f>
        <v>1519273.75</v>
      </c>
      <c r="E85" s="287">
        <f>data!S85</f>
        <v>2427379.5300000003</v>
      </c>
      <c r="F85" s="287">
        <f>data!T85</f>
        <v>0</v>
      </c>
      <c r="G85" s="287">
        <f>data!U85</f>
        <v>8033565.129999999</v>
      </c>
      <c r="H85" s="287">
        <f>data!V85</f>
        <v>7978424.2799999993</v>
      </c>
      <c r="I85" s="287">
        <f>data!W85</f>
        <v>808321.71000000008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5907901</v>
      </c>
      <c r="D88" s="287">
        <f>data!R87</f>
        <v>2114384</v>
      </c>
      <c r="E88" s="287">
        <f>data!S87</f>
        <v>0</v>
      </c>
      <c r="F88" s="287">
        <f>data!T87</f>
        <v>0</v>
      </c>
      <c r="G88" s="287">
        <f>data!U87</f>
        <v>31112293.159999993</v>
      </c>
      <c r="H88" s="287">
        <f>data!V87</f>
        <v>52908508.260000005</v>
      </c>
      <c r="I88" s="287">
        <f>data!W87</f>
        <v>2671492.2800000003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9626645</v>
      </c>
      <c r="D89" s="287">
        <f>data!R88</f>
        <v>889508</v>
      </c>
      <c r="E89" s="287">
        <f>data!S88</f>
        <v>0</v>
      </c>
      <c r="F89" s="287">
        <f>data!T88</f>
        <v>0</v>
      </c>
      <c r="G89" s="287">
        <f>data!U88</f>
        <v>37502597.18</v>
      </c>
      <c r="H89" s="287">
        <f>data!V88</f>
        <v>40982191.269999996</v>
      </c>
      <c r="I89" s="287">
        <f>data!W88</f>
        <v>5477734.0000000009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15534546</v>
      </c>
      <c r="D90" s="287">
        <f>data!R89</f>
        <v>3003892</v>
      </c>
      <c r="E90" s="287">
        <f>data!S89</f>
        <v>0</v>
      </c>
      <c r="F90" s="287">
        <f>data!T89</f>
        <v>0</v>
      </c>
      <c r="G90" s="287">
        <f>data!U89</f>
        <v>68614890.339999989</v>
      </c>
      <c r="H90" s="287">
        <f>data!V89</f>
        <v>93890699.530000001</v>
      </c>
      <c r="I90" s="287">
        <f>data!W89</f>
        <v>8149226.2800000012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1648.4399999999998</v>
      </c>
      <c r="D92" s="287">
        <f>data!R90</f>
        <v>390.1</v>
      </c>
      <c r="E92" s="287">
        <f>data!S90</f>
        <v>4581.74</v>
      </c>
      <c r="F92" s="287">
        <f>data!T90</f>
        <v>0</v>
      </c>
      <c r="G92" s="287">
        <f>data!U90</f>
        <v>5579.6399999999994</v>
      </c>
      <c r="H92" s="287">
        <f>data!V90</f>
        <v>15765.999999999991</v>
      </c>
      <c r="I92" s="287">
        <f>data!W90</f>
        <v>954.1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372.72479342836868</v>
      </c>
      <c r="D94" s="287">
        <f>data!R92</f>
        <v>88.204570330983628</v>
      </c>
      <c r="E94" s="287">
        <f>data!S92</f>
        <v>1035.9661832050267</v>
      </c>
      <c r="F94" s="287">
        <f>data!T92</f>
        <v>0</v>
      </c>
      <c r="G94" s="287">
        <f>data!U92</f>
        <v>1261.5989459153279</v>
      </c>
      <c r="H94" s="287">
        <f>data!V92</f>
        <v>3564.8122426000691</v>
      </c>
      <c r="I94" s="287">
        <f>data!W92</f>
        <v>215.72925032758644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7.9557259615384615</v>
      </c>
      <c r="D96" s="294">
        <f>data!R94</f>
        <v>6.1298076923076922E-3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8.9651826923076907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Swedish Edmonds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10.62502403846154</v>
      </c>
      <c r="D106" s="294">
        <f>data!Y60</f>
        <v>36.510903846153838</v>
      </c>
      <c r="E106" s="294">
        <f>data!Z60</f>
        <v>3.4096153846153845E-2</v>
      </c>
      <c r="F106" s="294">
        <f>data!AA60</f>
        <v>2.3800769230769232</v>
      </c>
      <c r="G106" s="294">
        <f>data!AB60</f>
        <v>37.07185576923078</v>
      </c>
      <c r="H106" s="294">
        <f>data!AC60</f>
        <v>17.901783653846156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1244858.77</v>
      </c>
      <c r="D107" s="287">
        <f>data!Y61</f>
        <v>3988330.4999999995</v>
      </c>
      <c r="E107" s="287">
        <f>data!Z61</f>
        <v>4142.76</v>
      </c>
      <c r="F107" s="287">
        <f>data!AA61</f>
        <v>295659.19999999995</v>
      </c>
      <c r="G107" s="287">
        <f>data!AB61</f>
        <v>4590408.29</v>
      </c>
      <c r="H107" s="287">
        <f>data!AC61</f>
        <v>2049980.55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98630</v>
      </c>
      <c r="D108" s="287">
        <f>data!Y62</f>
        <v>272860</v>
      </c>
      <c r="E108" s="287">
        <f>data!Z62</f>
        <v>0</v>
      </c>
      <c r="F108" s="287">
        <f>data!AA62</f>
        <v>12421</v>
      </c>
      <c r="G108" s="287">
        <f>data!AB62</f>
        <v>312600</v>
      </c>
      <c r="H108" s="287">
        <f>data!AC62</f>
        <v>124426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1856.58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503482.83</v>
      </c>
      <c r="D110" s="287">
        <f>data!Y64</f>
        <v>303199.53999999998</v>
      </c>
      <c r="E110" s="287">
        <f>data!Z64</f>
        <v>7923.12</v>
      </c>
      <c r="F110" s="287">
        <f>data!AA64</f>
        <v>142265.88</v>
      </c>
      <c r="G110" s="287">
        <f>data!AB64</f>
        <v>6772717.7599999988</v>
      </c>
      <c r="H110" s="287">
        <f>data!AC64</f>
        <v>322626.67000000004</v>
      </c>
      <c r="I110" s="287">
        <f>data!AD64</f>
        <v>1774.8400000000001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353.05</v>
      </c>
      <c r="E111" s="287">
        <f>data!Z65</f>
        <v>0</v>
      </c>
      <c r="F111" s="287">
        <f>data!AA65</f>
        <v>0</v>
      </c>
      <c r="G111" s="287">
        <f>data!AB65</f>
        <v>851.85</v>
      </c>
      <c r="H111" s="287">
        <f>data!AC65</f>
        <v>163.66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23640.15</v>
      </c>
      <c r="D112" s="287">
        <f>data!Y66</f>
        <v>326031.12999999995</v>
      </c>
      <c r="E112" s="287">
        <f>data!Z66</f>
        <v>0</v>
      </c>
      <c r="F112" s="287">
        <f>data!AA66</f>
        <v>616.63</v>
      </c>
      <c r="G112" s="287">
        <f>data!AB66</f>
        <v>103625.79999999999</v>
      </c>
      <c r="H112" s="287">
        <f>data!AC66</f>
        <v>285968.58</v>
      </c>
      <c r="I112" s="287">
        <f>data!AD66</f>
        <v>715591.02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168795</v>
      </c>
      <c r="D113" s="287">
        <f>data!Y67</f>
        <v>347755</v>
      </c>
      <c r="E113" s="287">
        <f>data!Z67</f>
        <v>1842</v>
      </c>
      <c r="F113" s="287">
        <f>data!AA67</f>
        <v>4050</v>
      </c>
      <c r="G113" s="287">
        <f>data!AB67</f>
        <v>184866</v>
      </c>
      <c r="H113" s="287">
        <f>data!AC67</f>
        <v>98792</v>
      </c>
      <c r="I113" s="287">
        <f>data!AD67</f>
        <v>18414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257732.28</v>
      </c>
      <c r="E114" s="287">
        <f>data!Z68</f>
        <v>0</v>
      </c>
      <c r="F114" s="287">
        <f>data!AA68</f>
        <v>0</v>
      </c>
      <c r="G114" s="287">
        <f>data!AB68</f>
        <v>156674.20000000001</v>
      </c>
      <c r="H114" s="287">
        <f>data!AC68</f>
        <v>129979.82999999999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27</v>
      </c>
      <c r="D115" s="287">
        <f>data!Y69</f>
        <v>10876.92</v>
      </c>
      <c r="E115" s="287">
        <f>data!Z69</f>
        <v>6057.82</v>
      </c>
      <c r="F115" s="287">
        <f>data!AA69</f>
        <v>290.01</v>
      </c>
      <c r="G115" s="287">
        <f>data!AB69</f>
        <v>17666.36</v>
      </c>
      <c r="H115" s="287">
        <f>data!AC69</f>
        <v>8533.84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-3277.21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2039433.75</v>
      </c>
      <c r="D117" s="287">
        <f>data!Y85</f>
        <v>5503861.21</v>
      </c>
      <c r="E117" s="287">
        <f>data!Z85</f>
        <v>19965.7</v>
      </c>
      <c r="F117" s="287">
        <f>data!AA85</f>
        <v>455302.72</v>
      </c>
      <c r="G117" s="287">
        <f>data!AB85</f>
        <v>12141266.839999998</v>
      </c>
      <c r="H117" s="287">
        <f>data!AC85</f>
        <v>3020471.13</v>
      </c>
      <c r="I117" s="287">
        <f>data!AD85</f>
        <v>735779.86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9860523.2200000007</v>
      </c>
      <c r="D120" s="287">
        <f>data!Y87</f>
        <v>8846608.0800000001</v>
      </c>
      <c r="E120" s="287">
        <f>data!Z87</f>
        <v>7355</v>
      </c>
      <c r="F120" s="287">
        <f>data!AA87</f>
        <v>358689.17</v>
      </c>
      <c r="G120" s="287">
        <f>data!AB87</f>
        <v>34399776.319999985</v>
      </c>
      <c r="H120" s="287">
        <f>data!AC87</f>
        <v>36186474</v>
      </c>
      <c r="I120" s="287">
        <f>data!AD87</f>
        <v>4616322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27193734.780000005</v>
      </c>
      <c r="D121" s="287">
        <f>data!Y88</f>
        <v>29719687.68</v>
      </c>
      <c r="E121" s="287">
        <f>data!Z88</f>
        <v>0</v>
      </c>
      <c r="F121" s="287">
        <f>data!AA88</f>
        <v>6648797.8999999994</v>
      </c>
      <c r="G121" s="287">
        <f>data!AB88</f>
        <v>25018970.110000003</v>
      </c>
      <c r="H121" s="287">
        <f>data!AC88</f>
        <v>5775811.0099999998</v>
      </c>
      <c r="I121" s="287">
        <f>data!AD88</f>
        <v>146114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37054258.000000007</v>
      </c>
      <c r="D122" s="287">
        <f>data!Y89</f>
        <v>38566295.759999998</v>
      </c>
      <c r="E122" s="287">
        <f>data!Z89</f>
        <v>7355</v>
      </c>
      <c r="F122" s="287">
        <f>data!AA89</f>
        <v>7007487.0699999994</v>
      </c>
      <c r="G122" s="287">
        <f>data!AB89</f>
        <v>59418746.429999992</v>
      </c>
      <c r="H122" s="287">
        <f>data!AC89</f>
        <v>41962285.009999998</v>
      </c>
      <c r="I122" s="287">
        <f>data!AD89</f>
        <v>4762436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6089.86</v>
      </c>
      <c r="D124" s="287">
        <f>data!Y90</f>
        <v>14684.159999999998</v>
      </c>
      <c r="E124" s="287">
        <f>data!Z90</f>
        <v>0</v>
      </c>
      <c r="F124" s="287">
        <f>data!AA90</f>
        <v>834.57</v>
      </c>
      <c r="G124" s="287">
        <f>data!AB90</f>
        <v>4104.3200000000006</v>
      </c>
      <c r="H124" s="287">
        <f>data!AC90</f>
        <v>3155.2900000000004</v>
      </c>
      <c r="I124" s="287">
        <f>data!AD90</f>
        <v>376.03999999999996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1376.9635597945241</v>
      </c>
      <c r="D126" s="287">
        <f>data!Y92</f>
        <v>3320.2000088987857</v>
      </c>
      <c r="E126" s="287">
        <f>data!Z92</f>
        <v>0</v>
      </c>
      <c r="F126" s="287">
        <f>data!AA92</f>
        <v>188.70261025667523</v>
      </c>
      <c r="G126" s="287">
        <f>data!AB92</f>
        <v>928.01789823343438</v>
      </c>
      <c r="H126" s="287">
        <f>data!AC92</f>
        <v>713.43501338028545</v>
      </c>
      <c r="I126" s="287">
        <f>data!AD92</f>
        <v>85.025497634614396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0.19833653846153848</v>
      </c>
      <c r="D128" s="294">
        <f>data!Y94</f>
        <v>0.24181730769230769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0.47485576923076928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Swedish Edmonds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14.644399038461538</v>
      </c>
      <c r="D138" s="294">
        <f>data!AF60</f>
        <v>0</v>
      </c>
      <c r="E138" s="294">
        <f>data!AG60</f>
        <v>102.59150000000001</v>
      </c>
      <c r="F138" s="294">
        <f>data!AH60</f>
        <v>0</v>
      </c>
      <c r="G138" s="294">
        <f>data!AI60</f>
        <v>0</v>
      </c>
      <c r="H138" s="294">
        <f>data!AJ60</f>
        <v>13.712168269230768</v>
      </c>
      <c r="I138" s="294">
        <f>data!AK60</f>
        <v>3.1291105769230767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1598015.96</v>
      </c>
      <c r="D139" s="287">
        <f>data!AF61</f>
        <v>0</v>
      </c>
      <c r="E139" s="287">
        <f>data!AG61</f>
        <v>12925353.719999999</v>
      </c>
      <c r="F139" s="287">
        <f>data!AH61</f>
        <v>0</v>
      </c>
      <c r="G139" s="287">
        <f>data!AI61</f>
        <v>0</v>
      </c>
      <c r="H139" s="287">
        <f>data!AJ61</f>
        <v>1076672.5000000002</v>
      </c>
      <c r="I139" s="287">
        <f>data!AK61</f>
        <v>382787.65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123796</v>
      </c>
      <c r="D140" s="287">
        <f>data!AF62</f>
        <v>0</v>
      </c>
      <c r="E140" s="287">
        <f>data!AG62</f>
        <v>565031</v>
      </c>
      <c r="F140" s="287">
        <f>data!AH62</f>
        <v>0</v>
      </c>
      <c r="G140" s="287">
        <f>data!AI62</f>
        <v>0</v>
      </c>
      <c r="H140" s="287">
        <f>data!AJ62</f>
        <v>75015</v>
      </c>
      <c r="I140" s="287">
        <f>data!AK62</f>
        <v>29780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58620.959999999999</v>
      </c>
      <c r="D141" s="287">
        <f>data!AF63</f>
        <v>0</v>
      </c>
      <c r="E141" s="287">
        <f>data!AG63</f>
        <v>844983.44</v>
      </c>
      <c r="F141" s="287">
        <f>data!AH63</f>
        <v>0</v>
      </c>
      <c r="G141" s="287">
        <f>data!AI63</f>
        <v>0</v>
      </c>
      <c r="H141" s="287">
        <f>data!AJ63</f>
        <v>2145402.1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6999.89</v>
      </c>
      <c r="D142" s="287">
        <f>data!AF64</f>
        <v>0</v>
      </c>
      <c r="E142" s="287">
        <f>data!AG64</f>
        <v>1641318.93</v>
      </c>
      <c r="F142" s="287">
        <f>data!AH64</f>
        <v>0</v>
      </c>
      <c r="G142" s="287">
        <f>data!AI64</f>
        <v>0</v>
      </c>
      <c r="H142" s="287">
        <f>data!AJ64</f>
        <v>238322.57000000004</v>
      </c>
      <c r="I142" s="287">
        <f>data!AK64</f>
        <v>7.5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547.52</v>
      </c>
      <c r="F143" s="287">
        <f>data!AH65</f>
        <v>0</v>
      </c>
      <c r="G143" s="287">
        <f>data!AI65</f>
        <v>0</v>
      </c>
      <c r="H143" s="287">
        <f>data!AJ65</f>
        <v>149.57999999999998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2165.89</v>
      </c>
      <c r="D144" s="287">
        <f>data!AF66</f>
        <v>0</v>
      </c>
      <c r="E144" s="287">
        <f>data!AG66</f>
        <v>14274.04</v>
      </c>
      <c r="F144" s="287">
        <f>data!AH66</f>
        <v>0</v>
      </c>
      <c r="G144" s="287">
        <f>data!AI66</f>
        <v>0</v>
      </c>
      <c r="H144" s="287">
        <f>data!AJ66</f>
        <v>801960.85000000009</v>
      </c>
      <c r="I144" s="287">
        <f>data!AK66</f>
        <v>43.24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13096</v>
      </c>
      <c r="D145" s="287">
        <f>data!AF67</f>
        <v>0</v>
      </c>
      <c r="E145" s="287">
        <f>data!AG67</f>
        <v>787271</v>
      </c>
      <c r="F145" s="287">
        <f>data!AH67</f>
        <v>0</v>
      </c>
      <c r="G145" s="287">
        <f>data!AI67</f>
        <v>0</v>
      </c>
      <c r="H145" s="287">
        <f>data!AJ67</f>
        <v>73724</v>
      </c>
      <c r="I145" s="287">
        <f>data!AK67</f>
        <v>266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497.75</v>
      </c>
      <c r="F146" s="287">
        <f>data!AH68</f>
        <v>0</v>
      </c>
      <c r="G146" s="287">
        <f>data!AI68</f>
        <v>0</v>
      </c>
      <c r="H146" s="287">
        <f>data!AJ68</f>
        <v>343591.13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8406.25</v>
      </c>
      <c r="D147" s="287">
        <f>data!AF69</f>
        <v>0</v>
      </c>
      <c r="E147" s="287">
        <f>data!AG69</f>
        <v>155291.35999999999</v>
      </c>
      <c r="F147" s="287">
        <f>data!AH69</f>
        <v>0</v>
      </c>
      <c r="G147" s="287">
        <f>data!AI69</f>
        <v>0</v>
      </c>
      <c r="H147" s="287">
        <f>data!AJ69</f>
        <v>22196.95</v>
      </c>
      <c r="I147" s="287">
        <f>data!AK69</f>
        <v>2758.1700000000005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1811100.9499999997</v>
      </c>
      <c r="D149" s="287">
        <f>data!AF85</f>
        <v>0</v>
      </c>
      <c r="E149" s="287">
        <f>data!AG85</f>
        <v>16934568.759999998</v>
      </c>
      <c r="F149" s="287">
        <f>data!AH85</f>
        <v>0</v>
      </c>
      <c r="G149" s="287">
        <f>data!AI85</f>
        <v>0</v>
      </c>
      <c r="H149" s="287">
        <f>data!AJ85</f>
        <v>4777034.6800000006</v>
      </c>
      <c r="I149" s="287">
        <f>data!AK85</f>
        <v>415642.56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3399147</v>
      </c>
      <c r="D152" s="287">
        <f>data!AF87</f>
        <v>0</v>
      </c>
      <c r="E152" s="287">
        <f>data!AG87</f>
        <v>28622288.5</v>
      </c>
      <c r="F152" s="287">
        <f>data!AH87</f>
        <v>0</v>
      </c>
      <c r="G152" s="287">
        <f>data!AI87</f>
        <v>0</v>
      </c>
      <c r="H152" s="287">
        <f>data!AJ87</f>
        <v>28825</v>
      </c>
      <c r="I152" s="287">
        <f>data!AK87</f>
        <v>2288370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1713415</v>
      </c>
      <c r="D153" s="287">
        <f>data!AF88</f>
        <v>0</v>
      </c>
      <c r="E153" s="287">
        <f>data!AG88</f>
        <v>112431336.24000001</v>
      </c>
      <c r="F153" s="287">
        <f>data!AH88</f>
        <v>0</v>
      </c>
      <c r="G153" s="287">
        <f>data!AI88</f>
        <v>0</v>
      </c>
      <c r="H153" s="287">
        <f>data!AJ88</f>
        <v>10879135.719999999</v>
      </c>
      <c r="I153" s="287">
        <f>data!AK88</f>
        <v>156610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5112562</v>
      </c>
      <c r="D154" s="287">
        <f>data!AF89</f>
        <v>0</v>
      </c>
      <c r="E154" s="287">
        <f>data!AG89</f>
        <v>141053624.74000001</v>
      </c>
      <c r="F154" s="287">
        <f>data!AH89</f>
        <v>0</v>
      </c>
      <c r="G154" s="287">
        <f>data!AI89</f>
        <v>0</v>
      </c>
      <c r="H154" s="287">
        <f>data!AJ89</f>
        <v>10907960.719999999</v>
      </c>
      <c r="I154" s="287">
        <f>data!AK89</f>
        <v>2444980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4304.33</v>
      </c>
      <c r="D156" s="287">
        <f>data!AF90</f>
        <v>0</v>
      </c>
      <c r="E156" s="287">
        <f>data!AG90</f>
        <v>30223.499999999989</v>
      </c>
      <c r="F156" s="287">
        <f>data!AH90</f>
        <v>0</v>
      </c>
      <c r="G156" s="287">
        <f>data!AI90</f>
        <v>0</v>
      </c>
      <c r="H156" s="287">
        <f>data!AJ90</f>
        <v>5572</v>
      </c>
      <c r="I156" s="287">
        <f>data!AK90</f>
        <v>1333.87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973.24167703861247</v>
      </c>
      <c r="D158" s="287">
        <f>data!AF92</f>
        <v>0</v>
      </c>
      <c r="E158" s="287">
        <f>data!AG92</f>
        <v>6833.7627054562481</v>
      </c>
      <c r="F158" s="287">
        <f>data!AH92</f>
        <v>0</v>
      </c>
      <c r="G158" s="287">
        <f>data!AI92</f>
        <v>0</v>
      </c>
      <c r="H158" s="287">
        <f>data!AJ92</f>
        <v>1259.8714839380691</v>
      </c>
      <c r="I158" s="287">
        <f>data!AK92</f>
        <v>301.59812926785213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40.756100961538465</v>
      </c>
      <c r="F160" s="294">
        <f>data!AH94</f>
        <v>0</v>
      </c>
      <c r="G160" s="294">
        <f>data!AI94</f>
        <v>0</v>
      </c>
      <c r="H160" s="294">
        <f>data!AJ94</f>
        <v>2.8456586538461535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Swedish Edmonds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2.0716153846153844</v>
      </c>
      <c r="D170" s="294">
        <f>data!AM60</f>
        <v>0</v>
      </c>
      <c r="E170" s="294">
        <f>data!AN60</f>
        <v>0</v>
      </c>
      <c r="F170" s="294">
        <f>data!AO60</f>
        <v>13.501687499999999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247419.81</v>
      </c>
      <c r="D171" s="287">
        <f>data!AM61</f>
        <v>0</v>
      </c>
      <c r="E171" s="287">
        <f>data!AN61</f>
        <v>0</v>
      </c>
      <c r="F171" s="287">
        <f>data!AO61</f>
        <v>1561475.11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20353</v>
      </c>
      <c r="D172" s="287">
        <f>data!AM62</f>
        <v>0</v>
      </c>
      <c r="E172" s="287">
        <f>data!AN62</f>
        <v>0</v>
      </c>
      <c r="F172" s="287">
        <f>data!AO62</f>
        <v>87526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90244.609999999986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174.97</v>
      </c>
      <c r="D176" s="287">
        <f>data!AM66</f>
        <v>0</v>
      </c>
      <c r="E176" s="287">
        <f>data!AN66</f>
        <v>0</v>
      </c>
      <c r="F176" s="287">
        <f>data!AO66</f>
        <v>165.79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12025.27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464.5</v>
      </c>
      <c r="D179" s="287">
        <f>data!AM69</f>
        <v>0</v>
      </c>
      <c r="E179" s="287">
        <f>data!AN69</f>
        <v>0</v>
      </c>
      <c r="F179" s="287">
        <f>data!AO69</f>
        <v>5965.2199999999993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268412.27999999997</v>
      </c>
      <c r="D181" s="287">
        <f>data!AM85</f>
        <v>0</v>
      </c>
      <c r="E181" s="287">
        <f>data!AN85</f>
        <v>0</v>
      </c>
      <c r="F181" s="287">
        <f>data!AO85</f>
        <v>1757402.0000000002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1488336</v>
      </c>
      <c r="D184" s="287">
        <f>data!AM87</f>
        <v>0</v>
      </c>
      <c r="E184" s="287">
        <f>data!AN87</f>
        <v>0</v>
      </c>
      <c r="F184" s="287">
        <f>data!AO87</f>
        <v>16301184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102499</v>
      </c>
      <c r="D185" s="287">
        <f>data!AM88</f>
        <v>0</v>
      </c>
      <c r="E185" s="287">
        <f>data!AN88</f>
        <v>0</v>
      </c>
      <c r="F185" s="287">
        <f>data!AO88</f>
        <v>2332305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1590835</v>
      </c>
      <c r="D186" s="287">
        <f>data!AM89</f>
        <v>0</v>
      </c>
      <c r="E186" s="287">
        <f>data!AN89</f>
        <v>0</v>
      </c>
      <c r="F186" s="287">
        <f>data!AO89</f>
        <v>18633489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197.55</v>
      </c>
      <c r="D188" s="287">
        <f>data!AM90</f>
        <v>0</v>
      </c>
      <c r="E188" s="287">
        <f>data!AN90</f>
        <v>0</v>
      </c>
      <c r="F188" s="287">
        <f>data!AO90</f>
        <v>6560.9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44.667554137107963</v>
      </c>
      <c r="D190" s="287">
        <f>data!AM92</f>
        <v>0</v>
      </c>
      <c r="E190" s="287">
        <f>data!AN92</f>
        <v>0</v>
      </c>
      <c r="F190" s="287">
        <f>data!AO92</f>
        <v>1483.469278350552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7.8863990384615379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Swedish Edmonds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 t="e">
        <f>data!AY59</f>
        <v>#VALUE!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7.0691298076923097</v>
      </c>
      <c r="G202" s="294">
        <f>data!AW60</f>
        <v>0</v>
      </c>
      <c r="H202" s="294">
        <f>data!AX60</f>
        <v>0</v>
      </c>
      <c r="I202" s="294">
        <f>data!AY60</f>
        <v>11.115985576923077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546335.32999999996</v>
      </c>
      <c r="G203" s="287">
        <f>data!AW61</f>
        <v>0</v>
      </c>
      <c r="H203" s="287">
        <f>data!AX61</f>
        <v>0</v>
      </c>
      <c r="I203" s="287">
        <f>data!AY61</f>
        <v>754988.49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24589</v>
      </c>
      <c r="G204" s="287">
        <f>data!AW62</f>
        <v>0</v>
      </c>
      <c r="H204" s="287">
        <f>data!AX62</f>
        <v>0</v>
      </c>
      <c r="I204" s="287">
        <f>data!AY62</f>
        <v>54050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4867.28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662.44999999999993</v>
      </c>
      <c r="G206" s="287">
        <f>data!AW64</f>
        <v>0</v>
      </c>
      <c r="H206" s="287">
        <f>data!AX64</f>
        <v>0</v>
      </c>
      <c r="I206" s="287">
        <f>data!AY64</f>
        <v>468823.3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821.09</v>
      </c>
      <c r="G207" s="287">
        <f>data!AW65</f>
        <v>0</v>
      </c>
      <c r="H207" s="287">
        <f>data!AX65</f>
        <v>0</v>
      </c>
      <c r="I207" s="287">
        <f>data!AY65</f>
        <v>425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78317.3</v>
      </c>
      <c r="G208" s="287">
        <f>data!AW66</f>
        <v>0</v>
      </c>
      <c r="H208" s="287">
        <f>data!AX66</f>
        <v>105839.38</v>
      </c>
      <c r="I208" s="287">
        <f>data!AY66</f>
        <v>88753.62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514</v>
      </c>
      <c r="G209" s="287">
        <f>data!AW67</f>
        <v>0</v>
      </c>
      <c r="H209" s="287">
        <f>data!AX67</f>
        <v>0</v>
      </c>
      <c r="I209" s="287">
        <f>data!AY67</f>
        <v>6675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2767.3400000000006</v>
      </c>
      <c r="G211" s="287">
        <f>data!AW69</f>
        <v>0</v>
      </c>
      <c r="H211" s="287">
        <f>data!AX69</f>
        <v>0</v>
      </c>
      <c r="I211" s="287">
        <f>data!AY69</f>
        <v>1960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-1250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658873.78999999992</v>
      </c>
      <c r="G213" s="287">
        <f>data!AW85</f>
        <v>0</v>
      </c>
      <c r="H213" s="287">
        <f>data!AX85</f>
        <v>105839.38</v>
      </c>
      <c r="I213" s="287">
        <f>data!AY85</f>
        <v>1374425.4100000001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0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0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11674.660000000002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0.20704807692307695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Swedish Edmonds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 t="e">
        <f>data!AZ59</f>
        <v>#VALUE!</v>
      </c>
      <c r="D233" s="287">
        <f>data!BA59</f>
        <v>0</v>
      </c>
      <c r="E233" s="299"/>
      <c r="F233" s="299"/>
      <c r="G233" s="299"/>
      <c r="H233" s="287">
        <f>data!BE59</f>
        <v>436329.27399999974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28.473548076923077</v>
      </c>
      <c r="D234" s="294">
        <f>data!BA60</f>
        <v>0</v>
      </c>
      <c r="E234" s="294">
        <f>data!BB60</f>
        <v>13.528495192307693</v>
      </c>
      <c r="F234" s="294">
        <f>data!BC60</f>
        <v>0</v>
      </c>
      <c r="G234" s="294">
        <f>data!BD60</f>
        <v>3.8341346153846156E-2</v>
      </c>
      <c r="H234" s="294">
        <f>data!BE60</f>
        <v>77.579375000000013</v>
      </c>
      <c r="I234" s="294">
        <f>data!BF60</f>
        <v>0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1567328.48</v>
      </c>
      <c r="D235" s="287">
        <f>data!BA61</f>
        <v>0</v>
      </c>
      <c r="E235" s="287">
        <f>data!BB61</f>
        <v>1998918.2200000002</v>
      </c>
      <c r="F235" s="287">
        <f>data!BC61</f>
        <v>0</v>
      </c>
      <c r="G235" s="287">
        <f>data!BD61</f>
        <v>5622.71</v>
      </c>
      <c r="H235" s="287">
        <f>data!BE61</f>
        <v>4816182.5700000012</v>
      </c>
      <c r="I235" s="287">
        <f>data!BF61</f>
        <v>0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136456</v>
      </c>
      <c r="D236" s="287">
        <f>data!BA62</f>
        <v>0</v>
      </c>
      <c r="E236" s="287">
        <f>data!BB62</f>
        <v>81929</v>
      </c>
      <c r="F236" s="287">
        <f>data!BC62</f>
        <v>0</v>
      </c>
      <c r="G236" s="287">
        <f>data!BD62</f>
        <v>20127</v>
      </c>
      <c r="H236" s="287">
        <f>data!BE62</f>
        <v>357751</v>
      </c>
      <c r="I236" s="287">
        <f>data!BF62</f>
        <v>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79983.61</v>
      </c>
      <c r="F237" s="287">
        <f>data!BC63</f>
        <v>0</v>
      </c>
      <c r="G237" s="287">
        <f>data!BD63</f>
        <v>0</v>
      </c>
      <c r="H237" s="287">
        <f>data!BE63</f>
        <v>15781.63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950482.32000000007</v>
      </c>
      <c r="D238" s="287">
        <f>data!BA64</f>
        <v>0</v>
      </c>
      <c r="E238" s="287">
        <f>data!BB64</f>
        <v>-3182.17</v>
      </c>
      <c r="F238" s="287">
        <f>data!BC64</f>
        <v>0</v>
      </c>
      <c r="G238" s="287">
        <f>data!BD64</f>
        <v>6438.800000000002</v>
      </c>
      <c r="H238" s="287">
        <f>data!BE64</f>
        <v>770510.95000000007</v>
      </c>
      <c r="I238" s="287">
        <f>data!BF64</f>
        <v>0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306.10000000000002</v>
      </c>
      <c r="D239" s="287">
        <f>data!BA65</f>
        <v>0</v>
      </c>
      <c r="E239" s="287">
        <f>data!BB65</f>
        <v>2385.71</v>
      </c>
      <c r="F239" s="287">
        <f>data!BC65</f>
        <v>0</v>
      </c>
      <c r="G239" s="287">
        <f>data!BD65</f>
        <v>0</v>
      </c>
      <c r="H239" s="287">
        <f>data!BE65</f>
        <v>1840678.0800000003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70315.039999999994</v>
      </c>
      <c r="D240" s="287">
        <f>data!BA66</f>
        <v>0</v>
      </c>
      <c r="E240" s="287">
        <f>data!BB66</f>
        <v>4265</v>
      </c>
      <c r="F240" s="287">
        <f>data!BC66</f>
        <v>0</v>
      </c>
      <c r="G240" s="287">
        <f>data!BD66</f>
        <v>10226.84</v>
      </c>
      <c r="H240" s="287">
        <f>data!BE66</f>
        <v>2767263.4600000004</v>
      </c>
      <c r="I240" s="287">
        <f>data!BF66</f>
        <v>0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14954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226</v>
      </c>
      <c r="H241" s="287">
        <f>data!BE67</f>
        <v>562694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2876.38</v>
      </c>
      <c r="H242" s="287">
        <f>data!BE68</f>
        <v>1126.18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-585086.93999999994</v>
      </c>
      <c r="D243" s="287">
        <f>data!BA69</f>
        <v>0</v>
      </c>
      <c r="E243" s="287">
        <f>data!BB69</f>
        <v>183001.47</v>
      </c>
      <c r="F243" s="287">
        <f>data!BC69</f>
        <v>0</v>
      </c>
      <c r="G243" s="287">
        <f>data!BD69</f>
        <v>0</v>
      </c>
      <c r="H243" s="287">
        <f>data!BE69</f>
        <v>33624.69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-333671.15999999997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-251241.81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1821083.84</v>
      </c>
      <c r="D245" s="287">
        <f>data!BA85</f>
        <v>0</v>
      </c>
      <c r="E245" s="287">
        <f>data!BB85</f>
        <v>2347300.8400000003</v>
      </c>
      <c r="F245" s="287">
        <f>data!BC85</f>
        <v>0</v>
      </c>
      <c r="G245" s="287">
        <f>data!BD85</f>
        <v>45517.73</v>
      </c>
      <c r="H245" s="287">
        <f>data!BE85</f>
        <v>10914370.75</v>
      </c>
      <c r="I245" s="287">
        <f>data!BF85</f>
        <v>0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1088.9000000000001</v>
      </c>
      <c r="D252" s="303">
        <f>data!BA90</f>
        <v>0</v>
      </c>
      <c r="E252" s="303">
        <f>data!BB90</f>
        <v>580.65</v>
      </c>
      <c r="F252" s="303">
        <f>data!BC90</f>
        <v>0</v>
      </c>
      <c r="G252" s="303">
        <f>data!BD90</f>
        <v>4158.87</v>
      </c>
      <c r="H252" s="303">
        <f>data!BE90</f>
        <v>176656.05999999982</v>
      </c>
      <c r="I252" s="303">
        <f>data!BF90</f>
        <v>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0</v>
      </c>
      <c r="E254" s="303">
        <f>data!BB92</f>
        <v>131.28937134756637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Swedish Edmonds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2.6442307692307694E-3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18.404653846153845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363.07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2064448.0400000003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3369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141613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1.42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176736.04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19.73</v>
      </c>
      <c r="D272" s="287">
        <f>data!BH66</f>
        <v>0</v>
      </c>
      <c r="E272" s="287">
        <f>data!BI66</f>
        <v>0</v>
      </c>
      <c r="F272" s="287">
        <f>data!BJ66</f>
        <v>0</v>
      </c>
      <c r="G272" s="287">
        <f>data!BK66</f>
        <v>0</v>
      </c>
      <c r="H272" s="287">
        <f>data!BL66</f>
        <v>3339.5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8572</v>
      </c>
      <c r="D273" s="287">
        <f>data!BH67</f>
        <v>479033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22515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34978.080000000002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11962.15</v>
      </c>
      <c r="D277" s="287">
        <f>data!BH85</f>
        <v>479396.07</v>
      </c>
      <c r="E277" s="287">
        <f>data!BI85</f>
        <v>0</v>
      </c>
      <c r="F277" s="287">
        <f>data!BJ85</f>
        <v>0</v>
      </c>
      <c r="G277" s="287">
        <f>data!BK85</f>
        <v>0</v>
      </c>
      <c r="H277" s="287">
        <f>data!BL85</f>
        <v>2443629.66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117.27</v>
      </c>
      <c r="D284" s="303">
        <f>data!BH90</f>
        <v>547.15</v>
      </c>
      <c r="E284" s="303">
        <f>data!BI90</f>
        <v>0</v>
      </c>
      <c r="F284" s="303">
        <f>data!BJ90</f>
        <v>775.07</v>
      </c>
      <c r="G284" s="303">
        <f>data!BK90</f>
        <v>0</v>
      </c>
      <c r="H284" s="303">
        <f>data!BL90</f>
        <v>4087.78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123.71476712790998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924.27807871722189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Swedish Edmonds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58.759057692307685</v>
      </c>
      <c r="D298" s="294">
        <f>data!BO60</f>
        <v>2.7471153846153847E-2</v>
      </c>
      <c r="E298" s="294">
        <f>data!BP60</f>
        <v>7.3317307692307692E-3</v>
      </c>
      <c r="F298" s="294">
        <f>data!BQ60</f>
        <v>0</v>
      </c>
      <c r="G298" s="294">
        <f>data!BR60</f>
        <v>0</v>
      </c>
      <c r="H298" s="294">
        <f>data!BS60</f>
        <v>1.0027499999999998</v>
      </c>
      <c r="I298" s="294">
        <f>data!BT60</f>
        <v>1.7379663461538464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3983854.9899999993</v>
      </c>
      <c r="D299" s="287">
        <f>data!BO61</f>
        <v>2405.88</v>
      </c>
      <c r="E299" s="287">
        <f>data!BP61</f>
        <v>272</v>
      </c>
      <c r="F299" s="287">
        <f>data!BQ61</f>
        <v>0</v>
      </c>
      <c r="G299" s="287">
        <f>data!BR61</f>
        <v>0</v>
      </c>
      <c r="H299" s="287">
        <f>data!BS61</f>
        <v>83628.009999999995</v>
      </c>
      <c r="I299" s="287">
        <f>data!BT61</f>
        <v>161340.86000000002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308101</v>
      </c>
      <c r="D300" s="287">
        <f>data!BO62</f>
        <v>7546630</v>
      </c>
      <c r="E300" s="287">
        <f>data!BP62</f>
        <v>38</v>
      </c>
      <c r="F300" s="287">
        <f>data!BQ62</f>
        <v>0</v>
      </c>
      <c r="G300" s="287">
        <f>data!BR62</f>
        <v>0</v>
      </c>
      <c r="H300" s="287">
        <f>data!BS62</f>
        <v>6479</v>
      </c>
      <c r="I300" s="287">
        <f>data!BT62</f>
        <v>11194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831006.15999999992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1006684.5900000003</v>
      </c>
      <c r="D302" s="287">
        <f>data!BO64</f>
        <v>1261.5999999999999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4058.0899999999997</v>
      </c>
      <c r="I302" s="287">
        <f>data!BT64</f>
        <v>368.29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15000.7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300</v>
      </c>
      <c r="I303" s="287">
        <f>data!BT65</f>
        <v>500.19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2494008.92</v>
      </c>
      <c r="D304" s="287">
        <f>data!BO66</f>
        <v>-14.68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10990</v>
      </c>
      <c r="I304" s="287">
        <f>data!BT66</f>
        <v>135.77000000000001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1451776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8811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125092.04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52627.199999999997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1326382.1500000001</v>
      </c>
      <c r="D307" s="287">
        <f>data!BO69</f>
        <v>260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12758.99</v>
      </c>
      <c r="I307" s="287">
        <f>data!BT69</f>
        <v>54.750000000000007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-2243548.21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149.99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9298358.3399999999</v>
      </c>
      <c r="D309" s="287">
        <f>data!BO85</f>
        <v>7550542.7999999998</v>
      </c>
      <c r="E309" s="287">
        <f>data!BP85</f>
        <v>310</v>
      </c>
      <c r="F309" s="287">
        <f>data!BQ85</f>
        <v>0</v>
      </c>
      <c r="G309" s="287">
        <f>data!BR85</f>
        <v>0</v>
      </c>
      <c r="H309" s="287">
        <f>data!BS85</f>
        <v>179802.27999999997</v>
      </c>
      <c r="I309" s="287">
        <f>data!BT85</f>
        <v>173593.86000000002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6690.3</v>
      </c>
      <c r="D316" s="303">
        <f>data!BO90</f>
        <v>224.97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540.88</v>
      </c>
      <c r="I316" s="303">
        <f>data!BT90</f>
        <v>401.38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122.29707254709669</v>
      </c>
      <c r="I318" s="303">
        <f>data!BT92</f>
        <v>90.755063930915682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Swedish Edmonds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0</v>
      </c>
      <c r="G330" s="294">
        <f>data!BY60</f>
        <v>20.160663461538462</v>
      </c>
      <c r="H330" s="294">
        <f>data!BZ60</f>
        <v>34.756379807692312</v>
      </c>
      <c r="I330" s="294">
        <f>data!CA60</f>
        <v>3.2704038461538461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0</v>
      </c>
      <c r="G331" s="306">
        <f>data!BY61</f>
        <v>2625840</v>
      </c>
      <c r="H331" s="306">
        <f>data!BZ61</f>
        <v>2327216.2800000007</v>
      </c>
      <c r="I331" s="306">
        <f>data!CA61</f>
        <v>376404.03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0</v>
      </c>
      <c r="G332" s="306">
        <f>data!BY62</f>
        <v>119268</v>
      </c>
      <c r="H332" s="306">
        <f>data!BZ62</f>
        <v>594044</v>
      </c>
      <c r="I332" s="306">
        <f>data!CA62</f>
        <v>-2770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25000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0</v>
      </c>
      <c r="G334" s="306">
        <f>data!BY64</f>
        <v>37073.31</v>
      </c>
      <c r="H334" s="306">
        <f>data!BZ64</f>
        <v>133425.62</v>
      </c>
      <c r="I334" s="306">
        <f>data!CA64</f>
        <v>0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20554.330000000002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4588624.26</v>
      </c>
      <c r="F336" s="306">
        <f>data!BX66</f>
        <v>0</v>
      </c>
      <c r="G336" s="306">
        <f>data!BY66</f>
        <v>5105.8999999999996</v>
      </c>
      <c r="H336" s="306">
        <f>data!BZ66</f>
        <v>44474.380000000005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358</v>
      </c>
      <c r="E337" s="306">
        <f>data!BW67</f>
        <v>0</v>
      </c>
      <c r="F337" s="306">
        <f>data!BX67</f>
        <v>0</v>
      </c>
      <c r="G337" s="306">
        <f>data!BY67</f>
        <v>18050</v>
      </c>
      <c r="H337" s="306">
        <f>data!BZ67</f>
        <v>179784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12111.53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9250.57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104696.5</v>
      </c>
      <c r="H339" s="306">
        <f>data!BZ69</f>
        <v>40652.229999999996</v>
      </c>
      <c r="I339" s="306">
        <f>data!CA69</f>
        <v>48585.41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-100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9250.57</v>
      </c>
      <c r="D341" s="287">
        <f>data!BV85</f>
        <v>358</v>
      </c>
      <c r="E341" s="287">
        <f>data!BW85</f>
        <v>4588624.26</v>
      </c>
      <c r="F341" s="287">
        <f>data!BX85</f>
        <v>0</v>
      </c>
      <c r="G341" s="287">
        <f>data!BY85</f>
        <v>2942599.57</v>
      </c>
      <c r="H341" s="287">
        <f>data!BZ85</f>
        <v>3319596.5100000007</v>
      </c>
      <c r="I341" s="287">
        <f>data!CA85</f>
        <v>447219.44000000006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1327.0500000000002</v>
      </c>
      <c r="E348" s="303">
        <f>data!BW90</f>
        <v>0</v>
      </c>
      <c r="F348" s="303">
        <f>data!BX90</f>
        <v>0</v>
      </c>
      <c r="G348" s="303">
        <f>data!BY90</f>
        <v>4522.9039999999995</v>
      </c>
      <c r="H348" s="303">
        <f>data!BZ90</f>
        <v>63.43</v>
      </c>
      <c r="I348" s="303">
        <f>data!CA90</f>
        <v>201.67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300.0560755132833</v>
      </c>
      <c r="E350" s="303">
        <f>data!BW92</f>
        <v>0</v>
      </c>
      <c r="F350" s="303">
        <f>data!BX92</f>
        <v>0</v>
      </c>
      <c r="G350" s="303">
        <f>data!BY92</f>
        <v>1022.6629171194235</v>
      </c>
      <c r="H350" s="303">
        <f>data!BZ92</f>
        <v>14.342004347844888</v>
      </c>
      <c r="I350" s="303">
        <f>data!CA92</f>
        <v>45.599117402331366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Swedish Edmonds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0.17729807692307692</v>
      </c>
      <c r="D362" s="294">
        <f>data!CC60</f>
        <v>6.5742740384615379</v>
      </c>
      <c r="E362" s="309"/>
      <c r="F362" s="297"/>
      <c r="G362" s="297"/>
      <c r="H362" s="297"/>
      <c r="I362" s="310">
        <f>data!CE60</f>
        <v>1105.3210384615381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55002.61</v>
      </c>
      <c r="D363" s="306">
        <f>data!CC61</f>
        <v>1563172.11</v>
      </c>
      <c r="E363" s="311"/>
      <c r="F363" s="311"/>
      <c r="G363" s="311"/>
      <c r="H363" s="311"/>
      <c r="I363" s="306">
        <f>data!CE61</f>
        <v>119522371.75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5404</v>
      </c>
      <c r="E364" s="311"/>
      <c r="F364" s="311"/>
      <c r="G364" s="311"/>
      <c r="H364" s="311"/>
      <c r="I364" s="306">
        <f>data!CE62</f>
        <v>14806946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9391107.0099999998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82.56</v>
      </c>
      <c r="D366" s="306">
        <f>data!CC64</f>
        <v>80322.75999999998</v>
      </c>
      <c r="E366" s="311"/>
      <c r="F366" s="311"/>
      <c r="G366" s="311"/>
      <c r="H366" s="311"/>
      <c r="I366" s="306">
        <f>data!CE64</f>
        <v>31846615.749999996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50</v>
      </c>
      <c r="E367" s="311"/>
      <c r="F367" s="311"/>
      <c r="G367" s="311"/>
      <c r="H367" s="311"/>
      <c r="I367" s="306">
        <f>data!CE65</f>
        <v>1890525.8300000003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228.19</v>
      </c>
      <c r="D368" s="306">
        <f>data!CC66</f>
        <v>34302.82</v>
      </c>
      <c r="E368" s="311"/>
      <c r="F368" s="311"/>
      <c r="G368" s="311"/>
      <c r="H368" s="311"/>
      <c r="I368" s="306">
        <f>data!CE66</f>
        <v>17048952.049999997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1144945</v>
      </c>
      <c r="E369" s="311"/>
      <c r="F369" s="311"/>
      <c r="G369" s="311"/>
      <c r="H369" s="311"/>
      <c r="I369" s="306">
        <f>data!CE67</f>
        <v>7350643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9074583.9299999997</v>
      </c>
      <c r="E370" s="311"/>
      <c r="F370" s="311"/>
      <c r="G370" s="311"/>
      <c r="H370" s="311"/>
      <c r="I370" s="306">
        <f>data!CE68</f>
        <v>11082729.049999999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93472675.599999994</v>
      </c>
      <c r="E371" s="306">
        <f>data!CD69</f>
        <v>12938464.109999999</v>
      </c>
      <c r="F371" s="311"/>
      <c r="G371" s="311"/>
      <c r="H371" s="311"/>
      <c r="I371" s="306">
        <f>data!CE69</f>
        <v>115330417.97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-173562.73999999996</v>
      </c>
      <c r="E372" s="287">
        <f>-data!CD84</f>
        <v>0</v>
      </c>
      <c r="F372" s="297"/>
      <c r="G372" s="297"/>
      <c r="H372" s="297"/>
      <c r="I372" s="287">
        <f>-data!CE84</f>
        <v>-7039068.8599999994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55313.36</v>
      </c>
      <c r="D373" s="306">
        <f>data!CC85</f>
        <v>105201893.48</v>
      </c>
      <c r="E373" s="306">
        <f>data!CD85</f>
        <v>12938464.109999999</v>
      </c>
      <c r="F373" s="311"/>
      <c r="G373" s="311"/>
      <c r="H373" s="311"/>
      <c r="I373" s="287">
        <f>data!CE85</f>
        <v>314192170.69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537127617.98000002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467156580.0200001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1004284198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1068.0900000000001</v>
      </c>
      <c r="D380" s="303">
        <f>data!CC90</f>
        <v>6927.27</v>
      </c>
      <c r="E380" s="297"/>
      <c r="F380" s="297"/>
      <c r="G380" s="297"/>
      <c r="H380" s="297"/>
      <c r="I380" s="287">
        <f>data!CE90</f>
        <v>436329.27399999974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0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241.50325435739634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51556.12622648244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0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301.9038028846154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358" transitionEvaluation="1" transitionEntry="1" codeName="Sheet12">
    <tabColor rgb="FF92D050"/>
    <pageSetUpPr autoPageBreaks="0" fitToPage="1"/>
  </sheetPr>
  <dimension ref="A1:CF717"/>
  <sheetViews>
    <sheetView topLeftCell="A358" zoomScale="70" zoomScaleNormal="70" workbookViewId="0">
      <selection activeCell="B453" sqref="B453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15611614.559999999</v>
      </c>
      <c r="C49" s="270">
        <f>IF($B$49,(ROUND((($B$49/$CE$62)*C62),0)))</f>
        <v>803178</v>
      </c>
      <c r="D49" s="270">
        <f t="shared" ref="D49:BO49" si="0">IF($B$49,(ROUND((($B$49/$CE$62)*D62),0)))</f>
        <v>0</v>
      </c>
      <c r="E49" s="270">
        <f t="shared" si="0"/>
        <v>5009668</v>
      </c>
      <c r="F49" s="270">
        <f t="shared" si="0"/>
        <v>0</v>
      </c>
      <c r="G49" s="270">
        <f t="shared" si="0"/>
        <v>0</v>
      </c>
      <c r="H49" s="270">
        <f t="shared" si="0"/>
        <v>142039</v>
      </c>
      <c r="I49" s="270">
        <f t="shared" si="0"/>
        <v>0</v>
      </c>
      <c r="J49" s="270">
        <f t="shared" si="0"/>
        <v>175440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0</v>
      </c>
      <c r="P49" s="270">
        <f t="shared" si="0"/>
        <v>1183427</v>
      </c>
      <c r="Q49" s="270">
        <f t="shared" si="0"/>
        <v>183593</v>
      </c>
      <c r="R49" s="270">
        <f t="shared" si="0"/>
        <v>23985</v>
      </c>
      <c r="S49" s="270">
        <f t="shared" si="0"/>
        <v>114908</v>
      </c>
      <c r="T49" s="270">
        <f t="shared" si="0"/>
        <v>101609</v>
      </c>
      <c r="U49" s="270">
        <f t="shared" si="0"/>
        <v>1039076</v>
      </c>
      <c r="V49" s="270">
        <f t="shared" si="0"/>
        <v>560279</v>
      </c>
      <c r="W49" s="270">
        <f t="shared" si="0"/>
        <v>103125</v>
      </c>
      <c r="X49" s="270">
        <f t="shared" si="0"/>
        <v>170640</v>
      </c>
      <c r="Y49" s="270">
        <f t="shared" si="0"/>
        <v>671565</v>
      </c>
      <c r="Z49" s="270">
        <f t="shared" si="0"/>
        <v>0</v>
      </c>
      <c r="AA49" s="270">
        <f t="shared" si="0"/>
        <v>43202</v>
      </c>
      <c r="AB49" s="270">
        <f t="shared" si="0"/>
        <v>658019</v>
      </c>
      <c r="AC49" s="270">
        <f t="shared" si="0"/>
        <v>322673</v>
      </c>
      <c r="AD49" s="270">
        <f t="shared" si="0"/>
        <v>0</v>
      </c>
      <c r="AE49" s="270">
        <f t="shared" si="0"/>
        <v>244194</v>
      </c>
      <c r="AF49" s="270">
        <f t="shared" si="0"/>
        <v>0</v>
      </c>
      <c r="AG49" s="270">
        <f t="shared" si="0"/>
        <v>1620070</v>
      </c>
      <c r="AH49" s="270">
        <f t="shared" si="0"/>
        <v>0</v>
      </c>
      <c r="AI49" s="270">
        <f t="shared" si="0"/>
        <v>0</v>
      </c>
      <c r="AJ49" s="270">
        <f t="shared" si="0"/>
        <v>68159</v>
      </c>
      <c r="AK49" s="270">
        <f t="shared" si="0"/>
        <v>58300</v>
      </c>
      <c r="AL49" s="270">
        <f t="shared" si="0"/>
        <v>31010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180100</v>
      </c>
      <c r="AW49" s="270">
        <f t="shared" si="0"/>
        <v>0</v>
      </c>
      <c r="AX49" s="270">
        <f t="shared" si="0"/>
        <v>0</v>
      </c>
      <c r="AY49" s="270">
        <f t="shared" si="0"/>
        <v>326952</v>
      </c>
      <c r="AZ49" s="270">
        <f t="shared" si="0"/>
        <v>0</v>
      </c>
      <c r="BA49" s="270">
        <f t="shared" si="0"/>
        <v>0</v>
      </c>
      <c r="BB49" s="270">
        <f t="shared" si="0"/>
        <v>0</v>
      </c>
      <c r="BC49" s="270">
        <f t="shared" si="0"/>
        <v>0</v>
      </c>
      <c r="BD49" s="270">
        <f t="shared" si="0"/>
        <v>1063</v>
      </c>
      <c r="BE49" s="270">
        <f t="shared" si="0"/>
        <v>284727</v>
      </c>
      <c r="BF49" s="270">
        <f t="shared" si="0"/>
        <v>355625</v>
      </c>
      <c r="BG49" s="270">
        <f t="shared" si="0"/>
        <v>0</v>
      </c>
      <c r="BH49" s="270">
        <f t="shared" si="0"/>
        <v>0</v>
      </c>
      <c r="BI49" s="270">
        <f t="shared" si="0"/>
        <v>0</v>
      </c>
      <c r="BJ49" s="270">
        <f t="shared" si="0"/>
        <v>0</v>
      </c>
      <c r="BK49" s="270">
        <f t="shared" si="0"/>
        <v>0</v>
      </c>
      <c r="BL49" s="270">
        <f t="shared" si="0"/>
        <v>0</v>
      </c>
      <c r="BM49" s="270">
        <f t="shared" si="0"/>
        <v>0</v>
      </c>
      <c r="BN49" s="270">
        <f t="shared" si="0"/>
        <v>106933</v>
      </c>
      <c r="BO49" s="270">
        <f t="shared" si="0"/>
        <v>22747</v>
      </c>
      <c r="BP49" s="270">
        <f t="shared" ref="BP49:CD49" si="1">IF($B$49,(ROUND((($B$49/$CE$62)*BP62),0)))</f>
        <v>0</v>
      </c>
      <c r="BQ49" s="270">
        <f t="shared" si="1"/>
        <v>0</v>
      </c>
      <c r="BR49" s="270">
        <f t="shared" si="1"/>
        <v>0</v>
      </c>
      <c r="BS49" s="270">
        <f t="shared" si="1"/>
        <v>10870</v>
      </c>
      <c r="BT49" s="270">
        <f t="shared" si="1"/>
        <v>22047</v>
      </c>
      <c r="BU49" s="270">
        <f t="shared" si="1"/>
        <v>0</v>
      </c>
      <c r="BV49" s="270">
        <f t="shared" si="1"/>
        <v>0</v>
      </c>
      <c r="BW49" s="270">
        <f t="shared" si="1"/>
        <v>65156</v>
      </c>
      <c r="BX49" s="270">
        <f t="shared" si="1"/>
        <v>0</v>
      </c>
      <c r="BY49" s="270">
        <f t="shared" si="1"/>
        <v>801283</v>
      </c>
      <c r="BZ49" s="270">
        <f t="shared" si="1"/>
        <v>0</v>
      </c>
      <c r="CA49" s="270">
        <f t="shared" si="1"/>
        <v>113</v>
      </c>
      <c r="CB49" s="270">
        <f t="shared" si="1"/>
        <v>0</v>
      </c>
      <c r="CC49" s="270">
        <f t="shared" si="1"/>
        <v>105837</v>
      </c>
      <c r="CD49" s="270">
        <f t="shared" si="1"/>
        <v>0</v>
      </c>
      <c r="CE49" s="32">
        <f>SUM(C49:CD49)</f>
        <v>15611612</v>
      </c>
    </row>
    <row r="50" spans="1:83" x14ac:dyDescent="0.35">
      <c r="A50" s="20" t="s">
        <v>218</v>
      </c>
      <c r="B50" s="270">
        <f>B48+B49</f>
        <v>15611614.559999999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7705679.3000000017</v>
      </c>
      <c r="C53" s="270">
        <f>IF($B$53,ROUND(($B$53/($CE$91+$CF$91)*C91),0))</f>
        <v>86249</v>
      </c>
      <c r="D53" s="270">
        <f t="shared" ref="D53:BO53" si="2">IF($B$53,ROUND(($B$53/($CE$91+$CF$91)*D91),0))</f>
        <v>0</v>
      </c>
      <c r="E53" s="270">
        <f t="shared" si="2"/>
        <v>1093074</v>
      </c>
      <c r="F53" s="270">
        <f t="shared" si="2"/>
        <v>0</v>
      </c>
      <c r="G53" s="270">
        <f t="shared" si="2"/>
        <v>0</v>
      </c>
      <c r="H53" s="270">
        <f t="shared" si="2"/>
        <v>12227</v>
      </c>
      <c r="I53" s="270">
        <f t="shared" si="2"/>
        <v>0</v>
      </c>
      <c r="J53" s="270">
        <f t="shared" si="2"/>
        <v>16187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0</v>
      </c>
      <c r="P53" s="270">
        <f t="shared" si="2"/>
        <v>325556</v>
      </c>
      <c r="Q53" s="270">
        <f t="shared" si="2"/>
        <v>21847</v>
      </c>
      <c r="R53" s="270">
        <f t="shared" si="2"/>
        <v>5084</v>
      </c>
      <c r="S53" s="270">
        <f t="shared" si="2"/>
        <v>65561</v>
      </c>
      <c r="T53" s="270">
        <f t="shared" si="2"/>
        <v>9474</v>
      </c>
      <c r="U53" s="270">
        <f t="shared" si="2"/>
        <v>129037</v>
      </c>
      <c r="V53" s="270">
        <f t="shared" si="2"/>
        <v>134914</v>
      </c>
      <c r="W53" s="270">
        <f t="shared" si="2"/>
        <v>12510</v>
      </c>
      <c r="X53" s="270">
        <f t="shared" si="2"/>
        <v>19090</v>
      </c>
      <c r="Y53" s="270">
        <f t="shared" si="2"/>
        <v>238913</v>
      </c>
      <c r="Z53" s="270">
        <f t="shared" si="2"/>
        <v>0</v>
      </c>
      <c r="AA53" s="270">
        <f t="shared" si="2"/>
        <v>11181</v>
      </c>
      <c r="AB53" s="270">
        <f t="shared" si="2"/>
        <v>72294</v>
      </c>
      <c r="AC53" s="270">
        <f t="shared" si="2"/>
        <v>115776</v>
      </c>
      <c r="AD53" s="270">
        <f t="shared" si="2"/>
        <v>5203</v>
      </c>
      <c r="AE53" s="270">
        <f t="shared" si="2"/>
        <v>56599</v>
      </c>
      <c r="AF53" s="270">
        <f t="shared" si="2"/>
        <v>0</v>
      </c>
      <c r="AG53" s="270">
        <f t="shared" si="2"/>
        <v>416943</v>
      </c>
      <c r="AH53" s="270">
        <f t="shared" si="2"/>
        <v>0</v>
      </c>
      <c r="AI53" s="270">
        <f t="shared" si="2"/>
        <v>0</v>
      </c>
      <c r="AJ53" s="270">
        <f t="shared" si="2"/>
        <v>116029</v>
      </c>
      <c r="AK53" s="270">
        <f t="shared" si="2"/>
        <v>17439</v>
      </c>
      <c r="AL53" s="270">
        <f t="shared" si="2"/>
        <v>2502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30066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0</v>
      </c>
      <c r="AW53" s="270">
        <f t="shared" si="2"/>
        <v>0</v>
      </c>
      <c r="AX53" s="270">
        <f t="shared" si="2"/>
        <v>0</v>
      </c>
      <c r="AY53" s="270">
        <f t="shared" si="2"/>
        <v>163023</v>
      </c>
      <c r="AZ53" s="270">
        <f t="shared" si="2"/>
        <v>0</v>
      </c>
      <c r="BA53" s="270">
        <f t="shared" si="2"/>
        <v>0</v>
      </c>
      <c r="BB53" s="270">
        <f t="shared" si="2"/>
        <v>0</v>
      </c>
      <c r="BC53" s="270">
        <f t="shared" si="2"/>
        <v>0</v>
      </c>
      <c r="BD53" s="270">
        <f t="shared" si="2"/>
        <v>50479</v>
      </c>
      <c r="BE53" s="270">
        <f t="shared" si="2"/>
        <v>4086280</v>
      </c>
      <c r="BF53" s="270">
        <f t="shared" si="2"/>
        <v>57078</v>
      </c>
      <c r="BG53" s="270">
        <f t="shared" si="2"/>
        <v>2894</v>
      </c>
      <c r="BH53" s="270">
        <f t="shared" si="2"/>
        <v>24986</v>
      </c>
      <c r="BI53" s="270">
        <f t="shared" si="2"/>
        <v>0</v>
      </c>
      <c r="BJ53" s="270">
        <f t="shared" si="2"/>
        <v>0</v>
      </c>
      <c r="BK53" s="270">
        <f t="shared" si="2"/>
        <v>10313</v>
      </c>
      <c r="BL53" s="270">
        <f t="shared" si="2"/>
        <v>1638</v>
      </c>
      <c r="BM53" s="270">
        <f t="shared" si="2"/>
        <v>0</v>
      </c>
      <c r="BN53" s="270">
        <f t="shared" si="2"/>
        <v>82512</v>
      </c>
      <c r="BO53" s="270">
        <f t="shared" si="2"/>
        <v>3010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0</v>
      </c>
      <c r="BS53" s="270">
        <f t="shared" si="3"/>
        <v>29227</v>
      </c>
      <c r="BT53" s="270">
        <f t="shared" si="3"/>
        <v>5537</v>
      </c>
      <c r="BU53" s="270">
        <f t="shared" si="3"/>
        <v>0</v>
      </c>
      <c r="BV53" s="270">
        <f t="shared" si="3"/>
        <v>13617</v>
      </c>
      <c r="BW53" s="270">
        <f t="shared" si="3"/>
        <v>32705</v>
      </c>
      <c r="BX53" s="270">
        <f t="shared" si="3"/>
        <v>0</v>
      </c>
      <c r="BY53" s="270">
        <f t="shared" si="3"/>
        <v>49421</v>
      </c>
      <c r="BZ53" s="270">
        <f t="shared" si="3"/>
        <v>0</v>
      </c>
      <c r="CA53" s="270">
        <f t="shared" si="3"/>
        <v>13934</v>
      </c>
      <c r="CB53" s="270">
        <f t="shared" si="3"/>
        <v>0</v>
      </c>
      <c r="CC53" s="270">
        <f t="shared" si="3"/>
        <v>65272</v>
      </c>
      <c r="CD53" s="270">
        <f t="shared" si="3"/>
        <v>0</v>
      </c>
      <c r="CE53" s="32">
        <f>SUM(C53:CD53)</f>
        <v>7705681</v>
      </c>
    </row>
    <row r="54" spans="1:83" x14ac:dyDescent="0.35">
      <c r="A54" s="20" t="s">
        <v>218</v>
      </c>
      <c r="B54" s="270">
        <f>B52+B53</f>
        <v>7705679.3000000017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4938.2935252986663</v>
      </c>
      <c r="D60" s="213">
        <v>0</v>
      </c>
      <c r="E60" s="213">
        <v>41943.855117277002</v>
      </c>
      <c r="F60" s="213">
        <v>0</v>
      </c>
      <c r="G60" s="213">
        <v>0</v>
      </c>
      <c r="H60" s="213">
        <v>1366.3698412013978</v>
      </c>
      <c r="I60" s="213">
        <v>0</v>
      </c>
      <c r="J60" s="213">
        <v>1810</v>
      </c>
      <c r="K60" s="213">
        <v>0</v>
      </c>
      <c r="L60" s="213">
        <v>0</v>
      </c>
      <c r="M60" s="213">
        <v>0</v>
      </c>
      <c r="N60" s="213">
        <v>0</v>
      </c>
      <c r="O60" s="213">
        <v>1288</v>
      </c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>
        <v>245091</v>
      </c>
      <c r="AZ60" s="214"/>
      <c r="BA60" s="263"/>
      <c r="BB60" s="263"/>
      <c r="BC60" s="263"/>
      <c r="BD60" s="263"/>
      <c r="BE60" s="214">
        <v>558577.19962199987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46.300000000000004</v>
      </c>
      <c r="D61" s="243">
        <v>0</v>
      </c>
      <c r="E61" s="243">
        <v>337.77999999999992</v>
      </c>
      <c r="F61" s="243">
        <v>0</v>
      </c>
      <c r="G61" s="243">
        <v>0</v>
      </c>
      <c r="H61" s="243">
        <v>13.069999999999999</v>
      </c>
      <c r="I61" s="243">
        <v>0</v>
      </c>
      <c r="J61" s="243">
        <v>8.51</v>
      </c>
      <c r="K61" s="243">
        <v>0</v>
      </c>
      <c r="L61" s="243">
        <v>0</v>
      </c>
      <c r="M61" s="243">
        <v>0</v>
      </c>
      <c r="N61" s="243">
        <v>0</v>
      </c>
      <c r="O61" s="243">
        <v>0</v>
      </c>
      <c r="P61" s="244">
        <v>72.510000000000005</v>
      </c>
      <c r="Q61" s="244">
        <v>8.9</v>
      </c>
      <c r="R61" s="244">
        <v>1.6099999999999999</v>
      </c>
      <c r="S61" s="245">
        <v>11.75</v>
      </c>
      <c r="T61" s="245">
        <v>5.74</v>
      </c>
      <c r="U61" s="246">
        <v>85.04000000000002</v>
      </c>
      <c r="V61" s="244">
        <v>32.299999999999997</v>
      </c>
      <c r="W61" s="244">
        <v>4.4999999999999991</v>
      </c>
      <c r="X61" s="244">
        <v>10.340000000000002</v>
      </c>
      <c r="Y61" s="244">
        <v>48.610000000000014</v>
      </c>
      <c r="Z61" s="244">
        <v>0</v>
      </c>
      <c r="AA61" s="244">
        <v>2.2999999999999998</v>
      </c>
      <c r="AB61" s="245">
        <v>35.75</v>
      </c>
      <c r="AC61" s="244">
        <v>22.17</v>
      </c>
      <c r="AD61" s="244">
        <v>0</v>
      </c>
      <c r="AE61" s="244">
        <v>15.27</v>
      </c>
      <c r="AF61" s="244">
        <v>0</v>
      </c>
      <c r="AG61" s="244">
        <v>94.1</v>
      </c>
      <c r="AH61" s="244">
        <v>0</v>
      </c>
      <c r="AI61" s="244">
        <v>0</v>
      </c>
      <c r="AJ61" s="244">
        <v>5.4300000000000006</v>
      </c>
      <c r="AK61" s="244">
        <v>3.35</v>
      </c>
      <c r="AL61" s="244">
        <v>1.81</v>
      </c>
      <c r="AM61" s="244">
        <v>0</v>
      </c>
      <c r="AN61" s="244">
        <v>0</v>
      </c>
      <c r="AO61" s="244">
        <v>0</v>
      </c>
      <c r="AP61" s="244">
        <v>0</v>
      </c>
      <c r="AQ61" s="244">
        <v>0</v>
      </c>
      <c r="AR61" s="244">
        <v>0</v>
      </c>
      <c r="AS61" s="244">
        <v>0</v>
      </c>
      <c r="AT61" s="244">
        <v>0</v>
      </c>
      <c r="AU61" s="244">
        <v>0</v>
      </c>
      <c r="AV61" s="245">
        <v>9.0799999999999983</v>
      </c>
      <c r="AW61" s="245">
        <v>0</v>
      </c>
      <c r="AX61" s="245">
        <v>0</v>
      </c>
      <c r="AY61" s="244">
        <v>37.46</v>
      </c>
      <c r="AZ61" s="244">
        <v>0</v>
      </c>
      <c r="BA61" s="245">
        <v>0</v>
      </c>
      <c r="BB61" s="245">
        <v>0</v>
      </c>
      <c r="BC61" s="245">
        <v>0</v>
      </c>
      <c r="BD61" s="245">
        <v>0.14000000000000001</v>
      </c>
      <c r="BE61" s="244">
        <v>29.02</v>
      </c>
      <c r="BF61" s="245">
        <v>47.500000000000007</v>
      </c>
      <c r="BG61" s="245">
        <v>0</v>
      </c>
      <c r="BH61" s="245">
        <v>0</v>
      </c>
      <c r="BI61" s="245">
        <v>0</v>
      </c>
      <c r="BJ61" s="245">
        <v>0</v>
      </c>
      <c r="BK61" s="245">
        <v>0</v>
      </c>
      <c r="BL61" s="245">
        <v>0</v>
      </c>
      <c r="BM61" s="245">
        <v>0</v>
      </c>
      <c r="BN61" s="245">
        <v>3.4999999999999996</v>
      </c>
      <c r="BO61" s="245">
        <v>1.85</v>
      </c>
      <c r="BP61" s="245">
        <v>0</v>
      </c>
      <c r="BQ61" s="245">
        <v>0</v>
      </c>
      <c r="BR61" s="245">
        <v>0</v>
      </c>
      <c r="BS61" s="245">
        <v>1</v>
      </c>
      <c r="BT61" s="245">
        <v>1.73</v>
      </c>
      <c r="BU61" s="245">
        <v>0</v>
      </c>
      <c r="BV61" s="245">
        <v>0</v>
      </c>
      <c r="BW61" s="245">
        <v>4.84</v>
      </c>
      <c r="BX61" s="245">
        <v>0</v>
      </c>
      <c r="BY61" s="245">
        <v>44.239999999999995</v>
      </c>
      <c r="BZ61" s="245">
        <v>0</v>
      </c>
      <c r="CA61" s="245">
        <v>0</v>
      </c>
      <c r="CB61" s="245">
        <v>0</v>
      </c>
      <c r="CC61" s="245">
        <v>12.499999999999998</v>
      </c>
      <c r="CD61" s="247" t="s">
        <v>233</v>
      </c>
      <c r="CE61" s="268">
        <f t="shared" ref="CE61:CE69" si="4">SUM(C61:CD61)</f>
        <v>1059.9999999999998</v>
      </c>
    </row>
    <row r="62" spans="1:83" x14ac:dyDescent="0.35">
      <c r="A62" s="39" t="s">
        <v>248</v>
      </c>
      <c r="B62" s="20"/>
      <c r="C62" s="213">
        <v>5473498.0199999996</v>
      </c>
      <c r="D62" s="213">
        <v>0</v>
      </c>
      <c r="E62" s="213">
        <v>34139880.530000001</v>
      </c>
      <c r="F62" s="213">
        <v>0</v>
      </c>
      <c r="G62" s="213">
        <v>0</v>
      </c>
      <c r="H62" s="213">
        <v>967965.6</v>
      </c>
      <c r="I62" s="213">
        <v>0</v>
      </c>
      <c r="J62" s="213">
        <v>1195590.1000000001</v>
      </c>
      <c r="K62" s="213">
        <v>0</v>
      </c>
      <c r="L62" s="213">
        <v>0</v>
      </c>
      <c r="M62" s="213">
        <v>0</v>
      </c>
      <c r="N62" s="213">
        <v>0</v>
      </c>
      <c r="O62" s="213">
        <v>0</v>
      </c>
      <c r="P62" s="214">
        <v>8064816.1799999997</v>
      </c>
      <c r="Q62" s="214">
        <v>1251151.6700000002</v>
      </c>
      <c r="R62" s="214">
        <v>163454.15999999997</v>
      </c>
      <c r="S62" s="228">
        <v>783073.71999999986</v>
      </c>
      <c r="T62" s="228">
        <v>692442.89000000013</v>
      </c>
      <c r="U62" s="227">
        <v>7081090.5600000005</v>
      </c>
      <c r="V62" s="214">
        <v>3818185.8699999996</v>
      </c>
      <c r="W62" s="214">
        <v>702778.97999999986</v>
      </c>
      <c r="X62" s="214">
        <v>1162878.54</v>
      </c>
      <c r="Y62" s="214">
        <v>4576583.28</v>
      </c>
      <c r="Z62" s="214">
        <v>0</v>
      </c>
      <c r="AA62" s="214">
        <v>294415.82</v>
      </c>
      <c r="AB62" s="240">
        <v>4484267.26</v>
      </c>
      <c r="AC62" s="214">
        <v>2198952.09</v>
      </c>
      <c r="AD62" s="214">
        <v>0</v>
      </c>
      <c r="AE62" s="214">
        <v>1664135.49</v>
      </c>
      <c r="AF62" s="214">
        <v>0</v>
      </c>
      <c r="AG62" s="214">
        <v>11040447.6</v>
      </c>
      <c r="AH62" s="214">
        <v>0</v>
      </c>
      <c r="AI62" s="214">
        <v>0</v>
      </c>
      <c r="AJ62" s="214">
        <v>464489.35</v>
      </c>
      <c r="AK62" s="214">
        <v>397303.64999999997</v>
      </c>
      <c r="AL62" s="214">
        <v>211327.21</v>
      </c>
      <c r="AM62" s="214">
        <v>0</v>
      </c>
      <c r="AN62" s="214">
        <v>0</v>
      </c>
      <c r="AO62" s="214">
        <v>0</v>
      </c>
      <c r="AP62" s="214">
        <v>0</v>
      </c>
      <c r="AQ62" s="214">
        <v>0</v>
      </c>
      <c r="AR62" s="214">
        <v>0</v>
      </c>
      <c r="AS62" s="214">
        <v>0</v>
      </c>
      <c r="AT62" s="214">
        <v>0</v>
      </c>
      <c r="AU62" s="214">
        <v>0</v>
      </c>
      <c r="AV62" s="228">
        <v>1227345.98</v>
      </c>
      <c r="AW62" s="228">
        <v>0</v>
      </c>
      <c r="AX62" s="228">
        <v>0</v>
      </c>
      <c r="AY62" s="214">
        <v>2228115.0099999998</v>
      </c>
      <c r="AZ62" s="214">
        <v>0</v>
      </c>
      <c r="BA62" s="228">
        <v>0</v>
      </c>
      <c r="BB62" s="228">
        <v>0</v>
      </c>
      <c r="BC62" s="228">
        <v>0</v>
      </c>
      <c r="BD62" s="228">
        <v>7243.65</v>
      </c>
      <c r="BE62" s="214">
        <v>1940359.39</v>
      </c>
      <c r="BF62" s="228">
        <v>2423515.7400000002</v>
      </c>
      <c r="BG62" s="228">
        <v>0</v>
      </c>
      <c r="BH62" s="228">
        <v>0</v>
      </c>
      <c r="BI62" s="228">
        <v>0</v>
      </c>
      <c r="BJ62" s="228">
        <v>0</v>
      </c>
      <c r="BK62" s="228">
        <v>0</v>
      </c>
      <c r="BL62" s="228">
        <v>0</v>
      </c>
      <c r="BM62" s="228">
        <v>0</v>
      </c>
      <c r="BN62" s="228">
        <v>728723.94</v>
      </c>
      <c r="BO62" s="228">
        <v>155016.63</v>
      </c>
      <c r="BP62" s="228">
        <v>0</v>
      </c>
      <c r="BQ62" s="228">
        <v>0</v>
      </c>
      <c r="BR62" s="228">
        <v>0</v>
      </c>
      <c r="BS62" s="228">
        <v>74079.7</v>
      </c>
      <c r="BT62" s="228">
        <v>150247.61000000002</v>
      </c>
      <c r="BU62" s="228">
        <v>0</v>
      </c>
      <c r="BV62" s="228">
        <v>0</v>
      </c>
      <c r="BW62" s="228">
        <v>444022.08999999997</v>
      </c>
      <c r="BX62" s="228">
        <v>0</v>
      </c>
      <c r="BY62" s="228">
        <v>5460582.3000000007</v>
      </c>
      <c r="BZ62" s="228">
        <v>0</v>
      </c>
      <c r="CA62" s="228">
        <v>768.11999999999989</v>
      </c>
      <c r="CB62" s="228">
        <v>0</v>
      </c>
      <c r="CC62" s="228">
        <v>721260.31000000017</v>
      </c>
      <c r="CD62" s="29" t="s">
        <v>233</v>
      </c>
      <c r="CE62" s="32">
        <f t="shared" si="4"/>
        <v>106390009.03999999</v>
      </c>
    </row>
    <row r="63" spans="1:83" x14ac:dyDescent="0.35">
      <c r="A63" s="39" t="s">
        <v>9</v>
      </c>
      <c r="B63" s="20"/>
      <c r="C63" s="269">
        <f>ROUND(C48+C49,0)</f>
        <v>803178</v>
      </c>
      <c r="D63" s="269">
        <f t="shared" ref="D63:BO63" si="5">ROUND(D48+D49,0)</f>
        <v>0</v>
      </c>
      <c r="E63" s="269">
        <f t="shared" si="5"/>
        <v>5009668</v>
      </c>
      <c r="F63" s="269">
        <f t="shared" si="5"/>
        <v>0</v>
      </c>
      <c r="G63" s="269">
        <f t="shared" si="5"/>
        <v>0</v>
      </c>
      <c r="H63" s="269">
        <f t="shared" si="5"/>
        <v>142039</v>
      </c>
      <c r="I63" s="269">
        <f t="shared" si="5"/>
        <v>0</v>
      </c>
      <c r="J63" s="269">
        <f t="shared" si="5"/>
        <v>175440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1183427</v>
      </c>
      <c r="Q63" s="269">
        <f t="shared" si="5"/>
        <v>183593</v>
      </c>
      <c r="R63" s="269">
        <f t="shared" si="5"/>
        <v>23985</v>
      </c>
      <c r="S63" s="269">
        <f t="shared" si="5"/>
        <v>114908</v>
      </c>
      <c r="T63" s="269">
        <f t="shared" si="5"/>
        <v>101609</v>
      </c>
      <c r="U63" s="269">
        <f t="shared" si="5"/>
        <v>1039076</v>
      </c>
      <c r="V63" s="269">
        <f t="shared" si="5"/>
        <v>560279</v>
      </c>
      <c r="W63" s="269">
        <f t="shared" si="5"/>
        <v>103125</v>
      </c>
      <c r="X63" s="269">
        <f t="shared" si="5"/>
        <v>170640</v>
      </c>
      <c r="Y63" s="269">
        <f t="shared" si="5"/>
        <v>671565</v>
      </c>
      <c r="Z63" s="269">
        <f t="shared" si="5"/>
        <v>0</v>
      </c>
      <c r="AA63" s="269">
        <f t="shared" si="5"/>
        <v>43202</v>
      </c>
      <c r="AB63" s="269">
        <f t="shared" si="5"/>
        <v>658019</v>
      </c>
      <c r="AC63" s="269">
        <f t="shared" si="5"/>
        <v>322673</v>
      </c>
      <c r="AD63" s="269">
        <f t="shared" si="5"/>
        <v>0</v>
      </c>
      <c r="AE63" s="269">
        <f t="shared" si="5"/>
        <v>244194</v>
      </c>
      <c r="AF63" s="269">
        <f t="shared" si="5"/>
        <v>0</v>
      </c>
      <c r="AG63" s="269">
        <f t="shared" si="5"/>
        <v>1620070</v>
      </c>
      <c r="AH63" s="269">
        <f t="shared" si="5"/>
        <v>0</v>
      </c>
      <c r="AI63" s="269">
        <f t="shared" si="5"/>
        <v>0</v>
      </c>
      <c r="AJ63" s="269">
        <f t="shared" si="5"/>
        <v>68159</v>
      </c>
      <c r="AK63" s="269">
        <f t="shared" si="5"/>
        <v>58300</v>
      </c>
      <c r="AL63" s="269">
        <f t="shared" si="5"/>
        <v>31010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180100</v>
      </c>
      <c r="AW63" s="269">
        <f t="shared" si="5"/>
        <v>0</v>
      </c>
      <c r="AX63" s="269">
        <f t="shared" si="5"/>
        <v>0</v>
      </c>
      <c r="AY63" s="269">
        <f t="shared" si="5"/>
        <v>326952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1063</v>
      </c>
      <c r="BE63" s="269">
        <f t="shared" si="5"/>
        <v>284727</v>
      </c>
      <c r="BF63" s="269">
        <f t="shared" si="5"/>
        <v>355625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106933</v>
      </c>
      <c r="BO63" s="269">
        <f t="shared" si="5"/>
        <v>22747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10870</v>
      </c>
      <c r="BT63" s="269">
        <f t="shared" si="6"/>
        <v>22047</v>
      </c>
      <c r="BU63" s="269">
        <f t="shared" si="6"/>
        <v>0</v>
      </c>
      <c r="BV63" s="269">
        <f t="shared" si="6"/>
        <v>0</v>
      </c>
      <c r="BW63" s="269">
        <f t="shared" si="6"/>
        <v>65156</v>
      </c>
      <c r="BX63" s="269">
        <f t="shared" si="6"/>
        <v>0</v>
      </c>
      <c r="BY63" s="269">
        <f t="shared" si="6"/>
        <v>801283</v>
      </c>
      <c r="BZ63" s="269">
        <f t="shared" si="6"/>
        <v>0</v>
      </c>
      <c r="CA63" s="269">
        <f t="shared" si="6"/>
        <v>113</v>
      </c>
      <c r="CB63" s="269">
        <f t="shared" si="6"/>
        <v>0</v>
      </c>
      <c r="CC63" s="269">
        <f t="shared" si="6"/>
        <v>105837</v>
      </c>
      <c r="CD63" s="29" t="s">
        <v>233</v>
      </c>
      <c r="CE63" s="32">
        <f t="shared" si="4"/>
        <v>15611612</v>
      </c>
    </row>
    <row r="64" spans="1:83" x14ac:dyDescent="0.35">
      <c r="A64" s="39" t="s">
        <v>249</v>
      </c>
      <c r="B64" s="20"/>
      <c r="C64" s="213">
        <v>25074.420000000006</v>
      </c>
      <c r="D64" s="213">
        <v>0</v>
      </c>
      <c r="E64" s="213">
        <v>1636320.3</v>
      </c>
      <c r="F64" s="213">
        <v>0</v>
      </c>
      <c r="G64" s="213">
        <v>0</v>
      </c>
      <c r="H64" s="213">
        <v>0</v>
      </c>
      <c r="I64" s="213">
        <v>0</v>
      </c>
      <c r="J64" s="213">
        <v>450000</v>
      </c>
      <c r="K64" s="213">
        <v>0</v>
      </c>
      <c r="L64" s="213">
        <v>0</v>
      </c>
      <c r="M64" s="213">
        <v>0</v>
      </c>
      <c r="N64" s="213">
        <v>0</v>
      </c>
      <c r="O64" s="213">
        <v>0</v>
      </c>
      <c r="P64" s="214">
        <v>6468.7</v>
      </c>
      <c r="Q64" s="214">
        <v>2099.5</v>
      </c>
      <c r="R64" s="214">
        <v>859784.93999999983</v>
      </c>
      <c r="S64" s="228">
        <v>0</v>
      </c>
      <c r="T64" s="228">
        <v>0</v>
      </c>
      <c r="U64" s="227">
        <v>420645.72</v>
      </c>
      <c r="V64" s="214">
        <v>1825</v>
      </c>
      <c r="W64" s="214">
        <v>0</v>
      </c>
      <c r="X64" s="214">
        <v>0</v>
      </c>
      <c r="Y64" s="214">
        <v>33100</v>
      </c>
      <c r="Z64" s="214">
        <v>0</v>
      </c>
      <c r="AA64" s="214">
        <v>0</v>
      </c>
      <c r="AB64" s="240">
        <v>-1750.0000000000005</v>
      </c>
      <c r="AC64" s="214">
        <v>6958.5</v>
      </c>
      <c r="AD64" s="214">
        <v>0</v>
      </c>
      <c r="AE64" s="214">
        <v>58620.960000000014</v>
      </c>
      <c r="AF64" s="214">
        <v>0</v>
      </c>
      <c r="AG64" s="214">
        <v>897224.64</v>
      </c>
      <c r="AH64" s="214">
        <v>0</v>
      </c>
      <c r="AI64" s="214">
        <v>0</v>
      </c>
      <c r="AJ64" s="214">
        <v>1430881.6099999999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0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30154.760000000002</v>
      </c>
      <c r="BF64" s="228">
        <v>0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509361.15999999992</v>
      </c>
      <c r="BO64" s="228">
        <v>0</v>
      </c>
      <c r="BP64" s="228">
        <v>0</v>
      </c>
      <c r="BQ64" s="228">
        <v>0</v>
      </c>
      <c r="BR64" s="228">
        <v>0</v>
      </c>
      <c r="BS64" s="228">
        <v>0</v>
      </c>
      <c r="BT64" s="228">
        <v>112.5</v>
      </c>
      <c r="BU64" s="228">
        <v>0</v>
      </c>
      <c r="BV64" s="228">
        <v>0</v>
      </c>
      <c r="BW64" s="228">
        <v>0</v>
      </c>
      <c r="BX64" s="228">
        <v>0</v>
      </c>
      <c r="BY64" s="228">
        <v>22454.050000000003</v>
      </c>
      <c r="BZ64" s="228">
        <v>0</v>
      </c>
      <c r="CA64" s="228">
        <v>1823.75</v>
      </c>
      <c r="CB64" s="228">
        <v>0</v>
      </c>
      <c r="CC64" s="228">
        <v>0</v>
      </c>
      <c r="CD64" s="29" t="s">
        <v>233</v>
      </c>
      <c r="CE64" s="32">
        <f t="shared" si="4"/>
        <v>6391160.5099999988</v>
      </c>
    </row>
    <row r="65" spans="1:83" x14ac:dyDescent="0.35">
      <c r="A65" s="39" t="s">
        <v>250</v>
      </c>
      <c r="B65" s="20"/>
      <c r="C65" s="213">
        <v>656702.25999999989</v>
      </c>
      <c r="D65" s="213">
        <v>0</v>
      </c>
      <c r="E65" s="213">
        <v>2231991.5</v>
      </c>
      <c r="F65" s="213">
        <v>0</v>
      </c>
      <c r="G65" s="213">
        <v>0</v>
      </c>
      <c r="H65" s="213">
        <v>3035.33</v>
      </c>
      <c r="I65" s="213">
        <v>0</v>
      </c>
      <c r="J65" s="213">
        <v>83434.48000000001</v>
      </c>
      <c r="K65" s="213">
        <v>0</v>
      </c>
      <c r="L65" s="213">
        <v>0</v>
      </c>
      <c r="M65" s="213">
        <v>0</v>
      </c>
      <c r="N65" s="213">
        <v>0</v>
      </c>
      <c r="O65" s="213">
        <v>0</v>
      </c>
      <c r="P65" s="214">
        <v>3933503.4</v>
      </c>
      <c r="Q65" s="214">
        <v>50454.61</v>
      </c>
      <c r="R65" s="214">
        <v>271940.47000000003</v>
      </c>
      <c r="S65" s="228">
        <v>3190870.97</v>
      </c>
      <c r="T65" s="228">
        <v>173952.79</v>
      </c>
      <c r="U65" s="227">
        <v>6503760.3000000035</v>
      </c>
      <c r="V65" s="214">
        <v>2208879.46</v>
      </c>
      <c r="W65" s="214">
        <v>77181.319999999992</v>
      </c>
      <c r="X65" s="214">
        <v>595214.97000000009</v>
      </c>
      <c r="Y65" s="214">
        <v>359989.25999999995</v>
      </c>
      <c r="Z65" s="214">
        <v>11856.47</v>
      </c>
      <c r="AA65" s="214">
        <v>252557.07</v>
      </c>
      <c r="AB65" s="240">
        <v>6854219.4799999995</v>
      </c>
      <c r="AC65" s="214">
        <v>410503.52</v>
      </c>
      <c r="AD65" s="214">
        <v>6023.73</v>
      </c>
      <c r="AE65" s="214">
        <v>13745.18</v>
      </c>
      <c r="AF65" s="214">
        <v>0</v>
      </c>
      <c r="AG65" s="214">
        <v>1868476.76</v>
      </c>
      <c r="AH65" s="214">
        <v>0</v>
      </c>
      <c r="AI65" s="214">
        <v>0</v>
      </c>
      <c r="AJ65" s="214">
        <v>43075.56</v>
      </c>
      <c r="AK65" s="214">
        <v>374.22999999999996</v>
      </c>
      <c r="AL65" s="214">
        <v>27.1</v>
      </c>
      <c r="AM65" s="214">
        <v>0</v>
      </c>
      <c r="AN65" s="214">
        <v>0</v>
      </c>
      <c r="AO65" s="214">
        <v>0</v>
      </c>
      <c r="AP65" s="214">
        <v>0</v>
      </c>
      <c r="AQ65" s="214">
        <v>0</v>
      </c>
      <c r="AR65" s="214">
        <v>0</v>
      </c>
      <c r="AS65" s="214">
        <v>0</v>
      </c>
      <c r="AT65" s="214">
        <v>0</v>
      </c>
      <c r="AU65" s="214">
        <v>0</v>
      </c>
      <c r="AV65" s="228">
        <v>284192.31000000006</v>
      </c>
      <c r="AW65" s="228">
        <v>0</v>
      </c>
      <c r="AX65" s="228">
        <v>0</v>
      </c>
      <c r="AY65" s="214">
        <v>1311444.3000000003</v>
      </c>
      <c r="AZ65" s="214">
        <v>0</v>
      </c>
      <c r="BA65" s="228">
        <v>0</v>
      </c>
      <c r="BB65" s="228">
        <v>0</v>
      </c>
      <c r="BC65" s="228">
        <v>0</v>
      </c>
      <c r="BD65" s="228">
        <v>12686.890000000007</v>
      </c>
      <c r="BE65" s="214">
        <v>346937.27999999997</v>
      </c>
      <c r="BF65" s="228">
        <v>469113.09000000008</v>
      </c>
      <c r="BG65" s="228">
        <v>7.32</v>
      </c>
      <c r="BH65" s="228">
        <v>0</v>
      </c>
      <c r="BI65" s="228">
        <v>0</v>
      </c>
      <c r="BJ65" s="228">
        <v>0</v>
      </c>
      <c r="BK65" s="228">
        <v>0</v>
      </c>
      <c r="BL65" s="228">
        <v>0</v>
      </c>
      <c r="BM65" s="228">
        <v>0</v>
      </c>
      <c r="BN65" s="228">
        <v>54402.71</v>
      </c>
      <c r="BO65" s="228">
        <v>4019.89</v>
      </c>
      <c r="BP65" s="228">
        <v>0</v>
      </c>
      <c r="BQ65" s="228">
        <v>0</v>
      </c>
      <c r="BR65" s="228">
        <v>0</v>
      </c>
      <c r="BS65" s="228">
        <v>2179.35</v>
      </c>
      <c r="BT65" s="228">
        <v>1097.4700000000003</v>
      </c>
      <c r="BU65" s="228">
        <v>0</v>
      </c>
      <c r="BV65" s="228">
        <v>0</v>
      </c>
      <c r="BW65" s="228">
        <v>36.090000000000003</v>
      </c>
      <c r="BX65" s="228">
        <v>0</v>
      </c>
      <c r="BY65" s="228">
        <v>53237.399999999994</v>
      </c>
      <c r="BZ65" s="228">
        <v>0</v>
      </c>
      <c r="CA65" s="228">
        <v>632.48</v>
      </c>
      <c r="CB65" s="228">
        <v>0</v>
      </c>
      <c r="CC65" s="228">
        <v>111395.17000000001</v>
      </c>
      <c r="CD65" s="29" t="s">
        <v>233</v>
      </c>
      <c r="CE65" s="32">
        <f t="shared" si="4"/>
        <v>32453151.97000001</v>
      </c>
    </row>
    <row r="66" spans="1:83" x14ac:dyDescent="0.35">
      <c r="A66" s="39" t="s">
        <v>251</v>
      </c>
      <c r="B66" s="20"/>
      <c r="C66" s="213">
        <v>13002.36</v>
      </c>
      <c r="D66" s="213">
        <v>0</v>
      </c>
      <c r="E66" s="213">
        <v>8360.82</v>
      </c>
      <c r="F66" s="213">
        <v>0</v>
      </c>
      <c r="G66" s="213">
        <v>0</v>
      </c>
      <c r="H66" s="213">
        <v>347.75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0</v>
      </c>
      <c r="P66" s="214">
        <v>225.78000000000003</v>
      </c>
      <c r="Q66" s="214">
        <v>0</v>
      </c>
      <c r="R66" s="214">
        <v>0</v>
      </c>
      <c r="S66" s="228">
        <v>1096.8</v>
      </c>
      <c r="T66" s="228">
        <v>0</v>
      </c>
      <c r="U66" s="227">
        <v>12890.119999999999</v>
      </c>
      <c r="V66" s="214">
        <v>0</v>
      </c>
      <c r="W66" s="214">
        <v>0</v>
      </c>
      <c r="X66" s="214">
        <v>0</v>
      </c>
      <c r="Y66" s="214">
        <v>600</v>
      </c>
      <c r="Z66" s="214">
        <v>0</v>
      </c>
      <c r="AA66" s="214">
        <v>0</v>
      </c>
      <c r="AB66" s="240">
        <v>1205.44</v>
      </c>
      <c r="AC66" s="214">
        <v>1621.6599999999999</v>
      </c>
      <c r="AD66" s="214">
        <v>0</v>
      </c>
      <c r="AE66" s="214">
        <v>0</v>
      </c>
      <c r="AF66" s="214">
        <v>0</v>
      </c>
      <c r="AG66" s="214">
        <v>300</v>
      </c>
      <c r="AH66" s="214">
        <v>0</v>
      </c>
      <c r="AI66" s="214">
        <v>0</v>
      </c>
      <c r="AJ66" s="214">
        <v>442.65</v>
      </c>
      <c r="AK66" s="214">
        <v>0</v>
      </c>
      <c r="AL66" s="214">
        <v>0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0</v>
      </c>
      <c r="AS66" s="214">
        <v>0</v>
      </c>
      <c r="AT66" s="214">
        <v>0</v>
      </c>
      <c r="AU66" s="214">
        <v>0</v>
      </c>
      <c r="AV66" s="228">
        <v>267.83999999999997</v>
      </c>
      <c r="AW66" s="228">
        <v>0</v>
      </c>
      <c r="AX66" s="228">
        <v>0</v>
      </c>
      <c r="AY66" s="214">
        <v>2376.5300000000002</v>
      </c>
      <c r="AZ66" s="214">
        <v>0</v>
      </c>
      <c r="BA66" s="228">
        <v>0</v>
      </c>
      <c r="BB66" s="228">
        <v>0</v>
      </c>
      <c r="BC66" s="228">
        <v>0</v>
      </c>
      <c r="BD66" s="228">
        <v>0</v>
      </c>
      <c r="BE66" s="214">
        <v>1843586.0799999998</v>
      </c>
      <c r="BF66" s="228">
        <v>261763.37</v>
      </c>
      <c r="BG66" s="228">
        <v>0</v>
      </c>
      <c r="BH66" s="228">
        <v>0</v>
      </c>
      <c r="BI66" s="228">
        <v>0</v>
      </c>
      <c r="BJ66" s="228">
        <v>0</v>
      </c>
      <c r="BK66" s="228">
        <v>0</v>
      </c>
      <c r="BL66" s="228">
        <v>0</v>
      </c>
      <c r="BM66" s="228">
        <v>0</v>
      </c>
      <c r="BN66" s="228">
        <v>834.47</v>
      </c>
      <c r="BO66" s="228">
        <v>650</v>
      </c>
      <c r="BP66" s="228">
        <v>0</v>
      </c>
      <c r="BQ66" s="228">
        <v>0</v>
      </c>
      <c r="BR66" s="228">
        <v>0</v>
      </c>
      <c r="BS66" s="228">
        <v>600</v>
      </c>
      <c r="BT66" s="228">
        <v>610.4</v>
      </c>
      <c r="BU66" s="228">
        <v>0</v>
      </c>
      <c r="BV66" s="228">
        <v>0</v>
      </c>
      <c r="BW66" s="228">
        <v>600</v>
      </c>
      <c r="BX66" s="228">
        <v>0</v>
      </c>
      <c r="BY66" s="228">
        <v>24725.360000000001</v>
      </c>
      <c r="BZ66" s="228">
        <v>0</v>
      </c>
      <c r="CA66" s="228">
        <v>0</v>
      </c>
      <c r="CB66" s="228">
        <v>0</v>
      </c>
      <c r="CC66" s="228">
        <v>461.58</v>
      </c>
      <c r="CD66" s="29" t="s">
        <v>233</v>
      </c>
      <c r="CE66" s="32">
        <f t="shared" si="4"/>
        <v>2176569.0099999998</v>
      </c>
    </row>
    <row r="67" spans="1:83" x14ac:dyDescent="0.35">
      <c r="A67" s="39" t="s">
        <v>252</v>
      </c>
      <c r="B67" s="20"/>
      <c r="C67" s="213">
        <v>74419.590000000011</v>
      </c>
      <c r="D67" s="213">
        <v>0</v>
      </c>
      <c r="E67" s="213">
        <v>352520.74</v>
      </c>
      <c r="F67" s="213">
        <v>0</v>
      </c>
      <c r="G67" s="213">
        <v>0</v>
      </c>
      <c r="H67" s="213">
        <v>50194.57</v>
      </c>
      <c r="I67" s="213">
        <v>0</v>
      </c>
      <c r="J67" s="213">
        <v>326.15999999999997</v>
      </c>
      <c r="K67" s="213">
        <v>0</v>
      </c>
      <c r="L67" s="213">
        <v>0</v>
      </c>
      <c r="M67" s="213">
        <v>0</v>
      </c>
      <c r="N67" s="213">
        <v>0</v>
      </c>
      <c r="O67" s="213">
        <v>0</v>
      </c>
      <c r="P67" s="214">
        <v>2240033.17</v>
      </c>
      <c r="Q67" s="214">
        <v>221.18999999999997</v>
      </c>
      <c r="R67" s="214">
        <v>23226.559999999998</v>
      </c>
      <c r="S67" s="228">
        <v>182284.90000000002</v>
      </c>
      <c r="T67" s="228">
        <v>596.62</v>
      </c>
      <c r="U67" s="227">
        <v>4360577.03</v>
      </c>
      <c r="V67" s="214">
        <v>268950.00999999995</v>
      </c>
      <c r="W67" s="214">
        <v>5464.67</v>
      </c>
      <c r="X67" s="214">
        <v>63609.009999999995</v>
      </c>
      <c r="Y67" s="214">
        <v>306727.86</v>
      </c>
      <c r="Z67" s="214">
        <v>0</v>
      </c>
      <c r="AA67" s="214">
        <v>9412.880000000001</v>
      </c>
      <c r="AB67" s="240">
        <v>124208.01999999999</v>
      </c>
      <c r="AC67" s="214">
        <v>302192.90000000002</v>
      </c>
      <c r="AD67" s="214">
        <v>740033.35</v>
      </c>
      <c r="AE67" s="214">
        <v>2254.2399999999998</v>
      </c>
      <c r="AF67" s="214">
        <v>0</v>
      </c>
      <c r="AG67" s="214">
        <v>118026.71999999999</v>
      </c>
      <c r="AH67" s="214">
        <v>0</v>
      </c>
      <c r="AI67" s="214">
        <v>0</v>
      </c>
      <c r="AJ67" s="214">
        <v>787211.22</v>
      </c>
      <c r="AK67" s="214">
        <v>2569.5900000000006</v>
      </c>
      <c r="AL67" s="214">
        <v>82.929999999999993</v>
      </c>
      <c r="AM67" s="214">
        <v>0</v>
      </c>
      <c r="AN67" s="214">
        <v>0</v>
      </c>
      <c r="AO67" s="214">
        <v>0</v>
      </c>
      <c r="AP67" s="214">
        <v>0</v>
      </c>
      <c r="AQ67" s="214">
        <v>0</v>
      </c>
      <c r="AR67" s="214">
        <v>11618.120000000003</v>
      </c>
      <c r="AS67" s="214">
        <v>0</v>
      </c>
      <c r="AT67" s="214">
        <v>0</v>
      </c>
      <c r="AU67" s="214">
        <v>0</v>
      </c>
      <c r="AV67" s="228">
        <v>25199.9</v>
      </c>
      <c r="AW67" s="228">
        <v>0</v>
      </c>
      <c r="AX67" s="228">
        <v>0</v>
      </c>
      <c r="AY67" s="214">
        <v>62920.539999999994</v>
      </c>
      <c r="AZ67" s="214">
        <v>0</v>
      </c>
      <c r="BA67" s="228">
        <v>0</v>
      </c>
      <c r="BB67" s="228">
        <v>0</v>
      </c>
      <c r="BC67" s="228">
        <v>0</v>
      </c>
      <c r="BD67" s="228">
        <v>10613.119999999999</v>
      </c>
      <c r="BE67" s="214">
        <v>4030556.1100000003</v>
      </c>
      <c r="BF67" s="228">
        <v>1001342.9999999999</v>
      </c>
      <c r="BG67" s="228">
        <v>0</v>
      </c>
      <c r="BH67" s="228">
        <v>0</v>
      </c>
      <c r="BI67" s="228">
        <v>0</v>
      </c>
      <c r="BJ67" s="228">
        <v>0</v>
      </c>
      <c r="BK67" s="228">
        <v>0</v>
      </c>
      <c r="BL67" s="228">
        <v>0</v>
      </c>
      <c r="BM67" s="228">
        <v>0</v>
      </c>
      <c r="BN67" s="228">
        <v>115775.98</v>
      </c>
      <c r="BO67" s="228">
        <v>363.44000000000005</v>
      </c>
      <c r="BP67" s="228">
        <v>1.0899999999965075</v>
      </c>
      <c r="BQ67" s="228">
        <v>0</v>
      </c>
      <c r="BR67" s="228">
        <v>0</v>
      </c>
      <c r="BS67" s="228">
        <v>16521.62</v>
      </c>
      <c r="BT67" s="228">
        <v>1247.43</v>
      </c>
      <c r="BU67" s="228">
        <v>0</v>
      </c>
      <c r="BV67" s="228">
        <v>0</v>
      </c>
      <c r="BW67" s="228">
        <v>3030401.6099999994</v>
      </c>
      <c r="BX67" s="228">
        <v>0</v>
      </c>
      <c r="BY67" s="228">
        <v>127542.77999999998</v>
      </c>
      <c r="BZ67" s="228">
        <v>0</v>
      </c>
      <c r="CA67" s="228">
        <v>32.200000000000003</v>
      </c>
      <c r="CB67" s="228">
        <v>0</v>
      </c>
      <c r="CC67" s="228">
        <v>116185.44</v>
      </c>
      <c r="CD67" s="29" t="s">
        <v>233</v>
      </c>
      <c r="CE67" s="32">
        <f t="shared" si="4"/>
        <v>18565466.309999999</v>
      </c>
    </row>
    <row r="68" spans="1:83" x14ac:dyDescent="0.35">
      <c r="A68" s="39" t="s">
        <v>11</v>
      </c>
      <c r="B68" s="20"/>
      <c r="C68" s="32">
        <f t="shared" ref="C68:BN68" si="7">ROUND(C52+C53,0)</f>
        <v>86249</v>
      </c>
      <c r="D68" s="32">
        <f t="shared" si="7"/>
        <v>0</v>
      </c>
      <c r="E68" s="32">
        <f t="shared" si="7"/>
        <v>1093074</v>
      </c>
      <c r="F68" s="32">
        <f t="shared" si="7"/>
        <v>0</v>
      </c>
      <c r="G68" s="32">
        <f t="shared" si="7"/>
        <v>0</v>
      </c>
      <c r="H68" s="32">
        <f t="shared" si="7"/>
        <v>12227</v>
      </c>
      <c r="I68" s="32">
        <f t="shared" si="7"/>
        <v>0</v>
      </c>
      <c r="J68" s="32">
        <f t="shared" si="7"/>
        <v>16187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325556</v>
      </c>
      <c r="Q68" s="32">
        <f t="shared" si="7"/>
        <v>21847</v>
      </c>
      <c r="R68" s="32">
        <f t="shared" si="7"/>
        <v>5084</v>
      </c>
      <c r="S68" s="32">
        <f t="shared" si="7"/>
        <v>65561</v>
      </c>
      <c r="T68" s="32">
        <f t="shared" si="7"/>
        <v>9474</v>
      </c>
      <c r="U68" s="32">
        <f t="shared" si="7"/>
        <v>129037</v>
      </c>
      <c r="V68" s="32">
        <f t="shared" si="7"/>
        <v>134914</v>
      </c>
      <c r="W68" s="32">
        <f t="shared" si="7"/>
        <v>12510</v>
      </c>
      <c r="X68" s="32">
        <f t="shared" si="7"/>
        <v>19090</v>
      </c>
      <c r="Y68" s="32">
        <f t="shared" si="7"/>
        <v>238913</v>
      </c>
      <c r="Z68" s="32">
        <f t="shared" si="7"/>
        <v>0</v>
      </c>
      <c r="AA68" s="32">
        <f t="shared" si="7"/>
        <v>11181</v>
      </c>
      <c r="AB68" s="32">
        <f t="shared" si="7"/>
        <v>72294</v>
      </c>
      <c r="AC68" s="32">
        <f t="shared" si="7"/>
        <v>115776</v>
      </c>
      <c r="AD68" s="32">
        <f t="shared" si="7"/>
        <v>5203</v>
      </c>
      <c r="AE68" s="32">
        <f t="shared" si="7"/>
        <v>56599</v>
      </c>
      <c r="AF68" s="32">
        <f t="shared" si="7"/>
        <v>0</v>
      </c>
      <c r="AG68" s="32">
        <f t="shared" si="7"/>
        <v>416943</v>
      </c>
      <c r="AH68" s="32">
        <f t="shared" si="7"/>
        <v>0</v>
      </c>
      <c r="AI68" s="32">
        <f t="shared" si="7"/>
        <v>0</v>
      </c>
      <c r="AJ68" s="32">
        <f t="shared" si="7"/>
        <v>116029</v>
      </c>
      <c r="AK68" s="32">
        <f t="shared" si="7"/>
        <v>17439</v>
      </c>
      <c r="AL68" s="32">
        <f t="shared" si="7"/>
        <v>2502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30066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163023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50479</v>
      </c>
      <c r="BE68" s="32">
        <f t="shared" si="7"/>
        <v>4086280</v>
      </c>
      <c r="BF68" s="32">
        <f t="shared" si="7"/>
        <v>57078</v>
      </c>
      <c r="BG68" s="32">
        <f t="shared" si="7"/>
        <v>2894</v>
      </c>
      <c r="BH68" s="32">
        <f t="shared" si="7"/>
        <v>24986</v>
      </c>
      <c r="BI68" s="32">
        <f t="shared" si="7"/>
        <v>0</v>
      </c>
      <c r="BJ68" s="32">
        <f t="shared" si="7"/>
        <v>0</v>
      </c>
      <c r="BK68" s="32">
        <f t="shared" si="7"/>
        <v>10313</v>
      </c>
      <c r="BL68" s="32">
        <f t="shared" si="7"/>
        <v>1638</v>
      </c>
      <c r="BM68" s="32">
        <f t="shared" si="7"/>
        <v>0</v>
      </c>
      <c r="BN68" s="32">
        <f t="shared" si="7"/>
        <v>82512</v>
      </c>
      <c r="BO68" s="32">
        <f t="shared" ref="BO68:CC68" si="8">ROUND(BO52+BO53,0)</f>
        <v>3010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29227</v>
      </c>
      <c r="BT68" s="32">
        <f t="shared" si="8"/>
        <v>5537</v>
      </c>
      <c r="BU68" s="32">
        <f t="shared" si="8"/>
        <v>0</v>
      </c>
      <c r="BV68" s="32">
        <f t="shared" si="8"/>
        <v>13617</v>
      </c>
      <c r="BW68" s="32">
        <f t="shared" si="8"/>
        <v>32705</v>
      </c>
      <c r="BX68" s="32">
        <f t="shared" si="8"/>
        <v>0</v>
      </c>
      <c r="BY68" s="32">
        <f t="shared" si="8"/>
        <v>49421</v>
      </c>
      <c r="BZ68" s="32">
        <f t="shared" si="8"/>
        <v>0</v>
      </c>
      <c r="CA68" s="32">
        <f t="shared" si="8"/>
        <v>13934</v>
      </c>
      <c r="CB68" s="32">
        <f t="shared" si="8"/>
        <v>0</v>
      </c>
      <c r="CC68" s="32">
        <f t="shared" si="8"/>
        <v>65272</v>
      </c>
      <c r="CD68" s="29" t="s">
        <v>233</v>
      </c>
      <c r="CE68" s="32">
        <f t="shared" si="4"/>
        <v>7705681</v>
      </c>
    </row>
    <row r="69" spans="1:83" x14ac:dyDescent="0.35">
      <c r="A69" s="39" t="s">
        <v>253</v>
      </c>
      <c r="B69" s="32"/>
      <c r="C69" s="213">
        <v>39005.61</v>
      </c>
      <c r="D69" s="213">
        <v>0</v>
      </c>
      <c r="E69" s="213">
        <v>197826.6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4">
        <v>16518.75</v>
      </c>
      <c r="Q69" s="214">
        <v>0</v>
      </c>
      <c r="R69" s="214">
        <v>-0.34999999999999964</v>
      </c>
      <c r="S69" s="228">
        <v>2670.9799999999996</v>
      </c>
      <c r="T69" s="228">
        <v>0</v>
      </c>
      <c r="U69" s="227">
        <v>92168.010000000038</v>
      </c>
      <c r="V69" s="214">
        <v>138934.57</v>
      </c>
      <c r="W69" s="214">
        <v>0</v>
      </c>
      <c r="X69" s="214">
        <v>0</v>
      </c>
      <c r="Y69" s="214">
        <v>251999.96000000005</v>
      </c>
      <c r="Z69" s="214">
        <v>115.54</v>
      </c>
      <c r="AA69" s="214">
        <v>2.48</v>
      </c>
      <c r="AB69" s="240">
        <v>339749.84</v>
      </c>
      <c r="AC69" s="214">
        <v>487196.66999999993</v>
      </c>
      <c r="AD69" s="214">
        <v>0</v>
      </c>
      <c r="AE69" s="214">
        <v>43.17</v>
      </c>
      <c r="AF69" s="214">
        <v>0</v>
      </c>
      <c r="AG69" s="214">
        <v>15920.43</v>
      </c>
      <c r="AH69" s="214">
        <v>0</v>
      </c>
      <c r="AI69" s="214">
        <v>0</v>
      </c>
      <c r="AJ69" s="214">
        <v>302238.36</v>
      </c>
      <c r="AK69" s="214">
        <v>0</v>
      </c>
      <c r="AL69" s="214">
        <v>0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269531.09000000003</v>
      </c>
      <c r="AW69" s="228">
        <v>0</v>
      </c>
      <c r="AX69" s="228">
        <v>0</v>
      </c>
      <c r="AY69" s="214">
        <v>110.81</v>
      </c>
      <c r="AZ69" s="214">
        <v>0</v>
      </c>
      <c r="BA69" s="228">
        <v>0</v>
      </c>
      <c r="BB69" s="228">
        <v>0</v>
      </c>
      <c r="BC69" s="228">
        <v>0</v>
      </c>
      <c r="BD69" s="228">
        <v>1961.66</v>
      </c>
      <c r="BE69" s="214">
        <v>23339.88</v>
      </c>
      <c r="BF69" s="228">
        <v>1006.5</v>
      </c>
      <c r="BG69" s="228">
        <v>0</v>
      </c>
      <c r="BH69" s="228">
        <v>0</v>
      </c>
      <c r="BI69" s="228">
        <v>0</v>
      </c>
      <c r="BJ69" s="228">
        <v>0</v>
      </c>
      <c r="BK69" s="228">
        <v>-3204.35</v>
      </c>
      <c r="BL69" s="228">
        <v>0</v>
      </c>
      <c r="BM69" s="228">
        <v>0</v>
      </c>
      <c r="BN69" s="228">
        <v>9064185.9800000004</v>
      </c>
      <c r="BO69" s="228">
        <v>14.27</v>
      </c>
      <c r="BP69" s="228">
        <v>-32431.32</v>
      </c>
      <c r="BQ69" s="228">
        <v>0</v>
      </c>
      <c r="BR69" s="228">
        <v>0</v>
      </c>
      <c r="BS69" s="228">
        <v>47314.35</v>
      </c>
      <c r="BT69" s="228">
        <v>4.7699999999999996</v>
      </c>
      <c r="BU69" s="228">
        <v>0</v>
      </c>
      <c r="BV69" s="228">
        <v>0</v>
      </c>
      <c r="BW69" s="228">
        <v>60315.30999999999</v>
      </c>
      <c r="BX69" s="228">
        <v>0</v>
      </c>
      <c r="BY69" s="228">
        <v>3700.3799999999997</v>
      </c>
      <c r="BZ69" s="228">
        <v>0</v>
      </c>
      <c r="CA69" s="228">
        <v>0</v>
      </c>
      <c r="CB69" s="228">
        <v>0</v>
      </c>
      <c r="CC69" s="228">
        <v>-173.96</v>
      </c>
      <c r="CD69" s="29" t="s">
        <v>233</v>
      </c>
      <c r="CE69" s="32">
        <f t="shared" si="4"/>
        <v>11320065.99</v>
      </c>
    </row>
    <row r="70" spans="1:83" x14ac:dyDescent="0.35">
      <c r="A70" s="39" t="s">
        <v>254</v>
      </c>
      <c r="B70" s="20"/>
      <c r="C70" s="32">
        <f t="shared" ref="C70:BN70" si="9">SUM(C71:C84)</f>
        <v>21202.05</v>
      </c>
      <c r="D70" s="32">
        <f t="shared" si="9"/>
        <v>0</v>
      </c>
      <c r="E70" s="32">
        <f t="shared" si="9"/>
        <v>311482.03000000009</v>
      </c>
      <c r="F70" s="32">
        <f t="shared" si="9"/>
        <v>0</v>
      </c>
      <c r="G70" s="32">
        <f t="shared" si="9"/>
        <v>0</v>
      </c>
      <c r="H70" s="32">
        <f t="shared" si="9"/>
        <v>54444.91</v>
      </c>
      <c r="I70" s="32">
        <f t="shared" si="9"/>
        <v>0</v>
      </c>
      <c r="J70" s="32">
        <f t="shared" si="9"/>
        <v>515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92095.4</v>
      </c>
      <c r="Q70" s="32">
        <f t="shared" si="9"/>
        <v>23667.59</v>
      </c>
      <c r="R70" s="32">
        <f t="shared" si="9"/>
        <v>1062</v>
      </c>
      <c r="S70" s="32">
        <f t="shared" si="9"/>
        <v>1980.29</v>
      </c>
      <c r="T70" s="32">
        <f t="shared" si="9"/>
        <v>651.32000000000005</v>
      </c>
      <c r="U70" s="32">
        <f t="shared" si="9"/>
        <v>75380.489999999976</v>
      </c>
      <c r="V70" s="32">
        <f t="shared" si="9"/>
        <v>26774.479999999992</v>
      </c>
      <c r="W70" s="32">
        <f t="shared" si="9"/>
        <v>1273</v>
      </c>
      <c r="X70" s="32">
        <f t="shared" si="9"/>
        <v>994.79</v>
      </c>
      <c r="Y70" s="32">
        <f t="shared" si="9"/>
        <v>18832.149999999998</v>
      </c>
      <c r="Z70" s="32">
        <f t="shared" si="9"/>
        <v>42743.100000000006</v>
      </c>
      <c r="AA70" s="32">
        <f t="shared" si="9"/>
        <v>455.54999999999995</v>
      </c>
      <c r="AB70" s="32">
        <f t="shared" si="9"/>
        <v>16209.05</v>
      </c>
      <c r="AC70" s="32">
        <f t="shared" si="9"/>
        <v>9099.75</v>
      </c>
      <c r="AD70" s="32">
        <f t="shared" si="9"/>
        <v>0</v>
      </c>
      <c r="AE70" s="32">
        <f t="shared" si="9"/>
        <v>5729.4699999999993</v>
      </c>
      <c r="AF70" s="32">
        <f t="shared" si="9"/>
        <v>0</v>
      </c>
      <c r="AG70" s="32">
        <f t="shared" si="9"/>
        <v>99913.440000000017</v>
      </c>
      <c r="AH70" s="32">
        <f t="shared" si="9"/>
        <v>0</v>
      </c>
      <c r="AI70" s="32">
        <f t="shared" si="9"/>
        <v>0</v>
      </c>
      <c r="AJ70" s="32">
        <f t="shared" si="9"/>
        <v>693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3.26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1902.66</v>
      </c>
      <c r="AW70" s="32">
        <f t="shared" si="9"/>
        <v>0</v>
      </c>
      <c r="AX70" s="32">
        <f t="shared" si="9"/>
        <v>0</v>
      </c>
      <c r="AY70" s="32">
        <f t="shared" si="9"/>
        <v>-402621.75000000006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16148.38</v>
      </c>
      <c r="BF70" s="32">
        <f t="shared" si="9"/>
        <v>12297.05</v>
      </c>
      <c r="BG70" s="32">
        <f t="shared" si="9"/>
        <v>0</v>
      </c>
      <c r="BH70" s="32">
        <f t="shared" si="9"/>
        <v>4211.78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97703.52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9190.17</v>
      </c>
      <c r="BT70" s="32">
        <f t="shared" si="10"/>
        <v>516.32999999999993</v>
      </c>
      <c r="BU70" s="32">
        <f t="shared" si="10"/>
        <v>0</v>
      </c>
      <c r="BV70" s="32">
        <f t="shared" si="10"/>
        <v>0</v>
      </c>
      <c r="BW70" s="32">
        <f t="shared" si="10"/>
        <v>173909.98</v>
      </c>
      <c r="BX70" s="32">
        <f t="shared" si="10"/>
        <v>0</v>
      </c>
      <c r="BY70" s="32">
        <f t="shared" si="10"/>
        <v>139282.57999999999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87858073.793350935</v>
      </c>
      <c r="CD70" s="32">
        <f t="shared" si="10"/>
        <v>12889900.59</v>
      </c>
      <c r="CE70" s="32">
        <f>SUM(CE71:CE85)</f>
        <v>110940011.43335094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21202.05</v>
      </c>
      <c r="D84" s="24">
        <v>0</v>
      </c>
      <c r="E84" s="30">
        <v>311482.03000000009</v>
      </c>
      <c r="F84" s="30">
        <v>0</v>
      </c>
      <c r="G84" s="24">
        <v>0</v>
      </c>
      <c r="H84" s="24">
        <v>54444.91</v>
      </c>
      <c r="I84" s="30">
        <v>0</v>
      </c>
      <c r="J84" s="30">
        <v>515</v>
      </c>
      <c r="K84" s="30">
        <v>0</v>
      </c>
      <c r="L84" s="30">
        <v>0</v>
      </c>
      <c r="M84" s="24">
        <v>0</v>
      </c>
      <c r="N84" s="24">
        <v>0</v>
      </c>
      <c r="O84" s="24">
        <v>0</v>
      </c>
      <c r="P84" s="30">
        <v>92095.4</v>
      </c>
      <c r="Q84" s="30">
        <v>23667.59</v>
      </c>
      <c r="R84" s="31">
        <v>1062</v>
      </c>
      <c r="S84" s="30">
        <v>1980.29</v>
      </c>
      <c r="T84" s="24">
        <v>651.32000000000005</v>
      </c>
      <c r="U84" s="30">
        <v>75380.489999999976</v>
      </c>
      <c r="V84" s="30">
        <v>26774.479999999992</v>
      </c>
      <c r="W84" s="24">
        <v>1273</v>
      </c>
      <c r="X84" s="30">
        <v>994.79</v>
      </c>
      <c r="Y84" s="30">
        <v>18832.149999999998</v>
      </c>
      <c r="Z84" s="30">
        <v>42743.100000000006</v>
      </c>
      <c r="AA84" s="30">
        <v>455.54999999999995</v>
      </c>
      <c r="AB84" s="30">
        <v>16209.05</v>
      </c>
      <c r="AC84" s="30">
        <v>9099.75</v>
      </c>
      <c r="AD84" s="30">
        <v>0</v>
      </c>
      <c r="AE84" s="30">
        <v>5729.4699999999993</v>
      </c>
      <c r="AF84" s="30">
        <v>0</v>
      </c>
      <c r="AG84" s="30">
        <v>99913.440000000017</v>
      </c>
      <c r="AH84" s="30">
        <v>0</v>
      </c>
      <c r="AI84" s="30">
        <v>0</v>
      </c>
      <c r="AJ84" s="30">
        <v>693</v>
      </c>
      <c r="AK84" s="30">
        <v>0</v>
      </c>
      <c r="AL84" s="30">
        <v>0</v>
      </c>
      <c r="AM84" s="30">
        <v>0</v>
      </c>
      <c r="AN84" s="30">
        <v>0</v>
      </c>
      <c r="AO84" s="24">
        <v>0</v>
      </c>
      <c r="AP84" s="30">
        <v>0</v>
      </c>
      <c r="AQ84" s="24">
        <v>0</v>
      </c>
      <c r="AR84" s="24">
        <v>3.26</v>
      </c>
      <c r="AS84" s="24">
        <v>0</v>
      </c>
      <c r="AT84" s="24">
        <v>0</v>
      </c>
      <c r="AU84" s="30">
        <v>0</v>
      </c>
      <c r="AV84" s="30">
        <v>1902.66</v>
      </c>
      <c r="AW84" s="30">
        <v>0</v>
      </c>
      <c r="AX84" s="30">
        <v>0</v>
      </c>
      <c r="AY84" s="30">
        <v>-402621.75000000006</v>
      </c>
      <c r="AZ84" s="30">
        <v>0</v>
      </c>
      <c r="BA84" s="30">
        <v>0</v>
      </c>
      <c r="BB84" s="30">
        <v>0</v>
      </c>
      <c r="BC84" s="30">
        <v>0</v>
      </c>
      <c r="BD84" s="30">
        <v>0</v>
      </c>
      <c r="BE84" s="30">
        <v>16148.38</v>
      </c>
      <c r="BF84" s="30">
        <v>12297.05</v>
      </c>
      <c r="BG84" s="30">
        <v>0</v>
      </c>
      <c r="BH84" s="31">
        <v>4211.78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97703.52</v>
      </c>
      <c r="BO84" s="30">
        <v>0</v>
      </c>
      <c r="BP84" s="30">
        <v>0</v>
      </c>
      <c r="BQ84" s="30">
        <v>0</v>
      </c>
      <c r="BR84" s="30">
        <v>0</v>
      </c>
      <c r="BS84" s="30">
        <v>9190.17</v>
      </c>
      <c r="BT84" s="30">
        <v>516.32999999999993</v>
      </c>
      <c r="BU84" s="30">
        <v>0</v>
      </c>
      <c r="BV84" s="30">
        <v>0</v>
      </c>
      <c r="BW84" s="30">
        <v>173909.98</v>
      </c>
      <c r="BX84" s="30">
        <v>0</v>
      </c>
      <c r="BY84" s="30">
        <v>139282.57999999999</v>
      </c>
      <c r="BZ84" s="30">
        <v>0</v>
      </c>
      <c r="CA84" s="30">
        <v>0</v>
      </c>
      <c r="CB84" s="30">
        <v>0</v>
      </c>
      <c r="CC84" s="30">
        <v>87858073.793350935</v>
      </c>
      <c r="CD84" s="35">
        <v>12889900.59</v>
      </c>
      <c r="CE84" s="32">
        <f t="shared" si="11"/>
        <v>101605717.20335093</v>
      </c>
    </row>
    <row r="85" spans="1:84" x14ac:dyDescent="0.35">
      <c r="A85" s="39" t="s">
        <v>269</v>
      </c>
      <c r="B85" s="20"/>
      <c r="C85" s="213">
        <v>0</v>
      </c>
      <c r="D85" s="213">
        <v>0</v>
      </c>
      <c r="E85" s="213">
        <v>0</v>
      </c>
      <c r="F85" s="213">
        <v>0</v>
      </c>
      <c r="G85" s="213">
        <v>0</v>
      </c>
      <c r="H85" s="213">
        <v>15055.87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0</v>
      </c>
      <c r="P85" s="213">
        <v>0</v>
      </c>
      <c r="Q85" s="213">
        <v>0</v>
      </c>
      <c r="R85" s="213">
        <v>0</v>
      </c>
      <c r="S85" s="213">
        <v>0</v>
      </c>
      <c r="T85" s="213">
        <v>0</v>
      </c>
      <c r="U85" s="213">
        <v>3117367.3600000003</v>
      </c>
      <c r="V85" s="213">
        <v>0</v>
      </c>
      <c r="W85" s="213">
        <v>0</v>
      </c>
      <c r="X85" s="213">
        <v>0</v>
      </c>
      <c r="Y85" s="213">
        <v>0</v>
      </c>
      <c r="Z85" s="213">
        <v>0</v>
      </c>
      <c r="AA85" s="213">
        <v>0</v>
      </c>
      <c r="AB85" s="213">
        <v>39524.42</v>
      </c>
      <c r="AC85" s="213">
        <v>0</v>
      </c>
      <c r="AD85" s="213">
        <v>0</v>
      </c>
      <c r="AE85" s="213">
        <v>0</v>
      </c>
      <c r="AF85" s="213">
        <v>0</v>
      </c>
      <c r="AG85" s="213">
        <v>0</v>
      </c>
      <c r="AH85" s="213">
        <v>0</v>
      </c>
      <c r="AI85" s="213">
        <v>0</v>
      </c>
      <c r="AJ85" s="213">
        <v>3246.83</v>
      </c>
      <c r="AK85" s="213">
        <v>0</v>
      </c>
      <c r="AL85" s="213">
        <v>0</v>
      </c>
      <c r="AM85" s="213">
        <v>0</v>
      </c>
      <c r="AN85" s="213">
        <v>0</v>
      </c>
      <c r="AO85" s="213">
        <v>0</v>
      </c>
      <c r="AP85" s="213">
        <v>0</v>
      </c>
      <c r="AQ85" s="213">
        <v>0</v>
      </c>
      <c r="AR85" s="213">
        <v>0</v>
      </c>
      <c r="AS85" s="213">
        <v>0</v>
      </c>
      <c r="AT85" s="213">
        <v>0</v>
      </c>
      <c r="AU85" s="213">
        <v>0</v>
      </c>
      <c r="AV85" s="213">
        <v>0</v>
      </c>
      <c r="AW85" s="213">
        <v>0</v>
      </c>
      <c r="AX85" s="213">
        <v>0</v>
      </c>
      <c r="AY85" s="213">
        <v>298923.24999999994</v>
      </c>
      <c r="AZ85" s="213">
        <v>0</v>
      </c>
      <c r="BA85" s="213">
        <v>0</v>
      </c>
      <c r="BB85" s="213">
        <v>0</v>
      </c>
      <c r="BC85" s="213">
        <v>0</v>
      </c>
      <c r="BD85" s="213">
        <v>0</v>
      </c>
      <c r="BE85" s="213">
        <v>21179.599999999999</v>
      </c>
      <c r="BF85" s="213">
        <v>38604.840000000004</v>
      </c>
      <c r="BG85" s="213">
        <v>0</v>
      </c>
      <c r="BH85" s="213">
        <v>0</v>
      </c>
      <c r="BI85" s="213">
        <v>0</v>
      </c>
      <c r="BJ85" s="213">
        <v>0</v>
      </c>
      <c r="BK85" s="213">
        <v>0</v>
      </c>
      <c r="BL85" s="213">
        <v>0</v>
      </c>
      <c r="BM85" s="213">
        <v>0</v>
      </c>
      <c r="BN85" s="213">
        <v>1214873.6599999999</v>
      </c>
      <c r="BO85" s="213">
        <v>0</v>
      </c>
      <c r="BP85" s="213">
        <v>0</v>
      </c>
      <c r="BQ85" s="213">
        <v>0</v>
      </c>
      <c r="BR85" s="213">
        <v>0</v>
      </c>
      <c r="BS85" s="213">
        <v>-300</v>
      </c>
      <c r="BT85" s="213">
        <v>0</v>
      </c>
      <c r="BU85" s="213">
        <v>0</v>
      </c>
      <c r="BV85" s="213">
        <v>0</v>
      </c>
      <c r="BW85" s="213">
        <v>0</v>
      </c>
      <c r="BX85" s="213">
        <v>0</v>
      </c>
      <c r="BY85" s="213">
        <v>92826.92</v>
      </c>
      <c r="BZ85" s="213">
        <v>0</v>
      </c>
      <c r="CA85" s="213">
        <v>145</v>
      </c>
      <c r="CB85" s="213">
        <v>0</v>
      </c>
      <c r="CC85" s="213">
        <v>4492846.4799999995</v>
      </c>
      <c r="CD85" s="35">
        <v>0</v>
      </c>
      <c r="CE85" s="32">
        <f t="shared" si="11"/>
        <v>9334294.2300000004</v>
      </c>
    </row>
    <row r="86" spans="1:84" x14ac:dyDescent="0.35">
      <c r="A86" s="39" t="s">
        <v>270</v>
      </c>
      <c r="B86" s="32"/>
      <c r="C86" s="32">
        <f>SUM(C62:C70)-C85</f>
        <v>7192331.3099999996</v>
      </c>
      <c r="D86" s="32">
        <f t="shared" ref="D86:BO86" si="12">SUM(D62:D70)-D85</f>
        <v>0</v>
      </c>
      <c r="E86" s="32">
        <f t="shared" si="12"/>
        <v>44981124.520000003</v>
      </c>
      <c r="F86" s="32">
        <f t="shared" si="12"/>
        <v>0</v>
      </c>
      <c r="G86" s="32">
        <f t="shared" si="12"/>
        <v>0</v>
      </c>
      <c r="H86" s="32">
        <f t="shared" si="12"/>
        <v>1215198.29</v>
      </c>
      <c r="I86" s="32">
        <f t="shared" si="12"/>
        <v>0</v>
      </c>
      <c r="J86" s="32">
        <f t="shared" si="12"/>
        <v>1921492.74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15862644.379999999</v>
      </c>
      <c r="Q86" s="32">
        <f t="shared" si="12"/>
        <v>1533034.5600000003</v>
      </c>
      <c r="R86" s="32">
        <f t="shared" si="12"/>
        <v>1348536.7799999998</v>
      </c>
      <c r="S86" s="32">
        <f t="shared" si="12"/>
        <v>4342446.66</v>
      </c>
      <c r="T86" s="32">
        <f t="shared" si="12"/>
        <v>978726.62000000011</v>
      </c>
      <c r="U86" s="32">
        <f t="shared" si="12"/>
        <v>16597257.870000005</v>
      </c>
      <c r="V86" s="32">
        <f t="shared" si="12"/>
        <v>7158742.3899999997</v>
      </c>
      <c r="W86" s="32">
        <f t="shared" si="12"/>
        <v>902332.96999999986</v>
      </c>
      <c r="X86" s="32">
        <f t="shared" si="12"/>
        <v>2012427.3100000003</v>
      </c>
      <c r="Y86" s="32">
        <f t="shared" si="12"/>
        <v>6458310.5100000007</v>
      </c>
      <c r="Z86" s="32">
        <f t="shared" si="12"/>
        <v>54715.110000000008</v>
      </c>
      <c r="AA86" s="32">
        <f t="shared" si="12"/>
        <v>611226.80000000005</v>
      </c>
      <c r="AB86" s="32">
        <f t="shared" si="12"/>
        <v>12508897.669999998</v>
      </c>
      <c r="AC86" s="32">
        <f t="shared" si="12"/>
        <v>3854974.09</v>
      </c>
      <c r="AD86" s="32">
        <f t="shared" si="12"/>
        <v>751260.08</v>
      </c>
      <c r="AE86" s="32">
        <f t="shared" si="12"/>
        <v>2045321.5099999998</v>
      </c>
      <c r="AF86" s="32">
        <f t="shared" si="12"/>
        <v>0</v>
      </c>
      <c r="AG86" s="32">
        <f t="shared" si="12"/>
        <v>16077322.59</v>
      </c>
      <c r="AH86" s="32">
        <f t="shared" si="12"/>
        <v>0</v>
      </c>
      <c r="AI86" s="32">
        <f t="shared" si="12"/>
        <v>0</v>
      </c>
      <c r="AJ86" s="32">
        <f t="shared" si="12"/>
        <v>3209972.9199999995</v>
      </c>
      <c r="AK86" s="32">
        <f t="shared" si="12"/>
        <v>475986.47</v>
      </c>
      <c r="AL86" s="32">
        <f t="shared" si="12"/>
        <v>244949.24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41687.380000000005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1988539.78</v>
      </c>
      <c r="AW86" s="32">
        <f t="shared" si="12"/>
        <v>0</v>
      </c>
      <c r="AX86" s="32">
        <f t="shared" si="12"/>
        <v>0</v>
      </c>
      <c r="AY86" s="32">
        <f t="shared" si="12"/>
        <v>3393397.19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84047.32</v>
      </c>
      <c r="BE86" s="32">
        <f t="shared" si="12"/>
        <v>12580909.280000001</v>
      </c>
      <c r="BF86" s="32">
        <f t="shared" si="12"/>
        <v>4543136.91</v>
      </c>
      <c r="BG86" s="32">
        <f t="shared" si="12"/>
        <v>2901.32</v>
      </c>
      <c r="BH86" s="32">
        <f t="shared" si="12"/>
        <v>29197.78</v>
      </c>
      <c r="BI86" s="32">
        <f t="shared" si="12"/>
        <v>0</v>
      </c>
      <c r="BJ86" s="32">
        <f t="shared" si="12"/>
        <v>0</v>
      </c>
      <c r="BK86" s="32">
        <f t="shared" si="12"/>
        <v>7108.65</v>
      </c>
      <c r="BL86" s="32">
        <f t="shared" si="12"/>
        <v>1638</v>
      </c>
      <c r="BM86" s="32">
        <f t="shared" si="12"/>
        <v>0</v>
      </c>
      <c r="BN86" s="32">
        <f t="shared" si="12"/>
        <v>9545559.0999999996</v>
      </c>
      <c r="BO86" s="32">
        <f t="shared" si="12"/>
        <v>185821.23</v>
      </c>
      <c r="BP86" s="32">
        <f t="shared" ref="BP86:CD86" si="13">SUM(BP62:BP70)-BP85</f>
        <v>-32430.230000000003</v>
      </c>
      <c r="BQ86" s="32">
        <f t="shared" si="13"/>
        <v>0</v>
      </c>
      <c r="BR86" s="32">
        <f t="shared" si="13"/>
        <v>0</v>
      </c>
      <c r="BS86" s="32">
        <f t="shared" si="13"/>
        <v>190282.19</v>
      </c>
      <c r="BT86" s="32">
        <f t="shared" si="13"/>
        <v>181420.50999999998</v>
      </c>
      <c r="BU86" s="32">
        <f t="shared" si="13"/>
        <v>0</v>
      </c>
      <c r="BV86" s="32">
        <f t="shared" si="13"/>
        <v>13617</v>
      </c>
      <c r="BW86" s="32">
        <f t="shared" si="13"/>
        <v>3807146.0799999996</v>
      </c>
      <c r="BX86" s="32">
        <f t="shared" si="13"/>
        <v>0</v>
      </c>
      <c r="BY86" s="32">
        <f t="shared" si="13"/>
        <v>6589401.9300000016</v>
      </c>
      <c r="BZ86" s="32">
        <f t="shared" si="13"/>
        <v>0</v>
      </c>
      <c r="CA86" s="32">
        <f t="shared" si="13"/>
        <v>17158.55</v>
      </c>
      <c r="CB86" s="32">
        <f t="shared" si="13"/>
        <v>0</v>
      </c>
      <c r="CC86" s="32">
        <f t="shared" si="13"/>
        <v>84485464.853350937</v>
      </c>
      <c r="CD86" s="32">
        <f t="shared" si="13"/>
        <v>12889900.59</v>
      </c>
      <c r="CE86" s="32">
        <f t="shared" si="11"/>
        <v>292885138.80335093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27970927</v>
      </c>
      <c r="D88" s="213">
        <v>0</v>
      </c>
      <c r="E88" s="213">
        <v>205641728.60000008</v>
      </c>
      <c r="F88" s="213">
        <v>0</v>
      </c>
      <c r="G88" s="213">
        <v>0</v>
      </c>
      <c r="H88" s="213">
        <v>23850.720000000001</v>
      </c>
      <c r="I88" s="213">
        <v>0</v>
      </c>
      <c r="J88" s="213">
        <v>10841833</v>
      </c>
      <c r="K88" s="213">
        <v>0</v>
      </c>
      <c r="L88" s="213">
        <v>0</v>
      </c>
      <c r="M88" s="213">
        <v>0</v>
      </c>
      <c r="N88" s="213">
        <v>0</v>
      </c>
      <c r="O88" s="213">
        <v>0</v>
      </c>
      <c r="P88" s="213">
        <v>41717683.899999991</v>
      </c>
      <c r="Q88" s="213">
        <v>4686135</v>
      </c>
      <c r="R88" s="213">
        <v>12664263</v>
      </c>
      <c r="S88" s="213">
        <v>0</v>
      </c>
      <c r="T88" s="213">
        <v>2131160.31</v>
      </c>
      <c r="U88" s="213">
        <v>32498520.959999993</v>
      </c>
      <c r="V88" s="213">
        <v>46100509.70000001</v>
      </c>
      <c r="W88" s="213">
        <v>2500157.0100000002</v>
      </c>
      <c r="X88" s="213">
        <v>11085620.639999999</v>
      </c>
      <c r="Y88" s="213">
        <v>8598717.0499999989</v>
      </c>
      <c r="Z88" s="213">
        <v>266519</v>
      </c>
      <c r="AA88" s="213">
        <v>547525.30999999994</v>
      </c>
      <c r="AB88" s="213">
        <v>38720322.45000001</v>
      </c>
      <c r="AC88" s="213">
        <v>32502179</v>
      </c>
      <c r="AD88" s="213">
        <v>5032085</v>
      </c>
      <c r="AE88" s="213">
        <v>3689876</v>
      </c>
      <c r="AF88" s="213">
        <v>0</v>
      </c>
      <c r="AG88" s="213">
        <v>31839041</v>
      </c>
      <c r="AH88" s="213">
        <v>0</v>
      </c>
      <c r="AI88" s="213">
        <v>0</v>
      </c>
      <c r="AJ88" s="213">
        <v>805</v>
      </c>
      <c r="AK88" s="213">
        <v>2732554</v>
      </c>
      <c r="AL88" s="213">
        <v>1733122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346711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523871846.65000004</v>
      </c>
    </row>
    <row r="89" spans="1:84" x14ac:dyDescent="0.35">
      <c r="A89" s="26" t="s">
        <v>273</v>
      </c>
      <c r="B89" s="20"/>
      <c r="C89" s="213">
        <v>141792</v>
      </c>
      <c r="D89" s="213">
        <v>0</v>
      </c>
      <c r="E89" s="213">
        <v>22297171.740000002</v>
      </c>
      <c r="F89" s="213">
        <v>0</v>
      </c>
      <c r="G89" s="213">
        <v>0</v>
      </c>
      <c r="H89" s="213">
        <v>7754619.9600000009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0</v>
      </c>
      <c r="P89" s="213">
        <v>94749396.110000059</v>
      </c>
      <c r="Q89" s="213">
        <v>9095281</v>
      </c>
      <c r="R89" s="213">
        <v>21957107</v>
      </c>
      <c r="S89" s="213">
        <v>0</v>
      </c>
      <c r="T89" s="213">
        <v>2655923.69</v>
      </c>
      <c r="U89" s="213">
        <v>50135260.699999988</v>
      </c>
      <c r="V89" s="213">
        <v>36080690.039999999</v>
      </c>
      <c r="W89" s="213">
        <v>5868327.8399999999</v>
      </c>
      <c r="X89" s="213">
        <v>30037232.120000001</v>
      </c>
      <c r="Y89" s="213">
        <v>28364740.379999999</v>
      </c>
      <c r="Z89" s="213">
        <v>70998</v>
      </c>
      <c r="AA89" s="213">
        <v>6307864.1299999999</v>
      </c>
      <c r="AB89" s="213">
        <v>25812853.919999998</v>
      </c>
      <c r="AC89" s="213">
        <v>8530439</v>
      </c>
      <c r="AD89" s="213">
        <v>99899</v>
      </c>
      <c r="AE89" s="213">
        <v>2043038.44</v>
      </c>
      <c r="AF89" s="213">
        <v>0</v>
      </c>
      <c r="AG89" s="213">
        <v>109109442.5</v>
      </c>
      <c r="AH89" s="213">
        <v>0</v>
      </c>
      <c r="AI89" s="213">
        <v>0</v>
      </c>
      <c r="AJ89" s="213">
        <v>5911283.2700000005</v>
      </c>
      <c r="AK89" s="213">
        <v>219282</v>
      </c>
      <c r="AL89" s="213">
        <v>87118</v>
      </c>
      <c r="AM89" s="213">
        <v>0</v>
      </c>
      <c r="AN89" s="213">
        <v>0</v>
      </c>
      <c r="AO89" s="213">
        <v>0</v>
      </c>
      <c r="AP89" s="213">
        <v>0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5212105.58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472541866.42000002</v>
      </c>
    </row>
    <row r="90" spans="1:84" x14ac:dyDescent="0.35">
      <c r="A90" s="26" t="s">
        <v>274</v>
      </c>
      <c r="B90" s="20"/>
      <c r="C90" s="32">
        <f>C88+C89</f>
        <v>28112719</v>
      </c>
      <c r="D90" s="32">
        <f t="shared" ref="D90:AV90" si="15">D88+D89</f>
        <v>0</v>
      </c>
      <c r="E90" s="32">
        <f t="shared" si="15"/>
        <v>227938900.34000009</v>
      </c>
      <c r="F90" s="32">
        <f t="shared" si="15"/>
        <v>0</v>
      </c>
      <c r="G90" s="32">
        <f t="shared" si="15"/>
        <v>0</v>
      </c>
      <c r="H90" s="32">
        <f t="shared" si="15"/>
        <v>7778470.6800000006</v>
      </c>
      <c r="I90" s="32">
        <f t="shared" si="15"/>
        <v>0</v>
      </c>
      <c r="J90" s="32">
        <f t="shared" si="15"/>
        <v>10841833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136467080.01000005</v>
      </c>
      <c r="Q90" s="32">
        <f t="shared" si="15"/>
        <v>13781416</v>
      </c>
      <c r="R90" s="32">
        <f t="shared" si="15"/>
        <v>34621370</v>
      </c>
      <c r="S90" s="32">
        <f t="shared" si="15"/>
        <v>0</v>
      </c>
      <c r="T90" s="32">
        <f t="shared" si="15"/>
        <v>4787084</v>
      </c>
      <c r="U90" s="32">
        <f t="shared" si="15"/>
        <v>82633781.659999982</v>
      </c>
      <c r="V90" s="32">
        <f t="shared" si="15"/>
        <v>82181199.74000001</v>
      </c>
      <c r="W90" s="32">
        <f t="shared" si="15"/>
        <v>8368484.8499999996</v>
      </c>
      <c r="X90" s="32">
        <f t="shared" si="15"/>
        <v>41122852.759999998</v>
      </c>
      <c r="Y90" s="32">
        <f t="shared" si="15"/>
        <v>36963457.43</v>
      </c>
      <c r="Z90" s="32">
        <f t="shared" si="15"/>
        <v>337517</v>
      </c>
      <c r="AA90" s="32">
        <f t="shared" si="15"/>
        <v>6855389.4399999995</v>
      </c>
      <c r="AB90" s="32">
        <f t="shared" si="15"/>
        <v>64533176.370000005</v>
      </c>
      <c r="AC90" s="32">
        <f t="shared" si="15"/>
        <v>41032618</v>
      </c>
      <c r="AD90" s="32">
        <f t="shared" si="15"/>
        <v>5131984</v>
      </c>
      <c r="AE90" s="32">
        <f t="shared" si="15"/>
        <v>5732914.4399999995</v>
      </c>
      <c r="AF90" s="32">
        <f t="shared" si="15"/>
        <v>0</v>
      </c>
      <c r="AG90" s="32">
        <f t="shared" si="15"/>
        <v>140948483.5</v>
      </c>
      <c r="AH90" s="32">
        <f t="shared" si="15"/>
        <v>0</v>
      </c>
      <c r="AI90" s="32">
        <f t="shared" si="15"/>
        <v>0</v>
      </c>
      <c r="AJ90" s="32">
        <f t="shared" si="15"/>
        <v>5912088.2700000005</v>
      </c>
      <c r="AK90" s="32">
        <f t="shared" si="15"/>
        <v>2951836</v>
      </c>
      <c r="AL90" s="32">
        <f t="shared" si="15"/>
        <v>1820240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5558816.5800000001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996413713.07000029</v>
      </c>
    </row>
    <row r="91" spans="1:84" x14ac:dyDescent="0.35">
      <c r="A91" s="39" t="s">
        <v>275</v>
      </c>
      <c r="B91" s="32"/>
      <c r="C91" s="213">
        <v>6252.1097199999995</v>
      </c>
      <c r="D91" s="213">
        <v>0</v>
      </c>
      <c r="E91" s="213">
        <v>79235.835427999991</v>
      </c>
      <c r="F91" s="213">
        <v>0</v>
      </c>
      <c r="G91" s="213">
        <v>0</v>
      </c>
      <c r="H91" s="213">
        <v>886.30038100000002</v>
      </c>
      <c r="I91" s="213">
        <v>0</v>
      </c>
      <c r="J91" s="213">
        <v>1173.3738719999997</v>
      </c>
      <c r="K91" s="213">
        <v>0</v>
      </c>
      <c r="L91" s="213">
        <v>0</v>
      </c>
      <c r="M91" s="213">
        <v>0</v>
      </c>
      <c r="N91" s="213">
        <v>0</v>
      </c>
      <c r="O91" s="213">
        <v>0</v>
      </c>
      <c r="P91" s="213">
        <v>23599.227717999998</v>
      </c>
      <c r="Q91" s="213">
        <v>1583.694137</v>
      </c>
      <c r="R91" s="213">
        <v>368.55629199999998</v>
      </c>
      <c r="S91" s="213">
        <v>4752.4817190000003</v>
      </c>
      <c r="T91" s="213">
        <v>686.737483</v>
      </c>
      <c r="U91" s="213">
        <v>9353.7304960000001</v>
      </c>
      <c r="V91" s="213">
        <v>9779.766071</v>
      </c>
      <c r="W91" s="213">
        <v>906.85945100000004</v>
      </c>
      <c r="X91" s="213">
        <v>1383.8083200000001</v>
      </c>
      <c r="Y91" s="213">
        <v>17318.593639000006</v>
      </c>
      <c r="Z91" s="213">
        <v>0</v>
      </c>
      <c r="AA91" s="213">
        <v>810.52245400000004</v>
      </c>
      <c r="AB91" s="213">
        <v>5240.5174179999995</v>
      </c>
      <c r="AC91" s="213">
        <v>8392.5132999999987</v>
      </c>
      <c r="AD91" s="213">
        <v>377.16741999999999</v>
      </c>
      <c r="AE91" s="213">
        <v>4102.7720900000004</v>
      </c>
      <c r="AF91" s="213">
        <v>0</v>
      </c>
      <c r="AG91" s="213">
        <v>30223.768734000005</v>
      </c>
      <c r="AH91" s="213">
        <v>0</v>
      </c>
      <c r="AI91" s="213">
        <v>0</v>
      </c>
      <c r="AJ91" s="213">
        <v>8410.8119470000001</v>
      </c>
      <c r="AK91" s="213">
        <v>1264.1136370000002</v>
      </c>
      <c r="AL91" s="213">
        <v>181.37189100000001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2179.4765779999998</v>
      </c>
      <c r="AS91" s="213">
        <v>0</v>
      </c>
      <c r="AT91" s="213">
        <v>0</v>
      </c>
      <c r="AU91" s="213">
        <v>0</v>
      </c>
      <c r="AV91" s="213">
        <v>0</v>
      </c>
      <c r="AW91" s="213">
        <v>0</v>
      </c>
      <c r="AX91" s="213">
        <v>0</v>
      </c>
      <c r="AY91" s="213">
        <v>11817.374310000001</v>
      </c>
      <c r="AZ91" s="213">
        <v>0</v>
      </c>
      <c r="BA91" s="213">
        <v>0</v>
      </c>
      <c r="BB91" s="213">
        <v>0</v>
      </c>
      <c r="BC91" s="213">
        <v>0</v>
      </c>
      <c r="BD91" s="213">
        <v>3659.1913399999999</v>
      </c>
      <c r="BE91" s="213">
        <v>296210.43571299984</v>
      </c>
      <c r="BF91" s="213">
        <v>4137.5395200000003</v>
      </c>
      <c r="BG91" s="213">
        <v>209.788614</v>
      </c>
      <c r="BH91" s="213">
        <v>1811.2432039999999</v>
      </c>
      <c r="BI91" s="213">
        <v>0</v>
      </c>
      <c r="BJ91" s="213">
        <v>0</v>
      </c>
      <c r="BK91" s="213">
        <v>747.55357700000002</v>
      </c>
      <c r="BL91" s="213">
        <v>118.725932</v>
      </c>
      <c r="BM91" s="213">
        <v>0</v>
      </c>
      <c r="BN91" s="213">
        <v>5981.1820929999994</v>
      </c>
      <c r="BO91" s="213">
        <v>218.18446399999999</v>
      </c>
      <c r="BP91" s="213">
        <v>0</v>
      </c>
      <c r="BQ91" s="213">
        <v>0</v>
      </c>
      <c r="BR91" s="213">
        <v>0</v>
      </c>
      <c r="BS91" s="213">
        <v>2118.6604839999995</v>
      </c>
      <c r="BT91" s="213">
        <v>401.38621900000004</v>
      </c>
      <c r="BU91" s="213">
        <v>0</v>
      </c>
      <c r="BV91" s="213">
        <v>987.05058399999996</v>
      </c>
      <c r="BW91" s="213">
        <v>2370.7512649999999</v>
      </c>
      <c r="BX91" s="213">
        <v>0</v>
      </c>
      <c r="BY91" s="213">
        <v>3582.4446599999997</v>
      </c>
      <c r="BZ91" s="213">
        <v>0</v>
      </c>
      <c r="CA91" s="213">
        <v>1010.0853510000002</v>
      </c>
      <c r="CB91" s="213">
        <v>0</v>
      </c>
      <c r="CC91" s="213">
        <v>4731.4920959999999</v>
      </c>
      <c r="CD91" s="233" t="s">
        <v>233</v>
      </c>
      <c r="CE91" s="32">
        <f t="shared" si="14"/>
        <v>558577.19962199987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0</v>
      </c>
      <c r="D92" s="213">
        <v>0</v>
      </c>
      <c r="E92" s="213">
        <v>371925.26739634166</v>
      </c>
      <c r="F92" s="213">
        <v>0</v>
      </c>
      <c r="G92" s="213">
        <v>0</v>
      </c>
      <c r="H92" s="213">
        <v>12692.040644568826</v>
      </c>
      <c r="I92" s="213">
        <v>0</v>
      </c>
      <c r="J92" s="213"/>
      <c r="K92" s="213">
        <v>17690.493511974972</v>
      </c>
      <c r="L92" s="213">
        <v>0</v>
      </c>
      <c r="M92" s="213">
        <v>0</v>
      </c>
      <c r="N92" s="213">
        <v>0</v>
      </c>
      <c r="O92" s="213">
        <v>0</v>
      </c>
      <c r="P92" s="213">
        <v>0</v>
      </c>
      <c r="Q92" s="213">
        <v>0</v>
      </c>
      <c r="R92" s="213">
        <v>0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0</v>
      </c>
      <c r="AH92" s="213">
        <v>0</v>
      </c>
      <c r="AI92" s="213">
        <v>0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>
        <v>0</v>
      </c>
      <c r="BI92" s="213">
        <v>0</v>
      </c>
      <c r="BJ92" s="229" t="s">
        <v>233</v>
      </c>
      <c r="BK92" s="213">
        <v>0</v>
      </c>
      <c r="BL92" s="213">
        <v>0</v>
      </c>
      <c r="BM92" s="213">
        <v>0</v>
      </c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4"/>
        <v>402307.80155288544</v>
      </c>
      <c r="CF92" s="32">
        <f>AY60-CE92</f>
        <v>-157216.80155288544</v>
      </c>
    </row>
    <row r="93" spans="1:84" x14ac:dyDescent="0.35">
      <c r="A93" s="26" t="s">
        <v>277</v>
      </c>
      <c r="B93" s="20"/>
      <c r="C93" s="213">
        <v>46273.190461353108</v>
      </c>
      <c r="D93" s="213">
        <v>0</v>
      </c>
      <c r="E93" s="213">
        <v>586441.22837375198</v>
      </c>
      <c r="F93" s="213">
        <v>0</v>
      </c>
      <c r="G93" s="213">
        <v>0</v>
      </c>
      <c r="H93" s="213">
        <v>6559.6971538725384</v>
      </c>
      <c r="I93" s="213">
        <v>0</v>
      </c>
      <c r="J93" s="213">
        <v>8684.3889651749996</v>
      </c>
      <c r="K93" s="213">
        <v>0</v>
      </c>
      <c r="L93" s="213">
        <v>0</v>
      </c>
      <c r="M93" s="213">
        <v>0</v>
      </c>
      <c r="N93" s="213">
        <v>0</v>
      </c>
      <c r="O93" s="213">
        <v>0</v>
      </c>
      <c r="P93" s="213">
        <v>174662.89106261198</v>
      </c>
      <c r="Q93" s="213">
        <v>11721.256298414617</v>
      </c>
      <c r="R93" s="213">
        <v>2727.7633085821903</v>
      </c>
      <c r="S93" s="213">
        <v>35174.125470623672</v>
      </c>
      <c r="T93" s="213">
        <v>5082.6898072750464</v>
      </c>
      <c r="U93" s="213">
        <v>69228.943852504075</v>
      </c>
      <c r="V93" s="213">
        <v>72382.123529153629</v>
      </c>
      <c r="W93" s="213">
        <v>6711.8591926760237</v>
      </c>
      <c r="X93" s="213">
        <v>10241.858959788869</v>
      </c>
      <c r="Y93" s="213">
        <v>128178.58576868125</v>
      </c>
      <c r="Z93" s="213">
        <v>0</v>
      </c>
      <c r="AA93" s="213">
        <v>5998.8486393910116</v>
      </c>
      <c r="AB93" s="213">
        <v>38786.181218705875</v>
      </c>
      <c r="AC93" s="213">
        <v>62114.771456752213</v>
      </c>
      <c r="AD93" s="213">
        <v>2791.4960938140994</v>
      </c>
      <c r="AE93" s="213">
        <v>30365.486666490204</v>
      </c>
      <c r="AF93" s="213">
        <v>0</v>
      </c>
      <c r="AG93" s="213">
        <v>223692.52455925735</v>
      </c>
      <c r="AH93" s="213">
        <v>0</v>
      </c>
      <c r="AI93" s="213">
        <v>0</v>
      </c>
      <c r="AJ93" s="213">
        <v>62250.203625370035</v>
      </c>
      <c r="AK93" s="213">
        <v>9355.9732169407289</v>
      </c>
      <c r="AL93" s="213">
        <v>1342.3718444561746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16130.768543174594</v>
      </c>
      <c r="AS93" s="213">
        <v>0</v>
      </c>
      <c r="AT93" s="213">
        <v>0</v>
      </c>
      <c r="AU93" s="213">
        <v>0</v>
      </c>
      <c r="AV93" s="213">
        <v>0</v>
      </c>
      <c r="AW93" s="213"/>
      <c r="AX93" s="265" t="s">
        <v>233</v>
      </c>
      <c r="AY93" s="265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13405.395219219448</v>
      </c>
      <c r="BI93" s="213">
        <v>0</v>
      </c>
      <c r="BJ93" s="229" t="s">
        <v>233</v>
      </c>
      <c r="BK93" s="213">
        <v>5532.802621478435</v>
      </c>
      <c r="BL93" s="213">
        <v>878.7158111706425</v>
      </c>
      <c r="BM93" s="213">
        <v>0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15680.655728971204</v>
      </c>
      <c r="BT93" s="213">
        <v>2970.7445633806619</v>
      </c>
      <c r="BU93" s="213">
        <v>0</v>
      </c>
      <c r="BV93" s="213">
        <v>7305.3707810524193</v>
      </c>
      <c r="BW93" s="213">
        <v>17546.433081766012</v>
      </c>
      <c r="BX93" s="213">
        <v>0</v>
      </c>
      <c r="BY93" s="213">
        <v>26514.432966387129</v>
      </c>
      <c r="BZ93" s="213">
        <v>0</v>
      </c>
      <c r="CA93" s="213">
        <v>7475.8559785872922</v>
      </c>
      <c r="CB93" s="213">
        <v>0</v>
      </c>
      <c r="CC93" s="229" t="s">
        <v>233</v>
      </c>
      <c r="CD93" s="229" t="s">
        <v>233</v>
      </c>
      <c r="CE93" s="32">
        <f t="shared" si="14"/>
        <v>1714209.6348208291</v>
      </c>
      <c r="CF93" s="20"/>
    </row>
    <row r="94" spans="1:84" x14ac:dyDescent="0.35">
      <c r="A94" s="26" t="s">
        <v>278</v>
      </c>
      <c r="B94" s="20"/>
      <c r="C94" s="213">
        <v>0</v>
      </c>
      <c r="D94" s="213">
        <v>0</v>
      </c>
      <c r="E94" s="213">
        <v>0</v>
      </c>
      <c r="F94" s="213">
        <v>0</v>
      </c>
      <c r="G94" s="213">
        <v>0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0</v>
      </c>
      <c r="P94" s="213">
        <v>0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0</v>
      </c>
      <c r="AE94" s="213">
        <v>0</v>
      </c>
      <c r="AF94" s="213">
        <v>0</v>
      </c>
      <c r="AG94" s="213">
        <v>0</v>
      </c>
      <c r="AH94" s="213">
        <v>0</v>
      </c>
      <c r="AI94" s="213">
        <v>0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0</v>
      </c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>
        <v>0</v>
      </c>
      <c r="BI94" s="213">
        <v>0</v>
      </c>
      <c r="BJ94" s="229" t="s">
        <v>233</v>
      </c>
      <c r="BK94" s="213">
        <v>0</v>
      </c>
      <c r="BL94" s="213">
        <v>0</v>
      </c>
      <c r="BM94" s="213">
        <v>0</v>
      </c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4"/>
        <v>0</v>
      </c>
      <c r="CF94" s="32">
        <f>BA60</f>
        <v>0</v>
      </c>
    </row>
    <row r="95" spans="1:84" x14ac:dyDescent="0.35">
      <c r="A95" s="26" t="s">
        <v>279</v>
      </c>
      <c r="B95" s="20"/>
      <c r="C95" s="243">
        <v>28.689999999999998</v>
      </c>
      <c r="D95" s="243">
        <v>0</v>
      </c>
      <c r="E95" s="243">
        <v>180.68</v>
      </c>
      <c r="F95" s="243">
        <v>0</v>
      </c>
      <c r="G95" s="243">
        <v>0</v>
      </c>
      <c r="H95" s="243">
        <v>0</v>
      </c>
      <c r="I95" s="243">
        <v>0</v>
      </c>
      <c r="J95" s="243">
        <v>6.48</v>
      </c>
      <c r="K95" s="243">
        <v>0</v>
      </c>
      <c r="L95" s="243">
        <v>0</v>
      </c>
      <c r="M95" s="243">
        <v>0</v>
      </c>
      <c r="N95" s="243">
        <v>0</v>
      </c>
      <c r="O95" s="243">
        <v>0</v>
      </c>
      <c r="P95" s="244">
        <v>31.59</v>
      </c>
      <c r="Q95" s="244">
        <v>7.89</v>
      </c>
      <c r="R95" s="244">
        <v>0</v>
      </c>
      <c r="S95" s="245">
        <v>0</v>
      </c>
      <c r="T95" s="245">
        <v>4.4399999999999995</v>
      </c>
      <c r="U95" s="246">
        <v>0</v>
      </c>
      <c r="V95" s="244">
        <v>7.6</v>
      </c>
      <c r="W95" s="244">
        <v>0</v>
      </c>
      <c r="X95" s="244">
        <v>0.18</v>
      </c>
      <c r="Y95" s="244">
        <v>0.13</v>
      </c>
      <c r="Z95" s="244">
        <v>0</v>
      </c>
      <c r="AA95" s="244">
        <v>0</v>
      </c>
      <c r="AB95" s="245">
        <v>0</v>
      </c>
      <c r="AC95" s="244">
        <v>0.15</v>
      </c>
      <c r="AD95" s="244">
        <v>0</v>
      </c>
      <c r="AE95" s="244">
        <v>0</v>
      </c>
      <c r="AF95" s="244">
        <v>0</v>
      </c>
      <c r="AG95" s="244">
        <v>43.13</v>
      </c>
      <c r="AH95" s="244">
        <v>0</v>
      </c>
      <c r="AI95" s="244">
        <v>0</v>
      </c>
      <c r="AJ95" s="244">
        <v>0.01</v>
      </c>
      <c r="AK95" s="244">
        <v>0</v>
      </c>
      <c r="AL95" s="244">
        <v>0</v>
      </c>
      <c r="AM95" s="244">
        <v>0</v>
      </c>
      <c r="AN95" s="244">
        <v>0</v>
      </c>
      <c r="AO95" s="244">
        <v>0</v>
      </c>
      <c r="AP95" s="244">
        <v>0</v>
      </c>
      <c r="AQ95" s="244">
        <v>0</v>
      </c>
      <c r="AR95" s="244">
        <v>0</v>
      </c>
      <c r="AS95" s="244">
        <v>0</v>
      </c>
      <c r="AT95" s="244">
        <v>0</v>
      </c>
      <c r="AU95" s="244">
        <v>0</v>
      </c>
      <c r="AV95" s="245">
        <v>4.46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315.42999999999995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1374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1373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98026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1367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1368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1369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1370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1371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 t="s">
        <v>1372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>
        <v>1</v>
      </c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8134</v>
      </c>
      <c r="D128" s="220">
        <v>48249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1288</v>
      </c>
      <c r="D131" s="220">
        <v>1810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13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>
        <v>44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60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13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>
        <v>25</v>
      </c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>
        <v>31</v>
      </c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186</v>
      </c>
    </row>
    <row r="145" spans="1:6" x14ac:dyDescent="0.35">
      <c r="A145" s="20" t="s">
        <v>325</v>
      </c>
      <c r="B145" s="46" t="s">
        <v>284</v>
      </c>
      <c r="C145" s="47">
        <v>217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18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3696</v>
      </c>
      <c r="C155" s="50">
        <v>1782</v>
      </c>
      <c r="D155" s="50">
        <v>2663</v>
      </c>
      <c r="E155" s="32">
        <f>SUM(B155:D155)</f>
        <v>8141</v>
      </c>
    </row>
    <row r="156" spans="1:6" x14ac:dyDescent="0.35">
      <c r="A156" s="20" t="s">
        <v>227</v>
      </c>
      <c r="B156" s="50">
        <v>25582</v>
      </c>
      <c r="C156" s="50">
        <v>11516</v>
      </c>
      <c r="D156" s="50">
        <v>11150.010000000009</v>
      </c>
      <c r="E156" s="32">
        <f>SUM(B156:D156)</f>
        <v>48248.010000000009</v>
      </c>
    </row>
    <row r="157" spans="1:6" x14ac:dyDescent="0.35">
      <c r="A157" s="20" t="s">
        <v>332</v>
      </c>
      <c r="B157" s="50">
        <v>67890.528793473801</v>
      </c>
      <c r="C157" s="50">
        <v>30783.825738988864</v>
      </c>
      <c r="D157" s="50">
        <v>74502.645467537383</v>
      </c>
      <c r="E157" s="32">
        <f>SUM(B157:D157)</f>
        <v>173177.00000000006</v>
      </c>
    </row>
    <row r="158" spans="1:6" x14ac:dyDescent="0.35">
      <c r="A158" s="20" t="s">
        <v>272</v>
      </c>
      <c r="B158" s="50">
        <v>276777267.98000002</v>
      </c>
      <c r="C158" s="50">
        <v>108453834.37</v>
      </c>
      <c r="D158" s="50">
        <v>138640744.30000001</v>
      </c>
      <c r="E158" s="32">
        <f>SUM(B158:D158)</f>
        <v>523871846.65000004</v>
      </c>
      <c r="F158" s="18"/>
    </row>
    <row r="159" spans="1:6" x14ac:dyDescent="0.35">
      <c r="A159" s="20" t="s">
        <v>273</v>
      </c>
      <c r="B159" s="50">
        <v>185250450.05000001</v>
      </c>
      <c r="C159" s="50">
        <v>83998720.790000007</v>
      </c>
      <c r="D159" s="50">
        <v>203292695.57999998</v>
      </c>
      <c r="E159" s="32">
        <f>SUM(B159:D159)</f>
        <v>472541866.42000002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7547139.3699999992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0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0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0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7484850.9399999995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579624.25000000035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15611614.559999999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10570243.77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749822.22000000044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11320065.99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/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0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324824.36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10748150.380000001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11072974.74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>
        <v>-103230.41</v>
      </c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1920156.26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1816925.85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/>
      <c r="C212" s="216"/>
      <c r="D212" s="220"/>
      <c r="E212" s="32">
        <f t="shared" ref="E212:E220" si="16">SUM(B212:C212)-D212</f>
        <v>0</v>
      </c>
    </row>
    <row r="213" spans="1:5" x14ac:dyDescent="0.35">
      <c r="A213" s="20" t="s">
        <v>367</v>
      </c>
      <c r="B213" s="220">
        <v>2551.35</v>
      </c>
      <c r="C213" s="216"/>
      <c r="D213" s="220"/>
      <c r="E213" s="32">
        <f t="shared" si="16"/>
        <v>2551.35</v>
      </c>
    </row>
    <row r="214" spans="1:5" x14ac:dyDescent="0.35">
      <c r="A214" s="20" t="s">
        <v>368</v>
      </c>
      <c r="B214" s="220">
        <v>61642701.230000004</v>
      </c>
      <c r="C214" s="216">
        <v>461534.3</v>
      </c>
      <c r="D214" s="220"/>
      <c r="E214" s="32">
        <f t="shared" si="16"/>
        <v>62104235.530000001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3008250.42</v>
      </c>
      <c r="C216" s="216">
        <v>363829.2</v>
      </c>
      <c r="D216" s="220"/>
      <c r="E216" s="32">
        <f t="shared" si="16"/>
        <v>3372079.62</v>
      </c>
    </row>
    <row r="217" spans="1:5" x14ac:dyDescent="0.35">
      <c r="A217" s="20" t="s">
        <v>371</v>
      </c>
      <c r="B217" s="220">
        <v>57498141.140000001</v>
      </c>
      <c r="C217" s="216">
        <v>1637481.3499999999</v>
      </c>
      <c r="D217" s="220">
        <v>-896759.93999999983</v>
      </c>
      <c r="E217" s="32">
        <f t="shared" si="16"/>
        <v>60032382.43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18067047.260000002</v>
      </c>
      <c r="C219" s="216">
        <v>170896.5</v>
      </c>
      <c r="D219" s="220"/>
      <c r="E219" s="32">
        <f t="shared" si="16"/>
        <v>18237943.760000002</v>
      </c>
    </row>
    <row r="220" spans="1:5" x14ac:dyDescent="0.35">
      <c r="A220" s="20" t="s">
        <v>374</v>
      </c>
      <c r="B220" s="220">
        <v>2951929.46</v>
      </c>
      <c r="C220" s="216">
        <v>-2633741.35</v>
      </c>
      <c r="D220" s="220">
        <v>-1722082.7799999977</v>
      </c>
      <c r="E220" s="32">
        <f t="shared" si="16"/>
        <v>2040270.8899999976</v>
      </c>
    </row>
    <row r="221" spans="1:5" x14ac:dyDescent="0.35">
      <c r="A221" s="20" t="s">
        <v>215</v>
      </c>
      <c r="B221" s="32">
        <f>SUM(B212:B220)</f>
        <v>143170620.86000001</v>
      </c>
      <c r="C221" s="266">
        <f>SUM(C212:C220)</f>
        <v>0</v>
      </c>
      <c r="D221" s="32">
        <f>SUM(D212:D220)</f>
        <v>-2618842.7199999974</v>
      </c>
      <c r="E221" s="32">
        <f>SUM(E212:E220)</f>
        <v>145789463.57999998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/>
      <c r="C226" s="216"/>
      <c r="D226" s="220"/>
      <c r="E226" s="32">
        <f t="shared" ref="E226:E233" si="17">SUM(B226:C226)-D226</f>
        <v>0</v>
      </c>
    </row>
    <row r="227" spans="1:5" x14ac:dyDescent="0.35">
      <c r="A227" s="20" t="s">
        <v>368</v>
      </c>
      <c r="B227" s="220">
        <v>14848540.530000001</v>
      </c>
      <c r="C227" s="216">
        <v>3044960.47</v>
      </c>
      <c r="D227" s="220"/>
      <c r="E227" s="32">
        <f t="shared" si="17"/>
        <v>17893501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1131984.68</v>
      </c>
      <c r="C229" s="216">
        <v>349440.74999999994</v>
      </c>
      <c r="D229" s="220"/>
      <c r="E229" s="32">
        <f t="shared" si="17"/>
        <v>1481425.43</v>
      </c>
    </row>
    <row r="230" spans="1:5" x14ac:dyDescent="0.35">
      <c r="A230" s="20" t="s">
        <v>371</v>
      </c>
      <c r="B230" s="220">
        <v>47815187.350000001</v>
      </c>
      <c r="C230" s="216">
        <v>3150807.169999999</v>
      </c>
      <c r="D230" s="220">
        <v>29369.3299999991</v>
      </c>
      <c r="E230" s="32">
        <f t="shared" si="17"/>
        <v>50936625.190000005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3861536.93</v>
      </c>
      <c r="C232" s="216">
        <v>1160469.6100000001</v>
      </c>
      <c r="D232" s="220"/>
      <c r="E232" s="32">
        <f t="shared" si="17"/>
        <v>5022006.54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67657249.49000001</v>
      </c>
      <c r="C234" s="266">
        <f>SUM(C225:C233)</f>
        <v>7705677.9999999991</v>
      </c>
      <c r="D234" s="32">
        <f>SUM(D225:D233)</f>
        <v>29369.3299999991</v>
      </c>
      <c r="E234" s="32">
        <f>SUM(E225:E233)</f>
        <v>75333558.160000011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5" t="s">
        <v>377</v>
      </c>
      <c r="C237" s="345"/>
      <c r="D237" s="38"/>
      <c r="E237" s="38"/>
    </row>
    <row r="238" spans="1:5" x14ac:dyDescent="0.35">
      <c r="A238" s="56" t="s">
        <v>377</v>
      </c>
      <c r="B238" s="38"/>
      <c r="C238" s="216">
        <v>-4122553.51</v>
      </c>
      <c r="D238" s="40">
        <f>C238</f>
        <v>-4122553.51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374676309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150194870.08000004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4493170.62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21788693.310000002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164377757.89000002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21600426.93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737131227.82999992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845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6867258.71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10531827.050000003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17399085.760000002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750407760.07999992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116677.75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174843257.18000001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120344101.59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16808608.16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3041837.46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28931.72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0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74495210.680000007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0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2551.35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62104235.530000001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3372079.62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60032382.43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18237943.760000002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2040270.89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145789463.57999998</v>
      </c>
      <c r="E292" s="20"/>
    </row>
    <row r="293" spans="1:5" x14ac:dyDescent="0.35">
      <c r="A293" s="20" t="s">
        <v>416</v>
      </c>
      <c r="B293" s="46" t="s">
        <v>284</v>
      </c>
      <c r="C293" s="47">
        <v>75333558.159999996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70455905.419999987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116578840.39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116578840.39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261529956.49000001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4796395.5200000005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9189742.5299999993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22318827.23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36304965.280000001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>
        <v>0</v>
      </c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0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-273216.99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2348491.9699999997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45880518.5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141179543.27000001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189135336.75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189135336.75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36089654.459999584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261529956.48999959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261529956.49000001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523871846.65000015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472541866.41999984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996413713.06999993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-4122553.51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737131227.83000016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17399085.760000002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750407760.08000016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246005952.98999977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9334294.2299999967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9334294.2299999967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9334294.2299999967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255340247.21999976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106390009.04000005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15611614.559999999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6391160.5099999998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32453151.969999954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2176569.0100000002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18565466.310000002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7705679.3000000017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11320065.99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0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11072974.74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1816925.85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88715816.613351345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88715816.613351345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302219433.89335138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-46879186.673351616</v>
      </c>
      <c r="E418" s="32"/>
    </row>
    <row r="419" spans="1:13" x14ac:dyDescent="0.35">
      <c r="A419" s="32" t="s">
        <v>508</v>
      </c>
      <c r="B419" s="20"/>
      <c r="C419" s="236">
        <v>16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16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-46879170.673351616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-46879170.673351616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262366.76390900003</v>
      </c>
      <c r="E613" s="258">
        <f>SUM(C625:D648)+SUM(C669:D714)</f>
        <v>197823280.89535052</v>
      </c>
      <c r="F613" s="258">
        <f>CE65-(AX65+BD65+BE65+BG65+BJ65+BN65+BP65+BQ65+CB65+CC65+CD65)</f>
        <v>31927722.600000009</v>
      </c>
      <c r="G613" s="256">
        <f>CE92-(AX92+AY92+BD92+BE92+BG92+BJ92+BN92+BP92+BQ92+CB92+CC92+CD92)</f>
        <v>402307.80155288544</v>
      </c>
      <c r="H613" s="261">
        <f>CE61-(AX61+AY61+AZ61+BD61+BE61+BG61+BJ61+BN61+BO61+BP61+BQ61+BR61+CB61+CC61+CD61)</f>
        <v>975.52999999999975</v>
      </c>
      <c r="I613" s="256">
        <f>CE93-(AX93+AY93+AZ93+BD93+BE93+BF93+BG93+BJ93+BN93+BO93+BP93+BQ93+BR93+CB93+CC93+CD93)</f>
        <v>1714209.6348208291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996413713.07000029</v>
      </c>
      <c r="L613" s="262">
        <f>CE95-(AW95+AX95+AY95+AZ95+BA95+BB95+BC95+BD95+BE95+BF95+BG95+BH95+BI95+BJ95+BK95+BL95+BM95+BN95+BO95+BP95+BQ95+BR95+BS95+BT95+BU95+BV95+BW95+BX95+BY95+BZ95+CA95+CB95+CC95+CD95)</f>
        <v>315.42999999999995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12580909.280000001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12889900.59</v>
      </c>
      <c r="D616" s="256">
        <f>SUM(C615:C616)</f>
        <v>25470809.870000001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0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2901.32</v>
      </c>
      <c r="D619" s="256">
        <f>(D616/D613)*BG91</f>
        <v>20366.47409325889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9545559.0999999996</v>
      </c>
      <c r="D620" s="256">
        <f>(D616/D613)*BN91</f>
        <v>580658.72985913558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84485464.853350937</v>
      </c>
      <c r="D621" s="256">
        <f>(D616/D613)*CC91</f>
        <v>459337.66069708247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-32430.230000000003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95061857.90800041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84047.32</v>
      </c>
      <c r="D625" s="256">
        <f>(D616/D613)*BD91</f>
        <v>355237.70431310101</v>
      </c>
      <c r="E625" s="258">
        <f>(E624/E613)*SUM(C625:D625)</f>
        <v>211093.71138402747</v>
      </c>
      <c r="F625" s="258">
        <f>SUM(C625:E625)</f>
        <v>650378.73569712846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3393397.19</v>
      </c>
      <c r="D626" s="256">
        <f>(D616/D613)*AY91</f>
        <v>1147241.7074787393</v>
      </c>
      <c r="E626" s="258">
        <f>(E624/E613)*SUM(C626:D626)</f>
        <v>2181955.3680944359</v>
      </c>
      <c r="F626" s="258">
        <f>(F625/F613)*AY65</f>
        <v>26714.573302237524</v>
      </c>
      <c r="G626" s="256">
        <f>SUM(C626:F626)</f>
        <v>6749308.838875412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185821.23</v>
      </c>
      <c r="D628" s="256">
        <f>(D616/D613)*BO91</f>
        <v>21181.551033115538</v>
      </c>
      <c r="E628" s="258">
        <f>(E624/E613)*SUM(C628:D628)</f>
        <v>99472.968338548322</v>
      </c>
      <c r="F628" s="258">
        <f>(F625/F613)*BO65</f>
        <v>81.886547581114641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306557.63591924502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4543136.91</v>
      </c>
      <c r="D630" s="256">
        <f>(D616/D613)*BF91</f>
        <v>401676.19127277721</v>
      </c>
      <c r="E630" s="258">
        <f>(E624/E613)*SUM(C630:D630)</f>
        <v>2376176.9508993095</v>
      </c>
      <c r="F630" s="258">
        <f>(F625/F613)*BF65</f>
        <v>9555.9956529180454</v>
      </c>
      <c r="G630" s="256">
        <f>(G626/G613)*BF92</f>
        <v>0</v>
      </c>
      <c r="H630" s="258">
        <f>(H629/H613)*BF61</f>
        <v>14926.745160235098</v>
      </c>
      <c r="I630" s="256">
        <f>SUM(C630:H630)</f>
        <v>7345472.79298524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0</v>
      </c>
      <c r="D631" s="256">
        <f>(D616/D613)*BA91</f>
        <v>0</v>
      </c>
      <c r="E631" s="258">
        <f>(E624/E613)*SUM(C631:D631)</f>
        <v>0</v>
      </c>
      <c r="F631" s="258">
        <f>(F625/F613)*BA65</f>
        <v>0</v>
      </c>
      <c r="G631" s="256">
        <f>(G626/G613)*BA92</f>
        <v>0</v>
      </c>
      <c r="H631" s="258">
        <f>(H629/H613)*BA61</f>
        <v>0</v>
      </c>
      <c r="I631" s="256">
        <f>(I630/I613)*BA93</f>
        <v>0</v>
      </c>
      <c r="J631" s="256">
        <f>SUM(C631:I631)</f>
        <v>0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 t="e">
        <f>(J631/J613)*AW94</f>
        <v>#DIV/0!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0</v>
      </c>
      <c r="D633" s="256">
        <f>(D616/D613)*BB91</f>
        <v>0</v>
      </c>
      <c r="E633" s="258">
        <f>(E624/E613)*SUM(C633:D633)</f>
        <v>0</v>
      </c>
      <c r="F633" s="258">
        <f>(F625/F613)*BB65</f>
        <v>0</v>
      </c>
      <c r="G633" s="256">
        <f>(G626/G613)*BB92</f>
        <v>0</v>
      </c>
      <c r="H633" s="258">
        <f>(H629/H613)*BB61</f>
        <v>0</v>
      </c>
      <c r="I633" s="256">
        <f>(I630/I613)*BB93</f>
        <v>0</v>
      </c>
      <c r="J633" s="256" t="e">
        <f>(J631/J613)*BB94</f>
        <v>#DIV/0!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 t="e">
        <f>(J631/J613)*BC94</f>
        <v>#DIV/0!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 t="e">
        <f>(J631/J613)*BI94</f>
        <v>#DIV/0!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7108.65</v>
      </c>
      <c r="D636" s="256">
        <f>(D616/D613)*BK91</f>
        <v>72573.197701251396</v>
      </c>
      <c r="E636" s="258">
        <f>(E624/E613)*SUM(C636:D636)</f>
        <v>38290.258101776933</v>
      </c>
      <c r="F636" s="258">
        <f>(F625/F613)*BK65</f>
        <v>0</v>
      </c>
      <c r="G636" s="256">
        <f>(G626/G613)*BK92</f>
        <v>0</v>
      </c>
      <c r="H636" s="258">
        <f>(H629/H613)*BK61</f>
        <v>0</v>
      </c>
      <c r="I636" s="256">
        <f>(I630/I613)*BK93</f>
        <v>23708.331991305779</v>
      </c>
      <c r="J636" s="256" t="e">
        <f>(J631/J613)*BK94</f>
        <v>#DIV/0!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29197.78</v>
      </c>
      <c r="D637" s="256">
        <f>(D616/D613)*BH91</f>
        <v>175837.17765949504</v>
      </c>
      <c r="E637" s="258">
        <f>(E624/E613)*SUM(C637:D637)</f>
        <v>98527.351902077862</v>
      </c>
      <c r="F637" s="258">
        <f>(F625/F613)*BH65</f>
        <v>0</v>
      </c>
      <c r="G637" s="256">
        <f>(G626/G613)*BH92</f>
        <v>0</v>
      </c>
      <c r="H637" s="258">
        <f>(H629/H613)*BH61</f>
        <v>0</v>
      </c>
      <c r="I637" s="256">
        <f>(I630/I613)*BH93</f>
        <v>57442.779378779385</v>
      </c>
      <c r="J637" s="256" t="e">
        <f>(J631/J613)*BH94</f>
        <v>#DIV/0!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1638</v>
      </c>
      <c r="D638" s="256">
        <f>(D616/D613)*BL91</f>
        <v>11526.024087637172</v>
      </c>
      <c r="E638" s="258">
        <f>(E624/E613)*SUM(C638:D638)</f>
        <v>6325.8307194816698</v>
      </c>
      <c r="F638" s="258">
        <f>(F625/F613)*BL65</f>
        <v>0</v>
      </c>
      <c r="G638" s="256">
        <f>(G626/G613)*BL92</f>
        <v>0</v>
      </c>
      <c r="H638" s="258">
        <f>(H629/H613)*BL61</f>
        <v>0</v>
      </c>
      <c r="I638" s="256">
        <f>(I630/I613)*BL93</f>
        <v>3765.3405701424313</v>
      </c>
      <c r="J638" s="256" t="e">
        <f>(J631/J613)*BL94</f>
        <v>#DIV/0!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 t="e">
        <f>(J631/J613)*BM94</f>
        <v>#DIV/0!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190282.19</v>
      </c>
      <c r="D640" s="256">
        <f>(D616/D613)*BS91</f>
        <v>205681.53360218744</v>
      </c>
      <c r="E640" s="258">
        <f>(E624/E613)*SUM(C640:D640)</f>
        <v>190276.12452604197</v>
      </c>
      <c r="F640" s="258">
        <f>(F625/F613)*BS65</f>
        <v>44.394112145084115</v>
      </c>
      <c r="G640" s="256">
        <f>(G626/G613)*BS92</f>
        <v>0</v>
      </c>
      <c r="H640" s="258">
        <f>(H629/H613)*BS61</f>
        <v>314.24726653126515</v>
      </c>
      <c r="I640" s="256">
        <f>(I630/I613)*BS93</f>
        <v>67192.382829749418</v>
      </c>
      <c r="J640" s="256" t="e">
        <f>(J631/J613)*BS94</f>
        <v>#DIV/0!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181420.50999999998</v>
      </c>
      <c r="D641" s="256">
        <f>(D616/D613)*BT91</f>
        <v>38966.948085441094</v>
      </c>
      <c r="E641" s="258">
        <f>(E624/E613)*SUM(C641:D641)</f>
        <v>105904.83147585891</v>
      </c>
      <c r="F641" s="258">
        <f>(F625/F613)*BT65</f>
        <v>22.355842914568782</v>
      </c>
      <c r="G641" s="256">
        <f>(G626/G613)*BT92</f>
        <v>0</v>
      </c>
      <c r="H641" s="258">
        <f>(H629/H613)*BT61</f>
        <v>543.64777109908869</v>
      </c>
      <c r="I641" s="256">
        <f>(I630/I613)*BT93</f>
        <v>12729.786907015183</v>
      </c>
      <c r="J641" s="256" t="e">
        <f>(J631/J613)*BT94</f>
        <v>#DIV/0!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 t="e">
        <f>(J631/J613)*BU94</f>
        <v>#DIV/0!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13617</v>
      </c>
      <c r="D643" s="256">
        <f>(D616/D613)*BV91</f>
        <v>95823.790264289826</v>
      </c>
      <c r="E643" s="258">
        <f>(E624/E613)*SUM(C643:D643)</f>
        <v>52590.599075883154</v>
      </c>
      <c r="F643" s="258">
        <f>(F625/F613)*BV65</f>
        <v>0</v>
      </c>
      <c r="G643" s="256">
        <f>(G626/G613)*BV92</f>
        <v>0</v>
      </c>
      <c r="H643" s="258">
        <f>(H629/H613)*BV61</f>
        <v>0</v>
      </c>
      <c r="I643" s="256">
        <f>(I630/I613)*BV93</f>
        <v>31303.873939839697</v>
      </c>
      <c r="J643" s="256" t="e">
        <f>(J631/J613)*BV94</f>
        <v>#DIV/0!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3807146.0799999996</v>
      </c>
      <c r="D644" s="256">
        <f>(D616/D613)*BW91</f>
        <v>230154.74147792996</v>
      </c>
      <c r="E644" s="258">
        <f>(E624/E613)*SUM(C644:D644)</f>
        <v>1940081.6490664554</v>
      </c>
      <c r="F644" s="258">
        <f>(F625/F613)*BW65</f>
        <v>0.7351657637901603</v>
      </c>
      <c r="G644" s="256">
        <f>(G626/G613)*BW92</f>
        <v>0</v>
      </c>
      <c r="H644" s="258">
        <f>(H629/H613)*BW61</f>
        <v>1520.9567700113232</v>
      </c>
      <c r="I644" s="256">
        <f>(I630/I613)*BW93</f>
        <v>75187.330766297891</v>
      </c>
      <c r="J644" s="256" t="e">
        <f>(J631/J613)*BW94</f>
        <v>#DIV/0!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6589401.9300000016</v>
      </c>
      <c r="D646" s="256">
        <f>(D616/D613)*BY91</f>
        <v>347787.06511890894</v>
      </c>
      <c r="E646" s="258">
        <f>(E624/E613)*SUM(C646:D646)</f>
        <v>3333591.8378777504</v>
      </c>
      <c r="F646" s="258">
        <f>(F625/F613)*BY65</f>
        <v>1084.4642236963778</v>
      </c>
      <c r="G646" s="256">
        <f>(G626/G613)*BY92</f>
        <v>0</v>
      </c>
      <c r="H646" s="258">
        <f>(H629/H613)*BY61</f>
        <v>13902.299071343168</v>
      </c>
      <c r="I646" s="256">
        <f>(I630/I613)*BY93</f>
        <v>113615.65237987021</v>
      </c>
      <c r="J646" s="256" t="e">
        <f>(J631/J613)*BY94</f>
        <v>#DIV/0!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 t="e">
        <f>(J631/J613)*BZ94</f>
        <v>#DIV/0!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17158.55</v>
      </c>
      <c r="D648" s="256">
        <f>(D616/D613)*CA91</f>
        <v>98060.026904614642</v>
      </c>
      <c r="E648" s="258">
        <f>(E624/E613)*SUM(C648:D648)</f>
        <v>55367.052535452734</v>
      </c>
      <c r="F648" s="258">
        <f>(F625/F613)*CA65</f>
        <v>12.883836028872279</v>
      </c>
      <c r="G648" s="256">
        <f>(G626/G613)*CA92</f>
        <v>0</v>
      </c>
      <c r="H648" s="258">
        <f>(H629/H613)*CA61</f>
        <v>0</v>
      </c>
      <c r="I648" s="256">
        <f>(I630/I613)*CA93</f>
        <v>32034.41141592267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138515678.25335094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7192331.3099999996</v>
      </c>
      <c r="D669" s="256">
        <f>(D616/D613)*C91</f>
        <v>606960.63629359833</v>
      </c>
      <c r="E669" s="258">
        <f>(E624/E613)*SUM(C669:D669)</f>
        <v>3747866.1734145754</v>
      </c>
      <c r="F669" s="258">
        <f>(F625/F613)*C65</f>
        <v>13377.251830302697</v>
      </c>
      <c r="G669" s="256">
        <f>(G626/G613)*C92</f>
        <v>0</v>
      </c>
      <c r="H669" s="258">
        <f>(H629/H613)*C61</f>
        <v>14549.648440397577</v>
      </c>
      <c r="I669" s="256">
        <f>(I630/I613)*C93</f>
        <v>198282.9023207654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t="shared" ref="M669:M714" si="18">ROUND(SUM(D669:L669),0)</f>
        <v>#DIV/0!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44981124.520000003</v>
      </c>
      <c r="D671" s="256">
        <f>(D616/D613)*E91</f>
        <v>7692288.7221233407</v>
      </c>
      <c r="E671" s="258">
        <f>(E624/E613)*SUM(C671:D671)</f>
        <v>25311644.324618027</v>
      </c>
      <c r="F671" s="258">
        <f>(F625/F613)*E65</f>
        <v>45466.437679984636</v>
      </c>
      <c r="G671" s="256">
        <f>(G626/G613)*E92</f>
        <v>6239596.8583006617</v>
      </c>
      <c r="H671" s="258">
        <f>(H629/H613)*E61</f>
        <v>106146.44168893072</v>
      </c>
      <c r="I671" s="256">
        <f>(I630/I613)*E93</f>
        <v>2512929.5741908969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1215198.29</v>
      </c>
      <c r="D674" s="256">
        <f>(D616/D613)*H91</f>
        <v>86042.866694767261</v>
      </c>
      <c r="E674" s="258">
        <f>(E624/E613)*SUM(C674:D674)</f>
        <v>625297.49472306611</v>
      </c>
      <c r="F674" s="258">
        <f>(F625/F613)*H65</f>
        <v>61.830720360354313</v>
      </c>
      <c r="G674" s="256">
        <f>(G626/G613)*H92</f>
        <v>212927.76768211287</v>
      </c>
      <c r="H674" s="258">
        <f>(H629/H613)*H61</f>
        <v>4107.2117735636348</v>
      </c>
      <c r="I674" s="256">
        <f>(I630/I613)*H93</f>
        <v>28108.625686863375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1921492.74</v>
      </c>
      <c r="D676" s="256">
        <f>(D616/D613)*J91</f>
        <v>113912.22864838064</v>
      </c>
      <c r="E676" s="258">
        <f>(E624/E613)*SUM(C676:D676)</f>
        <v>978092.04780729127</v>
      </c>
      <c r="F676" s="258">
        <f>(F625/F613)*J65</f>
        <v>1699.5891719488739</v>
      </c>
      <c r="G676" s="256">
        <f>(G626/G613)*J92</f>
        <v>0</v>
      </c>
      <c r="H676" s="258">
        <f>(H629/H613)*J61</f>
        <v>2674.2442381810665</v>
      </c>
      <c r="I676" s="256">
        <f>(I630/I613)*J93</f>
        <v>37213.034842183522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296784.21289263823</v>
      </c>
      <c r="H677" s="258">
        <f>(H629/H613)*K61</f>
        <v>0</v>
      </c>
      <c r="I677" s="256">
        <f>(I630/I613)*K93</f>
        <v>0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0</v>
      </c>
      <c r="D681" s="256">
        <f>(D616/D613)*O91</f>
        <v>0</v>
      </c>
      <c r="E681" s="258">
        <f>(E624/E613)*SUM(C681:D681)</f>
        <v>0</v>
      </c>
      <c r="F681" s="258">
        <f>(F625/F613)*O65</f>
        <v>0</v>
      </c>
      <c r="G681" s="256">
        <f>(G626/G613)*O92</f>
        <v>0</v>
      </c>
      <c r="H681" s="258">
        <f>(H629/H613)*O61</f>
        <v>0</v>
      </c>
      <c r="I681" s="256">
        <f>(I630/I613)*O93</f>
        <v>0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15862644.379999999</v>
      </c>
      <c r="D682" s="256">
        <f>(D616/D613)*P91</f>
        <v>2291035.0126988497</v>
      </c>
      <c r="E682" s="258">
        <f>(E624/E613)*SUM(C682:D682)</f>
        <v>8723556.1109162308</v>
      </c>
      <c r="F682" s="258">
        <f>(F625/F613)*P65</f>
        <v>80126.82270524223</v>
      </c>
      <c r="G682" s="256">
        <f>(G626/G613)*P92</f>
        <v>0</v>
      </c>
      <c r="H682" s="258">
        <f>(H629/H613)*P61</f>
        <v>22786.069296182039</v>
      </c>
      <c r="I682" s="256">
        <f>(I630/I613)*P93</f>
        <v>748439.09880290669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1533034.5600000003</v>
      </c>
      <c r="D683" s="256">
        <f>(D616/D613)*Q91</f>
        <v>153746.50224275992</v>
      </c>
      <c r="E683" s="258">
        <f>(E624/E613)*SUM(C683:D683)</f>
        <v>810564.56517699978</v>
      </c>
      <c r="F683" s="258">
        <f>(F625/F613)*Q65</f>
        <v>1027.7778303514729</v>
      </c>
      <c r="G683" s="256">
        <f>(G626/G613)*Q92</f>
        <v>0</v>
      </c>
      <c r="H683" s="258">
        <f>(H629/H613)*Q61</f>
        <v>2796.80067212826</v>
      </c>
      <c r="I683" s="256">
        <f>(I630/I613)*Q93</f>
        <v>50226.16107779053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1348536.7799999998</v>
      </c>
      <c r="D684" s="256">
        <f>(D616/D613)*R91</f>
        <v>35779.78818681532</v>
      </c>
      <c r="E684" s="258">
        <f>(E624/E613)*SUM(C684:D684)</f>
        <v>665218.49354161986</v>
      </c>
      <c r="F684" s="258">
        <f>(F625/F613)*R65</f>
        <v>5539.5212893600774</v>
      </c>
      <c r="G684" s="256">
        <f>(G626/G613)*R92</f>
        <v>0</v>
      </c>
      <c r="H684" s="258">
        <f>(H629/H613)*R61</f>
        <v>505.93809911533685</v>
      </c>
      <c r="I684" s="256">
        <f>(I630/I613)*R93</f>
        <v>11688.600251618664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4342446.66</v>
      </c>
      <c r="D685" s="256">
        <f>(D616/D613)*S91</f>
        <v>461375.35285256227</v>
      </c>
      <c r="E685" s="258">
        <f>(E624/E613)*SUM(C685:D685)</f>
        <v>2308425.1941139847</v>
      </c>
      <c r="F685" s="258">
        <f>(F625/F613)*S65</f>
        <v>64999.143635796609</v>
      </c>
      <c r="G685" s="256">
        <f>(G626/G613)*S92</f>
        <v>0</v>
      </c>
      <c r="H685" s="258">
        <f>(H629/H613)*S61</f>
        <v>3692.4053817423655</v>
      </c>
      <c r="I685" s="256">
        <f>(I630/I613)*S93</f>
        <v>150722.86166943665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978726.62000000011</v>
      </c>
      <c r="D686" s="256">
        <f>(D616/D613)*T91</f>
        <v>66669.114637409817</v>
      </c>
      <c r="E686" s="258">
        <f>(E624/E613)*SUM(C686:D686)</f>
        <v>502353.71860151395</v>
      </c>
      <c r="F686" s="258">
        <f>(F625/F613)*T65</f>
        <v>3543.478407419766</v>
      </c>
      <c r="G686" s="256">
        <f>(G626/G613)*T92</f>
        <v>0</v>
      </c>
      <c r="H686" s="258">
        <f>(H629/H613)*T61</f>
        <v>1803.779309889462</v>
      </c>
      <c r="I686" s="256">
        <f>(I630/I613)*T93</f>
        <v>21779.576392606446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16597257.870000005</v>
      </c>
      <c r="D687" s="256">
        <f>(D616/D613)*U91</f>
        <v>908068.87080206187</v>
      </c>
      <c r="E687" s="258">
        <f>(E624/E613)*SUM(C687:D687)</f>
        <v>8411997.1913091335</v>
      </c>
      <c r="F687" s="258">
        <f>(F625/F613)*U65</f>
        <v>132483.8434042013</v>
      </c>
      <c r="G687" s="256">
        <f>(G626/G613)*U92</f>
        <v>0</v>
      </c>
      <c r="H687" s="258">
        <f>(H629/H613)*U61</f>
        <v>26723.587545818795</v>
      </c>
      <c r="I687" s="256">
        <f>(I630/I613)*U93</f>
        <v>296649.43728356913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7158742.3899999997</v>
      </c>
      <c r="D688" s="256">
        <f>(D616/D613)*V91</f>
        <v>949428.80133215326</v>
      </c>
      <c r="E688" s="258">
        <f>(E624/E613)*SUM(C688:D688)</f>
        <v>3896294.7848989763</v>
      </c>
      <c r="F688" s="258">
        <f>(F625/F613)*V65</f>
        <v>44995.637443372034</v>
      </c>
      <c r="G688" s="256">
        <f>(G626/G613)*V92</f>
        <v>0</v>
      </c>
      <c r="H688" s="258">
        <f>(H629/H613)*V61</f>
        <v>10150.186708959864</v>
      </c>
      <c r="I688" s="256">
        <f>(I630/I613)*V93</f>
        <v>310160.96764469915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902332.96999999986</v>
      </c>
      <c r="D689" s="256">
        <f>(D616/D613)*W91</f>
        <v>88038.760363889349</v>
      </c>
      <c r="E689" s="258">
        <f>(E624/E613)*SUM(C689:D689)</f>
        <v>475912.52294393262</v>
      </c>
      <c r="F689" s="258">
        <f>(F625/F613)*W65</f>
        <v>1572.2101432012403</v>
      </c>
      <c r="G689" s="256">
        <f>(G626/G613)*W92</f>
        <v>0</v>
      </c>
      <c r="H689" s="258">
        <f>(H629/H613)*W61</f>
        <v>1414.112699390693</v>
      </c>
      <c r="I689" s="256">
        <f>(I630/I613)*W93</f>
        <v>28760.647524480097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2012427.3100000003</v>
      </c>
      <c r="D690" s="256">
        <f>(D616/D613)*X91</f>
        <v>134341.40090804026</v>
      </c>
      <c r="E690" s="258">
        <f>(E624/E613)*SUM(C690:D690)</f>
        <v>1031606.7008596347</v>
      </c>
      <c r="F690" s="258">
        <f>(F625/F613)*X65</f>
        <v>12124.734498181972</v>
      </c>
      <c r="G690" s="256">
        <f>(G626/G613)*X92</f>
        <v>0</v>
      </c>
      <c r="H690" s="258">
        <f>(H629/H613)*X61</f>
        <v>3249.3167359332824</v>
      </c>
      <c r="I690" s="256">
        <f>(I630/I613)*X93</f>
        <v>43886.870549869767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6458310.5100000007</v>
      </c>
      <c r="D691" s="256">
        <f>(D616/D613)*Y91</f>
        <v>1681305.2050592785</v>
      </c>
      <c r="E691" s="258">
        <f>(E624/E613)*SUM(C691:D691)</f>
        <v>3911405.1138400584</v>
      </c>
      <c r="F691" s="258">
        <f>(F625/F613)*Y65</f>
        <v>7333.1055495748005</v>
      </c>
      <c r="G691" s="256">
        <f>(G626/G613)*Y92</f>
        <v>0</v>
      </c>
      <c r="H691" s="258">
        <f>(H629/H613)*Y61</f>
        <v>15275.559626084803</v>
      </c>
      <c r="I691" s="256">
        <f>(I630/I613)*Y93</f>
        <v>549251.55901692447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54715.110000000008</v>
      </c>
      <c r="D692" s="256">
        <f>(D616/D613)*Z91</f>
        <v>0</v>
      </c>
      <c r="E692" s="258">
        <f>(E624/E613)*SUM(C692:D692)</f>
        <v>26292.759824320863</v>
      </c>
      <c r="F692" s="258">
        <f>(F625/F613)*Z65</f>
        <v>241.52038856761209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611226.80000000005</v>
      </c>
      <c r="D693" s="256">
        <f>(D616/D613)*AA91</f>
        <v>78686.274944338118</v>
      </c>
      <c r="E693" s="258">
        <f>(E624/E613)*SUM(C693:D693)</f>
        <v>331530.33557220595</v>
      </c>
      <c r="F693" s="258">
        <f>(F625/F613)*AA65</f>
        <v>5144.674737244527</v>
      </c>
      <c r="G693" s="256">
        <f>(G626/G613)*AA92</f>
        <v>0</v>
      </c>
      <c r="H693" s="258">
        <f>(H629/H613)*AA61</f>
        <v>722.76871302190978</v>
      </c>
      <c r="I693" s="256">
        <f>(I630/I613)*AA93</f>
        <v>25705.362153380298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12508897.669999998</v>
      </c>
      <c r="D694" s="256">
        <f>(D616/D613)*AB91</f>
        <v>508754.31318197737</v>
      </c>
      <c r="E694" s="258">
        <f>(E624/E613)*SUM(C694:D694)</f>
        <v>6255493.1730996761</v>
      </c>
      <c r="F694" s="258">
        <f>(F625/F613)*AB65</f>
        <v>139622.81793293418</v>
      </c>
      <c r="G694" s="256">
        <f>(G626/G613)*AB92</f>
        <v>0</v>
      </c>
      <c r="H694" s="258">
        <f>(H629/H613)*AB61</f>
        <v>11234.339778492729</v>
      </c>
      <c r="I694" s="256">
        <f>(I630/I613)*AB93</f>
        <v>166200.69861850789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3854974.09</v>
      </c>
      <c r="D695" s="256">
        <f>(D616/D613)*AC91</f>
        <v>814753.00991206628</v>
      </c>
      <c r="E695" s="258">
        <f>(E624/E613)*SUM(C695:D695)</f>
        <v>2243987.3205611818</v>
      </c>
      <c r="F695" s="258">
        <f>(F625/F613)*AC65</f>
        <v>8362.098471026582</v>
      </c>
      <c r="G695" s="256">
        <f>(G626/G613)*AC92</f>
        <v>0</v>
      </c>
      <c r="H695" s="258">
        <f>(H629/H613)*AC61</f>
        <v>6966.8618989981487</v>
      </c>
      <c r="I695" s="256">
        <f>(I630/I613)*AC93</f>
        <v>266164.85785051517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751260.08</v>
      </c>
      <c r="D696" s="256">
        <f>(D616/D613)*AD91</f>
        <v>36615.764515472205</v>
      </c>
      <c r="E696" s="258">
        <f>(E624/E613)*SUM(C696:D696)</f>
        <v>378605.29479387461</v>
      </c>
      <c r="F696" s="258">
        <f>(F625/F613)*AD65</f>
        <v>122.70546041329182</v>
      </c>
      <c r="G696" s="256">
        <f>(G626/G613)*AD92</f>
        <v>0</v>
      </c>
      <c r="H696" s="258">
        <f>(H629/H613)*AD61</f>
        <v>0</v>
      </c>
      <c r="I696" s="256">
        <f>(I630/I613)*AD93</f>
        <v>11961.698378261202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2045321.5099999998</v>
      </c>
      <c r="D697" s="256">
        <f>(D616/D613)*AE91</f>
        <v>398300.93677786842</v>
      </c>
      <c r="E697" s="258">
        <f>(E624/E613)*SUM(C697:D697)</f>
        <v>1174256.5827693625</v>
      </c>
      <c r="F697" s="258">
        <f>(F625/F613)*AE65</f>
        <v>279.9940635392972</v>
      </c>
      <c r="G697" s="256">
        <f>(G626/G613)*AE92</f>
        <v>0</v>
      </c>
      <c r="H697" s="258">
        <f>(H629/H613)*AE61</f>
        <v>4798.5557599324184</v>
      </c>
      <c r="I697" s="256">
        <f>(I630/I613)*AE93</f>
        <v>130117.60733556555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16077322.59</v>
      </c>
      <c r="D699" s="256">
        <f>(D616/D613)*AG91</f>
        <v>2934151.6261776681</v>
      </c>
      <c r="E699" s="258">
        <f>(E624/E613)*SUM(C699:D699)</f>
        <v>9135760.2218514793</v>
      </c>
      <c r="F699" s="258">
        <f>(F625/F613)*AG65</f>
        <v>38061.516885274701</v>
      </c>
      <c r="G699" s="256">
        <f>(G626/G613)*AG92</f>
        <v>0</v>
      </c>
      <c r="H699" s="258">
        <f>(H629/H613)*AG61</f>
        <v>29570.667780592048</v>
      </c>
      <c r="I699" s="256">
        <f>(I630/I613)*AG93</f>
        <v>958533.49541810784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3209972.9199999995</v>
      </c>
      <c r="D702" s="256">
        <f>(D616/D613)*AJ91</f>
        <v>816529.45961046231</v>
      </c>
      <c r="E702" s="258">
        <f>(E624/E613)*SUM(C702:D702)</f>
        <v>1934892.573535067</v>
      </c>
      <c r="F702" s="258">
        <f>(F625/F613)*AJ65</f>
        <v>877.46403347433841</v>
      </c>
      <c r="G702" s="256">
        <f>(G626/G613)*AJ92</f>
        <v>0</v>
      </c>
      <c r="H702" s="258">
        <f>(H629/H613)*AJ61</f>
        <v>1706.36265726477</v>
      </c>
      <c r="I702" s="256">
        <f>(I630/I613)*AJ93</f>
        <v>266745.19136963063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475986.47</v>
      </c>
      <c r="D703" s="256">
        <f>(D616/D613)*AK91</f>
        <v>122721.32957080205</v>
      </c>
      <c r="E703" s="258">
        <f>(E624/E613)*SUM(C703:D703)</f>
        <v>287702.61777894129</v>
      </c>
      <c r="F703" s="258">
        <f>(F625/F613)*AK65</f>
        <v>7.6231943414572356</v>
      </c>
      <c r="G703" s="256">
        <f>(G626/G613)*AK92</f>
        <v>0</v>
      </c>
      <c r="H703" s="258">
        <f>(H629/H613)*AK61</f>
        <v>1052.7283428797382</v>
      </c>
      <c r="I703" s="256">
        <f>(I630/I613)*AK93</f>
        <v>40090.806469023155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244949.24</v>
      </c>
      <c r="D704" s="256">
        <f>(D616/D613)*AL91</f>
        <v>17607.752150442615</v>
      </c>
      <c r="E704" s="258">
        <f>(E624/E613)*SUM(C704:D704)</f>
        <v>126168.94921362097</v>
      </c>
      <c r="F704" s="258">
        <f>(F625/F613)*AL65</f>
        <v>0.5520363590665931</v>
      </c>
      <c r="G704" s="256">
        <f>(G626/G613)*AL92</f>
        <v>0</v>
      </c>
      <c r="H704" s="258">
        <f>(H629/H613)*AL61</f>
        <v>568.78755242158991</v>
      </c>
      <c r="I704" s="256">
        <f>(I630/I613)*AL93</f>
        <v>5752.1295302676672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41687.380000000005</v>
      </c>
      <c r="D710" s="256">
        <f>(D616/D613)*AR91</f>
        <v>211585.61666602906</v>
      </c>
      <c r="E710" s="258">
        <f>(E624/E613)*SUM(C710:D710)</f>
        <v>121707.62466393507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69121.138428448758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1988539.78</v>
      </c>
      <c r="D714" s="256">
        <f>(D616/D613)*AV91</f>
        <v>0</v>
      </c>
      <c r="E714" s="258">
        <f>(E624/E613)*SUM(C714:D714)</f>
        <v>955571.48357460753</v>
      </c>
      <c r="F714" s="258">
        <f>(F625/F613)*AV65</f>
        <v>5789.0955013699095</v>
      </c>
      <c r="G714" s="256">
        <f>(G626/G613)*AV92</f>
        <v>0</v>
      </c>
      <c r="H714" s="258">
        <f>(H629/H613)*AV61</f>
        <v>2853.3651801038873</v>
      </c>
      <c r="I714" s="256">
        <f>(I630/I613)*AV93</f>
        <v>0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292885138.80335093</v>
      </c>
      <c r="D716" s="231">
        <f>SUM(D617:D648)+SUM(D669:D714)</f>
        <v>25470809.870000005</v>
      </c>
      <c r="E716" s="231">
        <f>SUM(E625:E648)+SUM(E669:E714)</f>
        <v>95061857.908000454</v>
      </c>
      <c r="F716" s="231">
        <f>SUM(F626:F649)+SUM(F669:F714)</f>
        <v>650378.73569712834</v>
      </c>
      <c r="G716" s="231">
        <f>SUM(G627:G648)+SUM(G669:G714)</f>
        <v>6749308.8388754129</v>
      </c>
      <c r="H716" s="231">
        <f>SUM(H630:H648)+SUM(H669:H714)</f>
        <v>306557.63591924502</v>
      </c>
      <c r="I716" s="231">
        <f>SUM(I631:I648)+SUM(I669:I714)</f>
        <v>7345472.7929852409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669</v>
      </c>
    </row>
    <row r="717" spans="1:14" s="231" customFormat="1" ht="12.65" customHeight="1" x14ac:dyDescent="0.3">
      <c r="C717" s="253">
        <f>CE86</f>
        <v>292885138.80335093</v>
      </c>
      <c r="D717" s="231">
        <f>D616</f>
        <v>25470809.870000001</v>
      </c>
      <c r="E717" s="231">
        <f>E624</f>
        <v>95061857.90800041</v>
      </c>
      <c r="F717" s="231">
        <f>F625</f>
        <v>650378.73569712846</v>
      </c>
      <c r="G717" s="231">
        <f>G626</f>
        <v>6749308.838875412</v>
      </c>
      <c r="H717" s="231">
        <f>H629</f>
        <v>306557.63591924502</v>
      </c>
      <c r="I717" s="231">
        <f>I630</f>
        <v>7345472.79298524</v>
      </c>
      <c r="J717" s="231">
        <f>J631</f>
        <v>0</v>
      </c>
      <c r="K717" s="231" t="e">
        <f>K645</f>
        <v>#DIV/0!</v>
      </c>
      <c r="L717" s="231" t="e">
        <f>L648</f>
        <v>#DIV/0!</v>
      </c>
      <c r="M717" s="231">
        <f>C649</f>
        <v>138515678.25335094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9" sqref="E9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138</v>
      </c>
      <c r="C2" s="12" t="str">
        <f>SUBSTITUTE(LEFT(data!C98,49),",","")</f>
        <v>Swedish Edmonds</v>
      </c>
      <c r="D2" s="12" t="str">
        <f>LEFT(data!C99,49)</f>
        <v>21601 76th Avenue West</v>
      </c>
      <c r="E2" s="12" t="str">
        <f>RIGHT(data!C100,100)</f>
        <v>Edmonds</v>
      </c>
      <c r="F2" s="12" t="str">
        <f>RIGHT(data!C101,100)</f>
        <v>WA</v>
      </c>
      <c r="G2" s="12" t="str">
        <f>RIGHT(data!C102,100)</f>
        <v>98026</v>
      </c>
      <c r="H2" s="12" t="str">
        <f>RIGHT(data!C103,100)</f>
        <v>Snohomish</v>
      </c>
      <c r="I2" s="12" t="str">
        <f>LEFT(data!C104,49)</f>
        <v>Elizabeth Wako</v>
      </c>
      <c r="J2" s="12" t="str">
        <f>LEFT(data!C105,49)</f>
        <v>Mary Beth Formby</v>
      </c>
      <c r="K2" s="12" t="str">
        <f>LEFT(data!C107,49)</f>
        <v>(425) 640-4000</v>
      </c>
      <c r="L2" s="12" t="str">
        <f>LEFT(data!C107,49)</f>
        <v>(425) 640-4000</v>
      </c>
      <c r="M2" s="12" t="str">
        <f>LEFT(data!C109,49)</f>
        <v>Brad Lavoie</v>
      </c>
      <c r="N2" s="12" t="str">
        <f>LEFT(data!C110,49)</f>
        <v>brad.lavoie@providence.org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138</v>
      </c>
      <c r="B2" s="224" t="str">
        <f>RIGHT(data!C96,4)</f>
        <v>2022</v>
      </c>
      <c r="C2" s="16" t="s">
        <v>1123</v>
      </c>
      <c r="D2" s="223">
        <f>ROUND(data!C181,0)</f>
        <v>7408827</v>
      </c>
      <c r="E2" s="223">
        <f>ROUND(data!C182,0)</f>
        <v>0</v>
      </c>
      <c r="F2" s="223">
        <f>ROUND(data!C183,0)</f>
        <v>0</v>
      </c>
      <c r="G2" s="223">
        <f>ROUND(data!C184,0)</f>
        <v>7305</v>
      </c>
      <c r="H2" s="223">
        <f>ROUND(data!C185,0)</f>
        <v>0</v>
      </c>
      <c r="I2" s="223">
        <f>ROUND(data!C186,0)</f>
        <v>6806673</v>
      </c>
      <c r="J2" s="223">
        <f>ROUND(data!C187+data!C188,0)</f>
        <v>584142</v>
      </c>
      <c r="K2" s="223">
        <f>ROUND(data!C191,0)</f>
        <v>10584125</v>
      </c>
      <c r="L2" s="223">
        <f>ROUND(data!C192,0)</f>
        <v>498604</v>
      </c>
      <c r="M2" s="223">
        <f>ROUND(data!C195,0)</f>
        <v>0</v>
      </c>
      <c r="N2" s="223">
        <f>ROUND(data!C196,0)</f>
        <v>182351</v>
      </c>
      <c r="O2" s="223">
        <f>ROUND(data!C199,0)</f>
        <v>0</v>
      </c>
      <c r="P2" s="223">
        <f>ROUND(data!C200,0)</f>
        <v>2119277</v>
      </c>
      <c r="Q2" s="223">
        <f>ROUND(data!C201,0)</f>
        <v>8650854</v>
      </c>
      <c r="R2" s="223">
        <f>ROUND(data!C204,0)</f>
        <v>-84721</v>
      </c>
      <c r="S2" s="223">
        <f>ROUND(data!C205,0)</f>
        <v>2070702</v>
      </c>
      <c r="T2" s="223">
        <f>ROUND(data!B211,0)</f>
        <v>0</v>
      </c>
      <c r="U2" s="223">
        <f>ROUND(data!C211,0)</f>
        <v>0</v>
      </c>
      <c r="V2" s="223">
        <f>ROUND(data!D211,0)</f>
        <v>0</v>
      </c>
      <c r="W2" s="223">
        <f>ROUND(data!B212,0)</f>
        <v>18240495</v>
      </c>
      <c r="X2" s="223">
        <f>ROUND(data!C212,0)</f>
        <v>1853304</v>
      </c>
      <c r="Y2" s="223">
        <f>ROUND(data!D212,0)</f>
        <v>0</v>
      </c>
      <c r="Z2" s="223">
        <f>ROUND(data!B213,0)</f>
        <v>62104236</v>
      </c>
      <c r="AA2" s="223">
        <f>ROUND(data!C213,0)</f>
        <v>287061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3372080</v>
      </c>
      <c r="AG2" s="223">
        <f>ROUND(data!C215,0)</f>
        <v>0</v>
      </c>
      <c r="AH2" s="223">
        <f>ROUND(data!D215,0)</f>
        <v>0</v>
      </c>
      <c r="AI2" s="223">
        <f>ROUND(data!B216,0)</f>
        <v>60032382</v>
      </c>
      <c r="AJ2" s="223">
        <f>ROUND(data!C216,0)</f>
        <v>552742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2040271</v>
      </c>
      <c r="AS2" s="223">
        <f>ROUND(data!C219,0)</f>
        <v>-288473</v>
      </c>
      <c r="AT2" s="223">
        <f>ROUND(data!D219,0)</f>
        <v>938</v>
      </c>
      <c r="AU2" s="223">
        <v>0</v>
      </c>
      <c r="AV2" s="223">
        <v>0</v>
      </c>
      <c r="AW2" s="223">
        <v>0</v>
      </c>
      <c r="AX2" s="223">
        <f>ROUND(data!B225,0)</f>
        <v>5022007</v>
      </c>
      <c r="AY2" s="223">
        <f>ROUND(data!C225,0)</f>
        <v>1229312</v>
      </c>
      <c r="AZ2" s="223">
        <f>ROUND(data!D225,0)</f>
        <v>0</v>
      </c>
      <c r="BA2" s="223">
        <f>ROUND(data!B226,0)</f>
        <v>17893501</v>
      </c>
      <c r="BB2" s="223">
        <f>ROUND(data!C226,0)</f>
        <v>3043020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1481425</v>
      </c>
      <c r="BH2" s="223">
        <f>ROUND(data!C228,0)</f>
        <v>342171</v>
      </c>
      <c r="BI2" s="223">
        <f>ROUND(data!D228,0)</f>
        <v>0</v>
      </c>
      <c r="BJ2" s="223">
        <f>ROUND(data!B229,0)</f>
        <v>50936625</v>
      </c>
      <c r="BK2" s="223">
        <f>ROUND(data!C229,0)</f>
        <v>2735627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386104596</v>
      </c>
      <c r="BW2" s="223">
        <f>ROUND(data!C240,0)</f>
        <v>153418215</v>
      </c>
      <c r="BX2" s="223">
        <f>ROUND(data!C241,0)</f>
        <v>4524327</v>
      </c>
      <c r="BY2" s="223">
        <f>ROUND(data!C242,0)</f>
        <v>24457942</v>
      </c>
      <c r="BZ2" s="223">
        <f>ROUND(data!C243,0)</f>
        <v>151200498</v>
      </c>
      <c r="CA2" s="223">
        <f>ROUND(data!C244,0)</f>
        <v>14274949</v>
      </c>
      <c r="CB2" s="223">
        <f>ROUND(data!C247,0)</f>
        <v>1625</v>
      </c>
      <c r="CC2" s="223">
        <f>ROUND(data!C249,0)</f>
        <v>9501001</v>
      </c>
      <c r="CD2" s="223">
        <f>ROUND(data!C250,0)</f>
        <v>15539038</v>
      </c>
      <c r="CE2" s="223">
        <f>ROUND(data!C254+data!C255,0)</f>
        <v>0</v>
      </c>
      <c r="CF2" s="223">
        <f>data!D237</f>
        <v>629098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138</v>
      </c>
      <c r="B2" s="16" t="str">
        <f>RIGHT(data!C96,4)</f>
        <v>2022</v>
      </c>
      <c r="C2" s="16" t="s">
        <v>1123</v>
      </c>
      <c r="D2" s="222">
        <f>ROUND(data!C127,0)</f>
        <v>7925</v>
      </c>
      <c r="E2" s="222">
        <f>ROUND(data!C128,0)</f>
        <v>0</v>
      </c>
      <c r="F2" s="222">
        <f>ROUND(data!C129,0)</f>
        <v>0</v>
      </c>
      <c r="G2" s="222">
        <f>ROUND(data!C130,0)</f>
        <v>860</v>
      </c>
      <c r="H2" s="222">
        <f>ROUND(data!D127,0)</f>
        <v>49768</v>
      </c>
      <c r="I2" s="222">
        <f>ROUND(data!D128,0)</f>
        <v>0</v>
      </c>
      <c r="J2" s="222">
        <f>ROUND(data!D129,0)</f>
        <v>0</v>
      </c>
      <c r="K2" s="222">
        <f>ROUND(data!D130,0)</f>
        <v>2179</v>
      </c>
      <c r="L2" s="222">
        <f>ROUND(data!C132,0)</f>
        <v>13</v>
      </c>
      <c r="M2" s="222">
        <f>ROUND(data!C133,0)</f>
        <v>44</v>
      </c>
      <c r="N2" s="222">
        <f>ROUND(data!C134,0)</f>
        <v>60</v>
      </c>
      <c r="O2" s="222">
        <f>ROUND(data!C135,0)</f>
        <v>0</v>
      </c>
      <c r="P2" s="222">
        <f>ROUND(data!C136,0)</f>
        <v>13</v>
      </c>
      <c r="Q2" s="222">
        <f>ROUND(data!C137,0)</f>
        <v>0</v>
      </c>
      <c r="R2" s="222">
        <f>ROUND(data!C138,0)</f>
        <v>25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31</v>
      </c>
      <c r="W2" s="222">
        <f>ROUND(data!C144,0)</f>
        <v>217</v>
      </c>
      <c r="X2" s="222">
        <f>ROUND(data!C145,0)</f>
        <v>18</v>
      </c>
      <c r="Y2" s="222">
        <f>ROUND(data!B154,0)</f>
        <v>3786</v>
      </c>
      <c r="Z2" s="222">
        <f>ROUND(data!B155,0)</f>
        <v>23778</v>
      </c>
      <c r="AA2" s="222">
        <f>ROUND(data!B156,0)</f>
        <v>108315</v>
      </c>
      <c r="AB2" s="222">
        <f>ROUND(data!B157,0)</f>
        <v>298265119</v>
      </c>
      <c r="AC2" s="222">
        <f>ROUND(data!B158,0)</f>
        <v>181554408</v>
      </c>
      <c r="AD2" s="222">
        <f>ROUND(data!C154,0)</f>
        <v>1506</v>
      </c>
      <c r="AE2" s="222">
        <f>ROUND(data!C155,0)</f>
        <v>9459</v>
      </c>
      <c r="AF2" s="222">
        <f>ROUND(data!C156,0)</f>
        <v>43088</v>
      </c>
      <c r="AG2" s="222">
        <f>ROUND(data!C157,0)</f>
        <v>105840527</v>
      </c>
      <c r="AH2" s="222">
        <f>ROUND(data!C158,0)</f>
        <v>85030988</v>
      </c>
      <c r="AI2" s="222">
        <f>ROUND(data!D154,0)</f>
        <v>2632</v>
      </c>
      <c r="AJ2" s="222">
        <f>ROUND(data!D155,0)</f>
        <v>16531</v>
      </c>
      <c r="AK2" s="222">
        <f>ROUND(data!D156,0)</f>
        <v>75306</v>
      </c>
      <c r="AL2" s="222">
        <f>ROUND(data!D157,0)</f>
        <v>133021971</v>
      </c>
      <c r="AM2" s="222">
        <f>ROUND(data!D158,0)</f>
        <v>200571184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138</v>
      </c>
      <c r="B2" s="224" t="str">
        <f>RIGHT(data!C96,4)</f>
        <v>2022</v>
      </c>
      <c r="C2" s="16" t="s">
        <v>1123</v>
      </c>
      <c r="D2" s="222">
        <f>ROUND(data!C266,0)</f>
        <v>41924251</v>
      </c>
      <c r="E2" s="222">
        <f>ROUND(data!C267,0)</f>
        <v>0</v>
      </c>
      <c r="F2" s="222">
        <f>ROUND(data!C268,0)</f>
        <v>165048676</v>
      </c>
      <c r="G2" s="222">
        <f>ROUND(data!C269,0)</f>
        <v>125938491</v>
      </c>
      <c r="H2" s="222">
        <f>ROUND(data!C270,0)</f>
        <v>0</v>
      </c>
      <c r="I2" s="222">
        <f>ROUND(data!C271,0)</f>
        <v>5475196</v>
      </c>
      <c r="J2" s="222">
        <f>ROUND(data!C272,0)</f>
        <v>0</v>
      </c>
      <c r="K2" s="222">
        <f>ROUND(data!C273,0)</f>
        <v>2521979</v>
      </c>
      <c r="L2" s="222">
        <f>ROUND(data!C274,0)</f>
        <v>37570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0</v>
      </c>
      <c r="R2" s="222">
        <f>ROUND(data!C284,0)</f>
        <v>20093799</v>
      </c>
      <c r="S2" s="222">
        <f>ROUND(data!C285,0)</f>
        <v>62391296</v>
      </c>
      <c r="T2" s="222">
        <f>ROUND(data!C286,0)</f>
        <v>0</v>
      </c>
      <c r="U2" s="222">
        <f>ROUND(data!C287,0)</f>
        <v>3372080</v>
      </c>
      <c r="V2" s="222">
        <f>ROUND(data!C288,0)</f>
        <v>60585125</v>
      </c>
      <c r="W2" s="222">
        <f>ROUND(data!C289,0)</f>
        <v>0</v>
      </c>
      <c r="X2" s="222">
        <f>ROUND(data!C290,0)</f>
        <v>1750861</v>
      </c>
      <c r="Y2" s="222">
        <f>ROUND(data!C291,0)</f>
        <v>0</v>
      </c>
      <c r="Z2" s="222">
        <f>ROUND(data!C292,0)</f>
        <v>82683689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112304484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10273966</v>
      </c>
      <c r="AK2" s="222">
        <f>ROUND(data!C316,0)</f>
        <v>10191196</v>
      </c>
      <c r="AL2" s="222">
        <f>ROUND(data!C317,0)</f>
        <v>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9762310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48942836</v>
      </c>
      <c r="BA2" s="222">
        <f>ROUND(data!C336,0)</f>
        <v>0</v>
      </c>
      <c r="BB2" s="222">
        <f>ROUND(data!C337,0)</f>
        <v>0</v>
      </c>
      <c r="BC2" s="222">
        <f>ROUND(data!C338,0)</f>
        <v>135308618</v>
      </c>
      <c r="BD2" s="222">
        <f>ROUND(data!C339,0)</f>
        <v>0</v>
      </c>
      <c r="BE2" s="222">
        <f>ROUND(data!C343,0)</f>
        <v>52404211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1105.32</v>
      </c>
      <c r="BL2" s="222">
        <f>ROUND(data!C358,0)</f>
        <v>537127617</v>
      </c>
      <c r="BM2" s="222">
        <f>ROUND(data!C359,0)</f>
        <v>467156580</v>
      </c>
      <c r="BN2" s="222">
        <f>ROUND(data!C363,0)</f>
        <v>733980527</v>
      </c>
      <c r="BO2" s="222">
        <f>ROUND(data!C364,0)</f>
        <v>25040039</v>
      </c>
      <c r="BP2" s="222">
        <f>ROUND(data!C365,0)</f>
        <v>0</v>
      </c>
      <c r="BQ2" s="222">
        <f>ROUND(data!D381,0)</f>
        <v>7039069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7039069</v>
      </c>
      <c r="CC2" s="222">
        <f>ROUND(data!C382,0)</f>
        <v>0</v>
      </c>
      <c r="CD2" s="222">
        <f>ROUND(data!C389,0)</f>
        <v>119522372</v>
      </c>
      <c r="CE2" s="222">
        <f>ROUND(data!C390,0)</f>
        <v>14806947</v>
      </c>
      <c r="CF2" s="222">
        <f>ROUND(data!C391,0)</f>
        <v>9391107</v>
      </c>
      <c r="CG2" s="222">
        <f>ROUND(data!C392,0)</f>
        <v>31846616</v>
      </c>
      <c r="CH2" s="222">
        <f>ROUND(data!C393,0)</f>
        <v>1890526</v>
      </c>
      <c r="CI2" s="222">
        <f>ROUND(data!C394,0)</f>
        <v>17048952</v>
      </c>
      <c r="CJ2" s="222">
        <f>ROUND(data!C395,0)</f>
        <v>7350644</v>
      </c>
      <c r="CK2" s="222">
        <f>ROUND(data!C396,0)</f>
        <v>11082729</v>
      </c>
      <c r="CL2" s="222">
        <f>ROUND(data!C397,0)</f>
        <v>182351</v>
      </c>
      <c r="CM2" s="222">
        <f>ROUND(data!C398,0)</f>
        <v>10770131</v>
      </c>
      <c r="CN2" s="222">
        <f>ROUND(data!C399,0)</f>
        <v>1985982</v>
      </c>
      <c r="CO2" s="222">
        <f>ROUND(data!C362,0)</f>
        <v>629098</v>
      </c>
      <c r="CP2" s="222">
        <f>ROUND(data!D415,0)</f>
        <v>95352885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95352885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E18" sqref="E18:E19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138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3559</v>
      </c>
      <c r="F2" s="212">
        <f>ROUND(data!C60,2)</f>
        <v>51.84</v>
      </c>
      <c r="G2" s="222">
        <f>ROUND(data!C61,0)</f>
        <v>5575615</v>
      </c>
      <c r="H2" s="222">
        <f>ROUND(data!C62,0)</f>
        <v>310955</v>
      </c>
      <c r="I2" s="222">
        <f>ROUND(data!C63,0)</f>
        <v>23044</v>
      </c>
      <c r="J2" s="222">
        <f>ROUND(data!C64,0)</f>
        <v>610097</v>
      </c>
      <c r="K2" s="222">
        <f>ROUND(data!C65,0)</f>
        <v>-4310</v>
      </c>
      <c r="L2" s="222">
        <f>ROUND(data!C66,0)</f>
        <v>719</v>
      </c>
      <c r="M2" s="66">
        <f>ROUND(data!C67,0)</f>
        <v>77414</v>
      </c>
      <c r="N2" s="222">
        <f>ROUND(data!C68,0)</f>
        <v>36609</v>
      </c>
      <c r="O2" s="222">
        <f>ROUND(data!C69,0)</f>
        <v>20559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20559</v>
      </c>
      <c r="AD2" s="222">
        <f>ROUND(data!C84,0)</f>
        <v>0</v>
      </c>
      <c r="AE2" s="222">
        <f>ROUND(data!C89,0)</f>
        <v>26894705</v>
      </c>
      <c r="AF2" s="222">
        <f>ROUND(data!C87,0)</f>
        <v>26694247</v>
      </c>
      <c r="AG2" s="222">
        <f>IF(data!C90&gt;0,ROUND(data!C90,0),0)</f>
        <v>6385</v>
      </c>
      <c r="AH2" s="222">
        <f>IF(data!C91&gt;0,ROUND(data!C91,0),0)</f>
        <v>0</v>
      </c>
      <c r="AI2" s="222">
        <f>IF(data!C92&gt;0,ROUND(data!C92,0),0)</f>
        <v>1444</v>
      </c>
      <c r="AJ2" s="222">
        <f>IF(data!C93&gt;0,ROUND(data!C93,0),0)</f>
        <v>0</v>
      </c>
      <c r="AK2" s="212">
        <f>IF(data!C94&gt;0,ROUND(data!C94,2),0)</f>
        <v>32.69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138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138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38481</v>
      </c>
      <c r="F4" s="212">
        <f>ROUND(data!E60,2)</f>
        <v>287.31</v>
      </c>
      <c r="G4" s="222">
        <f>ROUND(data!E61,0)</f>
        <v>33721408</v>
      </c>
      <c r="H4" s="222">
        <f>ROUND(data!E62,0)</f>
        <v>1657040</v>
      </c>
      <c r="I4" s="222">
        <f>ROUND(data!E63,0)</f>
        <v>516355</v>
      </c>
      <c r="J4" s="222">
        <f>ROUND(data!E64,0)</f>
        <v>1960970</v>
      </c>
      <c r="K4" s="222">
        <f>ROUND(data!E65,0)</f>
        <v>5714</v>
      </c>
      <c r="L4" s="222">
        <f>ROUND(data!E66,0)</f>
        <v>482879</v>
      </c>
      <c r="M4" s="66">
        <f>ROUND(data!E67,0)</f>
        <v>557372</v>
      </c>
      <c r="N4" s="222">
        <f>ROUND(data!E68,0)</f>
        <v>190518</v>
      </c>
      <c r="O4" s="222">
        <f>ROUND(data!E69,0)</f>
        <v>197270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197270</v>
      </c>
      <c r="AD4" s="222">
        <f>ROUND(data!E84,0)</f>
        <v>0</v>
      </c>
      <c r="AE4" s="222">
        <f>ROUND(data!E89,0)</f>
        <v>215104257</v>
      </c>
      <c r="AF4" s="222">
        <f>ROUND(data!E87,0)</f>
        <v>177793346</v>
      </c>
      <c r="AG4" s="222">
        <f>IF(data!E90&gt;0,ROUND(data!E90,0),0)</f>
        <v>62961</v>
      </c>
      <c r="AH4" s="222">
        <f>IF(data!E91&gt;0,ROUND(data!E91,0),0)</f>
        <v>0</v>
      </c>
      <c r="AI4" s="222">
        <f>IF(data!E92&gt;0,ROUND(data!E92,0),0)</f>
        <v>14236</v>
      </c>
      <c r="AJ4" s="222">
        <f>IF(data!E93&gt;0,ROUND(data!E93,0),0)</f>
        <v>0</v>
      </c>
      <c r="AK4" s="212">
        <f>IF(data!E94&gt;0,ROUND(data!E94,2),0)</f>
        <v>158.91999999999999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138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138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138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7728</v>
      </c>
      <c r="F7" s="212">
        <f>ROUND(data!H60,2)</f>
        <v>52.3</v>
      </c>
      <c r="G7" s="222">
        <f>ROUND(data!H61,0)</f>
        <v>5103468</v>
      </c>
      <c r="H7" s="222">
        <f>ROUND(data!H62,0)</f>
        <v>339782</v>
      </c>
      <c r="I7" s="222">
        <f>ROUND(data!H63,0)</f>
        <v>1666524</v>
      </c>
      <c r="J7" s="222">
        <f>ROUND(data!H64,0)</f>
        <v>42739</v>
      </c>
      <c r="K7" s="222">
        <f>ROUND(data!H65,0)</f>
        <v>2301</v>
      </c>
      <c r="L7" s="222">
        <f>ROUND(data!H66,0)</f>
        <v>539668</v>
      </c>
      <c r="M7" s="66">
        <f>ROUND(data!H67,0)</f>
        <v>154117</v>
      </c>
      <c r="N7" s="222">
        <f>ROUND(data!H68,0)</f>
        <v>0</v>
      </c>
      <c r="O7" s="222">
        <f>ROUND(data!H69,0)</f>
        <v>126396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126396</v>
      </c>
      <c r="AD7" s="222">
        <f>ROUND(data!H84,0)</f>
        <v>0</v>
      </c>
      <c r="AE7" s="222">
        <f>ROUND(data!H89,0)</f>
        <v>39887548</v>
      </c>
      <c r="AF7" s="222">
        <f>ROUND(data!H87,0)</f>
        <v>33048935</v>
      </c>
      <c r="AG7" s="222">
        <f>IF(data!H90&gt;0,ROUND(data!H90,0),0)</f>
        <v>12116</v>
      </c>
      <c r="AH7" s="222">
        <f>IF(data!H91&gt;0,ROUND(data!H91,0),0)</f>
        <v>0</v>
      </c>
      <c r="AI7" s="222">
        <f>IF(data!H92&gt;0,ROUND(data!H92,0),0)</f>
        <v>2740</v>
      </c>
      <c r="AJ7" s="222">
        <f>IF(data!H93&gt;0,ROUND(data!H93,0),0)</f>
        <v>0</v>
      </c>
      <c r="AK7" s="212">
        <f>IF(data!H94&gt;0,ROUND(data!H94,2),0)</f>
        <v>16.55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138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138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2179</v>
      </c>
      <c r="F9" s="212">
        <f>ROUND(data!J60,2)</f>
        <v>0</v>
      </c>
      <c r="G9" s="222">
        <f>ROUND(data!J61,0)</f>
        <v>1654344</v>
      </c>
      <c r="H9" s="222">
        <f>ROUND(data!J62,0)</f>
        <v>116359</v>
      </c>
      <c r="I9" s="222">
        <f>ROUND(data!J63,0)</f>
        <v>585000</v>
      </c>
      <c r="J9" s="222">
        <f>ROUND(data!J64,0)</f>
        <v>101606</v>
      </c>
      <c r="K9" s="222">
        <f>ROUND(data!J65,0)</f>
        <v>0</v>
      </c>
      <c r="L9" s="222">
        <f>ROUND(data!J66,0)</f>
        <v>2210</v>
      </c>
      <c r="M9" s="66">
        <f>ROUND(data!J67,0)</f>
        <v>13628</v>
      </c>
      <c r="N9" s="222">
        <f>ROUND(data!J68,0)</f>
        <v>0</v>
      </c>
      <c r="O9" s="222">
        <f>ROUND(data!J69,0)</f>
        <v>12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12</v>
      </c>
      <c r="AD9" s="222">
        <f>ROUND(data!J84,0)</f>
        <v>0</v>
      </c>
      <c r="AE9" s="222">
        <f>ROUND(data!J89,0)</f>
        <v>11098615</v>
      </c>
      <c r="AF9" s="222">
        <f>ROUND(data!J87,0)</f>
        <v>11098615</v>
      </c>
      <c r="AG9" s="222">
        <f>IF(data!J90&gt;0,ROUND(data!J90,0),0)</f>
        <v>1251</v>
      </c>
      <c r="AH9" s="222">
        <f>IF(data!J91&gt;0,ROUND(data!J91,0),0)</f>
        <v>0</v>
      </c>
      <c r="AI9" s="222">
        <f>IF(data!J92&gt;0,ROUND(data!J92,0),0)</f>
        <v>283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138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138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138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138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138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860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138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75.67</v>
      </c>
      <c r="G15" s="222">
        <f>ROUND(data!P61,0)</f>
        <v>8714287</v>
      </c>
      <c r="H15" s="222">
        <f>ROUND(data!P62,0)</f>
        <v>497314</v>
      </c>
      <c r="I15" s="222">
        <f>ROUND(data!P63,0)</f>
        <v>2025303</v>
      </c>
      <c r="J15" s="222">
        <f>ROUND(data!P64,0)</f>
        <v>4769675</v>
      </c>
      <c r="K15" s="222">
        <f>ROUND(data!P65,0)</f>
        <v>173</v>
      </c>
      <c r="L15" s="222">
        <f>ROUND(data!P66,0)</f>
        <v>1951896</v>
      </c>
      <c r="M15" s="66">
        <f>ROUND(data!P67,0)</f>
        <v>479215</v>
      </c>
      <c r="N15" s="222">
        <f>ROUND(data!P68,0)</f>
        <v>273538</v>
      </c>
      <c r="O15" s="222">
        <f>ROUND(data!P69,0)</f>
        <v>11364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11364</v>
      </c>
      <c r="AD15" s="222">
        <f>ROUND(data!P84,0)</f>
        <v>0</v>
      </c>
      <c r="AE15" s="222">
        <f>ROUND(data!P89,0)</f>
        <v>153583504</v>
      </c>
      <c r="AF15" s="222">
        <f>ROUND(data!P87,0)</f>
        <v>47373998</v>
      </c>
      <c r="AG15" s="222">
        <f>IF(data!P90&gt;0,ROUND(data!P90,0),0)</f>
        <v>25605</v>
      </c>
      <c r="AH15" s="222">
        <f>IF(data!P91&gt;0,ROUND(data!P91,0),0)</f>
        <v>0</v>
      </c>
      <c r="AI15" s="222">
        <f>IF(data!P92&gt;0,ROUND(data!P92,0),0)</f>
        <v>5790</v>
      </c>
      <c r="AJ15" s="222">
        <f>IF(data!P93&gt;0,ROUND(data!P93,0),0)</f>
        <v>0</v>
      </c>
      <c r="AK15" s="212">
        <f>IF(data!P94&gt;0,ROUND(data!P94,2),0)</f>
        <v>24.2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138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9.16</v>
      </c>
      <c r="G16" s="222">
        <f>ROUND(data!Q61,0)</f>
        <v>1383139</v>
      </c>
      <c r="H16" s="222">
        <f>ROUND(data!Q62,0)</f>
        <v>77007</v>
      </c>
      <c r="I16" s="222">
        <f>ROUND(data!Q63,0)</f>
        <v>0</v>
      </c>
      <c r="J16" s="222">
        <f>ROUND(data!Q64,0)</f>
        <v>59169</v>
      </c>
      <c r="K16" s="222">
        <f>ROUND(data!Q65,0)</f>
        <v>850</v>
      </c>
      <c r="L16" s="222">
        <f>ROUND(data!Q66,0)</f>
        <v>163</v>
      </c>
      <c r="M16" s="66">
        <f>ROUND(data!Q67,0)</f>
        <v>2449</v>
      </c>
      <c r="N16" s="222">
        <f>ROUND(data!Q68,0)</f>
        <v>0</v>
      </c>
      <c r="O16" s="222">
        <f>ROUND(data!Q69,0)</f>
        <v>2713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2713</v>
      </c>
      <c r="AD16" s="222">
        <f>ROUND(data!Q84,0)</f>
        <v>0</v>
      </c>
      <c r="AE16" s="222">
        <f>ROUND(data!Q89,0)</f>
        <v>15534546</v>
      </c>
      <c r="AF16" s="222">
        <f>ROUND(data!Q87,0)</f>
        <v>5907901</v>
      </c>
      <c r="AG16" s="222">
        <f>IF(data!Q90&gt;0,ROUND(data!Q90,0),0)</f>
        <v>1648</v>
      </c>
      <c r="AH16" s="222">
        <f>IF(data!Q91&gt;0,ROUND(data!Q91,0),0)</f>
        <v>0</v>
      </c>
      <c r="AI16" s="222">
        <f>IF(data!Q92&gt;0,ROUND(data!Q92,0),0)</f>
        <v>373</v>
      </c>
      <c r="AJ16" s="222">
        <f>IF(data!Q93&gt;0,ROUND(data!Q93,0),0)</f>
        <v>0</v>
      </c>
      <c r="AK16" s="212">
        <f>IF(data!Q94&gt;0,ROUND(data!Q94,2),0)</f>
        <v>7.96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138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1.51</v>
      </c>
      <c r="G17" s="222">
        <f>ROUND(data!R61,0)</f>
        <v>157568</v>
      </c>
      <c r="H17" s="222">
        <f>ROUND(data!R62,0)</f>
        <v>13429</v>
      </c>
      <c r="I17" s="222">
        <f>ROUND(data!R63,0)</f>
        <v>1040680</v>
      </c>
      <c r="J17" s="222">
        <f>ROUND(data!R64,0)</f>
        <v>266072</v>
      </c>
      <c r="K17" s="222">
        <f>ROUND(data!R65,0)</f>
        <v>0</v>
      </c>
      <c r="L17" s="222">
        <f>ROUND(data!R66,0)</f>
        <v>8876</v>
      </c>
      <c r="M17" s="66">
        <f>ROUND(data!R67,0)</f>
        <v>32105</v>
      </c>
      <c r="N17" s="222">
        <f>ROUND(data!R68,0)</f>
        <v>0</v>
      </c>
      <c r="O17" s="222">
        <f>ROUND(data!R69,0)</f>
        <v>544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544</v>
      </c>
      <c r="AD17" s="222">
        <f>ROUND(data!R84,0)</f>
        <v>0</v>
      </c>
      <c r="AE17" s="222">
        <f>ROUND(data!R89,0)</f>
        <v>3003892</v>
      </c>
      <c r="AF17" s="222">
        <f>ROUND(data!R87,0)</f>
        <v>2114384</v>
      </c>
      <c r="AG17" s="222">
        <f>IF(data!R90&gt;0,ROUND(data!R90,0),0)</f>
        <v>390</v>
      </c>
      <c r="AH17" s="222">
        <f>IF(data!R91&gt;0,ROUND(data!R91,0),0)</f>
        <v>0</v>
      </c>
      <c r="AI17" s="222">
        <f>IF(data!R92&gt;0,ROUND(data!R92,0),0)</f>
        <v>88</v>
      </c>
      <c r="AJ17" s="222">
        <f>IF(data!R93&gt;0,ROUND(data!R93,0),0)</f>
        <v>0</v>
      </c>
      <c r="AK17" s="212">
        <f>IF(data!R94&gt;0,ROUND(data!R94,2),0)</f>
        <v>0.01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138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2327650</v>
      </c>
      <c r="K18" s="222">
        <f>ROUND(data!S65,0)</f>
        <v>0</v>
      </c>
      <c r="L18" s="222">
        <f>ROUND(data!S66,0)</f>
        <v>98735</v>
      </c>
      <c r="M18" s="66">
        <f>ROUND(data!S67,0)</f>
        <v>0</v>
      </c>
      <c r="N18" s="222">
        <f>ROUND(data!S68,0)</f>
        <v>995</v>
      </c>
      <c r="O18" s="222">
        <f>ROUND(data!S69,0)</f>
        <v>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4582</v>
      </c>
      <c r="AH18" s="222">
        <f>IF(data!S91&gt;0,ROUND(data!S91,0),0)</f>
        <v>0</v>
      </c>
      <c r="AI18" s="222">
        <f>IF(data!S92&gt;0,ROUND(data!S92,0),0)</f>
        <v>1036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138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138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45.31</v>
      </c>
      <c r="G20" s="222">
        <f>ROUND(data!U61,0)</f>
        <v>4855326</v>
      </c>
      <c r="H20" s="222">
        <f>ROUND(data!U62,0)</f>
        <v>324831</v>
      </c>
      <c r="I20" s="222">
        <f>ROUND(data!U63,0)</f>
        <v>0</v>
      </c>
      <c r="J20" s="222">
        <f>ROUND(data!U64,0)</f>
        <v>5187686</v>
      </c>
      <c r="K20" s="222">
        <f>ROUND(data!U65,0)</f>
        <v>1022</v>
      </c>
      <c r="L20" s="222">
        <f>ROUND(data!U66,0)</f>
        <v>1279386</v>
      </c>
      <c r="M20" s="66">
        <f>ROUND(data!U67,0)</f>
        <v>109755</v>
      </c>
      <c r="N20" s="222">
        <f>ROUND(data!U68,0)</f>
        <v>0</v>
      </c>
      <c r="O20" s="222">
        <f>ROUND(data!U69,0)</f>
        <v>51722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51722</v>
      </c>
      <c r="AD20" s="222">
        <f>ROUND(data!U84,0)</f>
        <v>3776163</v>
      </c>
      <c r="AE20" s="222">
        <f>ROUND(data!U89,0)</f>
        <v>68614890</v>
      </c>
      <c r="AF20" s="222">
        <f>ROUND(data!U87,0)</f>
        <v>31112293</v>
      </c>
      <c r="AG20" s="222">
        <f>IF(data!U90&gt;0,ROUND(data!U90,0),0)</f>
        <v>5580</v>
      </c>
      <c r="AH20" s="222">
        <f>IF(data!U91&gt;0,ROUND(data!U91,0),0)</f>
        <v>0</v>
      </c>
      <c r="AI20" s="222">
        <f>IF(data!U92&gt;0,ROUND(data!U92,0),0)</f>
        <v>1262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138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41.05</v>
      </c>
      <c r="G21" s="222">
        <f>ROUND(data!V61,0)</f>
        <v>4777242</v>
      </c>
      <c r="H21" s="222">
        <f>ROUND(data!V62,0)</f>
        <v>307196</v>
      </c>
      <c r="I21" s="222">
        <f>ROUND(data!V63,0)</f>
        <v>-473301</v>
      </c>
      <c r="J21" s="222">
        <f>ROUND(data!V64,0)</f>
        <v>2806019</v>
      </c>
      <c r="K21" s="222">
        <f>ROUND(data!V65,0)</f>
        <v>1688</v>
      </c>
      <c r="L21" s="222">
        <f>ROUND(data!V66,0)</f>
        <v>76916</v>
      </c>
      <c r="M21" s="66">
        <f>ROUND(data!V67,0)</f>
        <v>309707</v>
      </c>
      <c r="N21" s="222">
        <f>ROUND(data!V68,0)</f>
        <v>412151</v>
      </c>
      <c r="O21" s="222">
        <f>ROUND(data!V69,0)</f>
        <v>17210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17210</v>
      </c>
      <c r="AD21" s="222">
        <f>ROUND(data!V84,0)</f>
        <v>256405</v>
      </c>
      <c r="AE21" s="222">
        <f>ROUND(data!V89,0)</f>
        <v>93890700</v>
      </c>
      <c r="AF21" s="222">
        <f>ROUND(data!V87,0)</f>
        <v>52908508</v>
      </c>
      <c r="AG21" s="222">
        <f>IF(data!V90&gt;0,ROUND(data!V90,0),0)</f>
        <v>15766</v>
      </c>
      <c r="AH21" s="222">
        <f>IF(data!V91&gt;0,ROUND(data!V91,0),0)</f>
        <v>0</v>
      </c>
      <c r="AI21" s="222">
        <f>IF(data!V92&gt;0,ROUND(data!V92,0),0)</f>
        <v>3565</v>
      </c>
      <c r="AJ21" s="222">
        <f>IF(data!V93&gt;0,ROUND(data!V93,0),0)</f>
        <v>0</v>
      </c>
      <c r="AK21" s="212">
        <f>IF(data!V94&gt;0,ROUND(data!V94,2),0)</f>
        <v>8.9700000000000006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138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4.3</v>
      </c>
      <c r="G22" s="222">
        <f>ROUND(data!W61,0)</f>
        <v>681545</v>
      </c>
      <c r="H22" s="222">
        <f>ROUND(data!W62,0)</f>
        <v>32323</v>
      </c>
      <c r="I22" s="222">
        <f>ROUND(data!W63,0)</f>
        <v>0</v>
      </c>
      <c r="J22" s="222">
        <f>ROUND(data!W64,0)</f>
        <v>50298</v>
      </c>
      <c r="K22" s="222">
        <f>ROUND(data!W65,0)</f>
        <v>0</v>
      </c>
      <c r="L22" s="222">
        <f>ROUND(data!W66,0)</f>
        <v>27052</v>
      </c>
      <c r="M22" s="66">
        <f>ROUND(data!W67,0)</f>
        <v>17103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8149226</v>
      </c>
      <c r="AF22" s="222">
        <f>ROUND(data!W87,0)</f>
        <v>2671492</v>
      </c>
      <c r="AG22" s="222">
        <f>IF(data!W90&gt;0,ROUND(data!W90,0),0)</f>
        <v>954</v>
      </c>
      <c r="AH22" s="222">
        <f>IF(data!W91&gt;0,ROUND(data!W91,0),0)</f>
        <v>0</v>
      </c>
      <c r="AI22" s="222">
        <f>IF(data!W92&gt;0,ROUND(data!W92,0),0)</f>
        <v>216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138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10.63</v>
      </c>
      <c r="G23" s="222">
        <f>ROUND(data!X61,0)</f>
        <v>1244859</v>
      </c>
      <c r="H23" s="222">
        <f>ROUND(data!X62,0)</f>
        <v>98630</v>
      </c>
      <c r="I23" s="222">
        <f>ROUND(data!X63,0)</f>
        <v>0</v>
      </c>
      <c r="J23" s="222">
        <f>ROUND(data!X64,0)</f>
        <v>503483</v>
      </c>
      <c r="K23" s="222">
        <f>ROUND(data!X65,0)</f>
        <v>0</v>
      </c>
      <c r="L23" s="222">
        <f>ROUND(data!X66,0)</f>
        <v>23640</v>
      </c>
      <c r="M23" s="66">
        <f>ROUND(data!X67,0)</f>
        <v>168795</v>
      </c>
      <c r="N23" s="222">
        <f>ROUND(data!X68,0)</f>
        <v>0</v>
      </c>
      <c r="O23" s="222">
        <f>ROUND(data!X69,0)</f>
        <v>27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27</v>
      </c>
      <c r="AD23" s="222">
        <f>ROUND(data!X84,0)</f>
        <v>0</v>
      </c>
      <c r="AE23" s="222">
        <f>ROUND(data!X89,0)</f>
        <v>37054258</v>
      </c>
      <c r="AF23" s="222">
        <f>ROUND(data!X87,0)</f>
        <v>9860523</v>
      </c>
      <c r="AG23" s="222">
        <f>IF(data!X90&gt;0,ROUND(data!X90,0),0)</f>
        <v>6090</v>
      </c>
      <c r="AH23" s="222">
        <f>IF(data!X91&gt;0,ROUND(data!X91,0),0)</f>
        <v>0</v>
      </c>
      <c r="AI23" s="222">
        <f>IF(data!X92&gt;0,ROUND(data!X92,0),0)</f>
        <v>1377</v>
      </c>
      <c r="AJ23" s="222">
        <f>IF(data!X93&gt;0,ROUND(data!X93,0),0)</f>
        <v>0</v>
      </c>
      <c r="AK23" s="212">
        <f>IF(data!X94&gt;0,ROUND(data!X94,2),0)</f>
        <v>0.2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138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36.51</v>
      </c>
      <c r="G24" s="222">
        <f>ROUND(data!Y61,0)</f>
        <v>3988331</v>
      </c>
      <c r="H24" s="222">
        <f>ROUND(data!Y62,0)</f>
        <v>272860</v>
      </c>
      <c r="I24" s="222">
        <f>ROUND(data!Y63,0)</f>
        <v>0</v>
      </c>
      <c r="J24" s="222">
        <f>ROUND(data!Y64,0)</f>
        <v>303200</v>
      </c>
      <c r="K24" s="222">
        <f>ROUND(data!Y65,0)</f>
        <v>353</v>
      </c>
      <c r="L24" s="222">
        <f>ROUND(data!Y66,0)</f>
        <v>326031</v>
      </c>
      <c r="M24" s="66">
        <f>ROUND(data!Y67,0)</f>
        <v>347755</v>
      </c>
      <c r="N24" s="222">
        <f>ROUND(data!Y68,0)</f>
        <v>257732</v>
      </c>
      <c r="O24" s="222">
        <f>ROUND(data!Y69,0)</f>
        <v>10877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10877</v>
      </c>
      <c r="AD24" s="222">
        <f>ROUND(data!Y84,0)</f>
        <v>3277</v>
      </c>
      <c r="AE24" s="222">
        <f>ROUND(data!Y89,0)</f>
        <v>38566296</v>
      </c>
      <c r="AF24" s="222">
        <f>ROUND(data!Y87,0)</f>
        <v>8846608</v>
      </c>
      <c r="AG24" s="222">
        <f>IF(data!Y90&gt;0,ROUND(data!Y90,0),0)</f>
        <v>14684</v>
      </c>
      <c r="AH24" s="222">
        <f>IF(data!Y91&gt;0,ROUND(data!Y91,0),0)</f>
        <v>0</v>
      </c>
      <c r="AI24" s="222">
        <f>IF(data!Y92&gt;0,ROUND(data!Y92,0),0)</f>
        <v>3320</v>
      </c>
      <c r="AJ24" s="222">
        <f>IF(data!Y93&gt;0,ROUND(data!Y93,0),0)</f>
        <v>0</v>
      </c>
      <c r="AK24" s="212">
        <f>IF(data!Y94&gt;0,ROUND(data!Y94,2),0)</f>
        <v>0.24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138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0.03</v>
      </c>
      <c r="G25" s="222">
        <f>ROUND(data!Z61,0)</f>
        <v>4143</v>
      </c>
      <c r="H25" s="222">
        <f>ROUND(data!Z62,0)</f>
        <v>0</v>
      </c>
      <c r="I25" s="222">
        <f>ROUND(data!Z63,0)</f>
        <v>0</v>
      </c>
      <c r="J25" s="222">
        <f>ROUND(data!Z64,0)</f>
        <v>7923</v>
      </c>
      <c r="K25" s="222">
        <f>ROUND(data!Z65,0)</f>
        <v>0</v>
      </c>
      <c r="L25" s="222">
        <f>ROUND(data!Z66,0)</f>
        <v>0</v>
      </c>
      <c r="M25" s="66">
        <f>ROUND(data!Z67,0)</f>
        <v>1842</v>
      </c>
      <c r="N25" s="222">
        <f>ROUND(data!Z68,0)</f>
        <v>0</v>
      </c>
      <c r="O25" s="222">
        <f>ROUND(data!Z69,0)</f>
        <v>6058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6058</v>
      </c>
      <c r="AD25" s="222">
        <f>ROUND(data!Z84,0)</f>
        <v>0</v>
      </c>
      <c r="AE25" s="222">
        <f>ROUND(data!Z89,0)</f>
        <v>7355</v>
      </c>
      <c r="AF25" s="222">
        <f>ROUND(data!Z87,0)</f>
        <v>7355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138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2.38</v>
      </c>
      <c r="G26" s="222">
        <f>ROUND(data!AA61,0)</f>
        <v>295659</v>
      </c>
      <c r="H26" s="222">
        <f>ROUND(data!AA62,0)</f>
        <v>12421</v>
      </c>
      <c r="I26" s="222">
        <f>ROUND(data!AA63,0)</f>
        <v>0</v>
      </c>
      <c r="J26" s="222">
        <f>ROUND(data!AA64,0)</f>
        <v>142266</v>
      </c>
      <c r="K26" s="222">
        <f>ROUND(data!AA65,0)</f>
        <v>0</v>
      </c>
      <c r="L26" s="222">
        <f>ROUND(data!AA66,0)</f>
        <v>617</v>
      </c>
      <c r="M26" s="66">
        <f>ROUND(data!AA67,0)</f>
        <v>4050</v>
      </c>
      <c r="N26" s="222">
        <f>ROUND(data!AA68,0)</f>
        <v>0</v>
      </c>
      <c r="O26" s="222">
        <f>ROUND(data!AA69,0)</f>
        <v>290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290</v>
      </c>
      <c r="AD26" s="222">
        <f>ROUND(data!AA84,0)</f>
        <v>0</v>
      </c>
      <c r="AE26" s="222">
        <f>ROUND(data!AA89,0)</f>
        <v>7007487</v>
      </c>
      <c r="AF26" s="222">
        <f>ROUND(data!AA87,0)</f>
        <v>358689</v>
      </c>
      <c r="AG26" s="222">
        <f>IF(data!AA90&gt;0,ROUND(data!AA90,0),0)</f>
        <v>835</v>
      </c>
      <c r="AH26" s="222">
        <f>IF(data!AA91&gt;0,ROUND(data!AA91,0),0)</f>
        <v>0</v>
      </c>
      <c r="AI26" s="222">
        <f>IF(data!AA92&gt;0,ROUND(data!AA92,0),0)</f>
        <v>189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138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37.07</v>
      </c>
      <c r="G27" s="222">
        <f>ROUND(data!AB61,0)</f>
        <v>4590408</v>
      </c>
      <c r="H27" s="222">
        <f>ROUND(data!AB62,0)</f>
        <v>312600</v>
      </c>
      <c r="I27" s="222">
        <f>ROUND(data!AB63,0)</f>
        <v>1857</v>
      </c>
      <c r="J27" s="222">
        <f>ROUND(data!AB64,0)</f>
        <v>6772718</v>
      </c>
      <c r="K27" s="222">
        <f>ROUND(data!AB65,0)</f>
        <v>852</v>
      </c>
      <c r="L27" s="222">
        <f>ROUND(data!AB66,0)</f>
        <v>103626</v>
      </c>
      <c r="M27" s="66">
        <f>ROUND(data!AB67,0)</f>
        <v>184866</v>
      </c>
      <c r="N27" s="222">
        <f>ROUND(data!AB68,0)</f>
        <v>156674</v>
      </c>
      <c r="O27" s="222">
        <f>ROUND(data!AB69,0)</f>
        <v>17666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17666</v>
      </c>
      <c r="AD27" s="222">
        <f>ROUND(data!AB84,0)</f>
        <v>0</v>
      </c>
      <c r="AE27" s="222">
        <f>ROUND(data!AB89,0)</f>
        <v>59418746</v>
      </c>
      <c r="AF27" s="222">
        <f>ROUND(data!AB87,0)</f>
        <v>34399776</v>
      </c>
      <c r="AG27" s="222">
        <f>IF(data!AB90&gt;0,ROUND(data!AB90,0),0)</f>
        <v>4104</v>
      </c>
      <c r="AH27" s="222">
        <f>IF(data!AB91&gt;0,ROUND(data!AB91,0),0)</f>
        <v>0</v>
      </c>
      <c r="AI27" s="222">
        <f>IF(data!AB92&gt;0,ROUND(data!AB92,0),0)</f>
        <v>928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138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17.899999999999999</v>
      </c>
      <c r="G28" s="222">
        <f>ROUND(data!AC61,0)</f>
        <v>2049981</v>
      </c>
      <c r="H28" s="222">
        <f>ROUND(data!AC62,0)</f>
        <v>124426</v>
      </c>
      <c r="I28" s="222">
        <f>ROUND(data!AC63,0)</f>
        <v>0</v>
      </c>
      <c r="J28" s="222">
        <f>ROUND(data!AC64,0)</f>
        <v>322627</v>
      </c>
      <c r="K28" s="222">
        <f>ROUND(data!AC65,0)</f>
        <v>164</v>
      </c>
      <c r="L28" s="222">
        <f>ROUND(data!AC66,0)</f>
        <v>285969</v>
      </c>
      <c r="M28" s="66">
        <f>ROUND(data!AC67,0)</f>
        <v>98792</v>
      </c>
      <c r="N28" s="222">
        <f>ROUND(data!AC68,0)</f>
        <v>129980</v>
      </c>
      <c r="O28" s="222">
        <f>ROUND(data!AC69,0)</f>
        <v>8534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8534</v>
      </c>
      <c r="AD28" s="222">
        <f>ROUND(data!AC84,0)</f>
        <v>0</v>
      </c>
      <c r="AE28" s="222">
        <f>ROUND(data!AC89,0)</f>
        <v>41962285</v>
      </c>
      <c r="AF28" s="222">
        <f>ROUND(data!AC87,0)</f>
        <v>36186474</v>
      </c>
      <c r="AG28" s="222">
        <f>IF(data!AC90&gt;0,ROUND(data!AC90,0),0)</f>
        <v>3155</v>
      </c>
      <c r="AH28" s="222">
        <f>IF(data!AC91&gt;0,ROUND(data!AC91,0),0)</f>
        <v>0</v>
      </c>
      <c r="AI28" s="222">
        <f>IF(data!AC92&gt;0,ROUND(data!AC92,0),0)</f>
        <v>713</v>
      </c>
      <c r="AJ28" s="222">
        <f>IF(data!AC93&gt;0,ROUND(data!AC93,0),0)</f>
        <v>0</v>
      </c>
      <c r="AK28" s="212">
        <f>IF(data!AC94&gt;0,ROUND(data!AC94,2),0)</f>
        <v>0.47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138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1775</v>
      </c>
      <c r="K29" s="222">
        <f>ROUND(data!AD65,0)</f>
        <v>0</v>
      </c>
      <c r="L29" s="222">
        <f>ROUND(data!AD66,0)</f>
        <v>715591</v>
      </c>
      <c r="M29" s="66">
        <f>ROUND(data!AD67,0)</f>
        <v>18414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4762436</v>
      </c>
      <c r="AF29" s="222">
        <f>ROUND(data!AD87,0)</f>
        <v>4616322</v>
      </c>
      <c r="AG29" s="222">
        <f>IF(data!AD90&gt;0,ROUND(data!AD90,0),0)</f>
        <v>376</v>
      </c>
      <c r="AH29" s="222">
        <f>IF(data!AD91&gt;0,ROUND(data!AD91,0),0)</f>
        <v>0</v>
      </c>
      <c r="AI29" s="222">
        <f>IF(data!AD92&gt;0,ROUND(data!AD92,0),0)</f>
        <v>85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138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14.64</v>
      </c>
      <c r="G30" s="222">
        <f>ROUND(data!AE61,0)</f>
        <v>1598016</v>
      </c>
      <c r="H30" s="222">
        <f>ROUND(data!AE62,0)</f>
        <v>123796</v>
      </c>
      <c r="I30" s="222">
        <f>ROUND(data!AE63,0)</f>
        <v>58621</v>
      </c>
      <c r="J30" s="222">
        <f>ROUND(data!AE64,0)</f>
        <v>7000</v>
      </c>
      <c r="K30" s="222">
        <f>ROUND(data!AE65,0)</f>
        <v>0</v>
      </c>
      <c r="L30" s="222">
        <f>ROUND(data!AE66,0)</f>
        <v>2166</v>
      </c>
      <c r="M30" s="66">
        <f>ROUND(data!AE67,0)</f>
        <v>13096</v>
      </c>
      <c r="N30" s="222">
        <f>ROUND(data!AE68,0)</f>
        <v>0</v>
      </c>
      <c r="O30" s="222">
        <f>ROUND(data!AE69,0)</f>
        <v>8406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8406</v>
      </c>
      <c r="AD30" s="222">
        <f>ROUND(data!AE84,0)</f>
        <v>0</v>
      </c>
      <c r="AE30" s="222">
        <f>ROUND(data!AE89,0)</f>
        <v>5112562</v>
      </c>
      <c r="AF30" s="222">
        <f>ROUND(data!AE87,0)</f>
        <v>3399147</v>
      </c>
      <c r="AG30" s="222">
        <f>IF(data!AE90&gt;0,ROUND(data!AE90,0),0)</f>
        <v>4304</v>
      </c>
      <c r="AH30" s="222">
        <f>IF(data!AE91&gt;0,ROUND(data!AE91,0),0)</f>
        <v>0</v>
      </c>
      <c r="AI30" s="222">
        <f>IF(data!AE92&gt;0,ROUND(data!AE92,0),0)</f>
        <v>973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138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138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102.59</v>
      </c>
      <c r="G32" s="222">
        <f>ROUND(data!AG61,0)</f>
        <v>12925354</v>
      </c>
      <c r="H32" s="222">
        <f>ROUND(data!AG62,0)</f>
        <v>565031</v>
      </c>
      <c r="I32" s="222">
        <f>ROUND(data!AG63,0)</f>
        <v>844983</v>
      </c>
      <c r="J32" s="222">
        <f>ROUND(data!AG64,0)</f>
        <v>1641319</v>
      </c>
      <c r="K32" s="222">
        <f>ROUND(data!AG65,0)</f>
        <v>548</v>
      </c>
      <c r="L32" s="222">
        <f>ROUND(data!AG66,0)</f>
        <v>14274</v>
      </c>
      <c r="M32" s="66">
        <f>ROUND(data!AG67,0)</f>
        <v>787271</v>
      </c>
      <c r="N32" s="222">
        <f>ROUND(data!AG68,0)</f>
        <v>498</v>
      </c>
      <c r="O32" s="222">
        <f>ROUND(data!AG69,0)</f>
        <v>155291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155291</v>
      </c>
      <c r="AD32" s="222">
        <f>ROUND(data!AG84,0)</f>
        <v>0</v>
      </c>
      <c r="AE32" s="222">
        <f>ROUND(data!AG89,0)</f>
        <v>141053625</v>
      </c>
      <c r="AF32" s="222">
        <f>ROUND(data!AG87,0)</f>
        <v>28622289</v>
      </c>
      <c r="AG32" s="222">
        <f>IF(data!AG90&gt;0,ROUND(data!AG90,0),0)</f>
        <v>30224</v>
      </c>
      <c r="AH32" s="222">
        <f>IF(data!AG91&gt;0,ROUND(data!AG91,0),0)</f>
        <v>0</v>
      </c>
      <c r="AI32" s="222">
        <f>IF(data!AG92&gt;0,ROUND(data!AG92,0),0)</f>
        <v>6834</v>
      </c>
      <c r="AJ32" s="222">
        <f>IF(data!AG93&gt;0,ROUND(data!AG93,0),0)</f>
        <v>0</v>
      </c>
      <c r="AK32" s="212">
        <f>IF(data!AG94&gt;0,ROUND(data!AG94,2),0)</f>
        <v>40.76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138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138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138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13.71</v>
      </c>
      <c r="G35" s="222">
        <f>ROUND(data!AJ61,0)</f>
        <v>1076673</v>
      </c>
      <c r="H35" s="222">
        <f>ROUND(data!AJ62,0)</f>
        <v>75015</v>
      </c>
      <c r="I35" s="222">
        <f>ROUND(data!AJ63,0)</f>
        <v>2145402</v>
      </c>
      <c r="J35" s="222">
        <f>ROUND(data!AJ64,0)</f>
        <v>238323</v>
      </c>
      <c r="K35" s="222">
        <f>ROUND(data!AJ65,0)</f>
        <v>150</v>
      </c>
      <c r="L35" s="222">
        <f>ROUND(data!AJ66,0)</f>
        <v>801961</v>
      </c>
      <c r="M35" s="66">
        <f>ROUND(data!AJ67,0)</f>
        <v>73724</v>
      </c>
      <c r="N35" s="222">
        <f>ROUND(data!AJ68,0)</f>
        <v>343591</v>
      </c>
      <c r="O35" s="222">
        <f>ROUND(data!AJ69,0)</f>
        <v>22197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22197</v>
      </c>
      <c r="AD35" s="222">
        <f>ROUND(data!AJ84,0)</f>
        <v>0</v>
      </c>
      <c r="AE35" s="222">
        <f>ROUND(data!AJ89,0)</f>
        <v>10907961</v>
      </c>
      <c r="AF35" s="222">
        <f>ROUND(data!AJ87,0)</f>
        <v>28825</v>
      </c>
      <c r="AG35" s="222">
        <f>IF(data!AJ90&gt;0,ROUND(data!AJ90,0),0)</f>
        <v>5572</v>
      </c>
      <c r="AH35" s="222">
        <f>IF(data!AJ91&gt;0,ROUND(data!AJ91,0),0)</f>
        <v>0</v>
      </c>
      <c r="AI35" s="222">
        <f>IF(data!AJ92&gt;0,ROUND(data!AJ92,0),0)</f>
        <v>1260</v>
      </c>
      <c r="AJ35" s="222">
        <f>IF(data!AJ93&gt;0,ROUND(data!AJ93,0),0)</f>
        <v>0</v>
      </c>
      <c r="AK35" s="212">
        <f>IF(data!AJ94&gt;0,ROUND(data!AJ94,2),0)</f>
        <v>2.85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138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3.13</v>
      </c>
      <c r="G36" s="222">
        <f>ROUND(data!AK61,0)</f>
        <v>382788</v>
      </c>
      <c r="H36" s="222">
        <f>ROUND(data!AK62,0)</f>
        <v>29780</v>
      </c>
      <c r="I36" s="222">
        <f>ROUND(data!AK63,0)</f>
        <v>0</v>
      </c>
      <c r="J36" s="222">
        <f>ROUND(data!AK64,0)</f>
        <v>8</v>
      </c>
      <c r="K36" s="222">
        <f>ROUND(data!AK65,0)</f>
        <v>0</v>
      </c>
      <c r="L36" s="222">
        <f>ROUND(data!AK66,0)</f>
        <v>43</v>
      </c>
      <c r="M36" s="66">
        <f>ROUND(data!AK67,0)</f>
        <v>266</v>
      </c>
      <c r="N36" s="222">
        <f>ROUND(data!AK68,0)</f>
        <v>0</v>
      </c>
      <c r="O36" s="222">
        <f>ROUND(data!AK69,0)</f>
        <v>2758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2758</v>
      </c>
      <c r="AD36" s="222">
        <f>ROUND(data!AK84,0)</f>
        <v>0</v>
      </c>
      <c r="AE36" s="222">
        <f>ROUND(data!AK89,0)</f>
        <v>2444980</v>
      </c>
      <c r="AF36" s="222">
        <f>ROUND(data!AK87,0)</f>
        <v>2288370</v>
      </c>
      <c r="AG36" s="222">
        <f>IF(data!AK90&gt;0,ROUND(data!AK90,0),0)</f>
        <v>1334</v>
      </c>
      <c r="AH36" s="222">
        <f>IF(data!AK91&gt;0,ROUND(data!AK91,0),0)</f>
        <v>0</v>
      </c>
      <c r="AI36" s="222">
        <f>IF(data!AK92&gt;0,ROUND(data!AK92,0),0)</f>
        <v>302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138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2.0699999999999998</v>
      </c>
      <c r="G37" s="222">
        <f>ROUND(data!AL61,0)</f>
        <v>247420</v>
      </c>
      <c r="H37" s="222">
        <f>ROUND(data!AL62,0)</f>
        <v>20353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175</v>
      </c>
      <c r="M37" s="66">
        <f>ROUND(data!AL67,0)</f>
        <v>0</v>
      </c>
      <c r="N37" s="222">
        <f>ROUND(data!AL68,0)</f>
        <v>0</v>
      </c>
      <c r="O37" s="222">
        <f>ROUND(data!AL69,0)</f>
        <v>465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465</v>
      </c>
      <c r="AD37" s="222">
        <f>ROUND(data!AL84,0)</f>
        <v>0</v>
      </c>
      <c r="AE37" s="222">
        <f>ROUND(data!AL89,0)</f>
        <v>1590835</v>
      </c>
      <c r="AF37" s="222">
        <f>ROUND(data!AL87,0)</f>
        <v>1488336</v>
      </c>
      <c r="AG37" s="222">
        <f>IF(data!AL90&gt;0,ROUND(data!AL90,0),0)</f>
        <v>198</v>
      </c>
      <c r="AH37" s="222">
        <f>IF(data!AL91&gt;0,ROUND(data!AL91,0),0)</f>
        <v>0</v>
      </c>
      <c r="AI37" s="222">
        <f>IF(data!AL92&gt;0,ROUND(data!AL92,0),0)</f>
        <v>45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138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138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138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13.5</v>
      </c>
      <c r="G40" s="222">
        <f>ROUND(data!AO61,0)</f>
        <v>1561475</v>
      </c>
      <c r="H40" s="222">
        <f>ROUND(data!AO62,0)</f>
        <v>87526</v>
      </c>
      <c r="I40" s="222">
        <f>ROUND(data!AO63,0)</f>
        <v>0</v>
      </c>
      <c r="J40" s="222">
        <f>ROUND(data!AO64,0)</f>
        <v>90245</v>
      </c>
      <c r="K40" s="222">
        <f>ROUND(data!AO65,0)</f>
        <v>0</v>
      </c>
      <c r="L40" s="222">
        <f>ROUND(data!AO66,0)</f>
        <v>166</v>
      </c>
      <c r="M40" s="66">
        <f>ROUND(data!AO67,0)</f>
        <v>0</v>
      </c>
      <c r="N40" s="222">
        <f>ROUND(data!AO68,0)</f>
        <v>12025</v>
      </c>
      <c r="O40" s="222">
        <f>ROUND(data!AO69,0)</f>
        <v>5965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5965</v>
      </c>
      <c r="AD40" s="222">
        <f>ROUND(data!AO84,0)</f>
        <v>0</v>
      </c>
      <c r="AE40" s="222">
        <f>ROUND(data!AO89,0)</f>
        <v>18633489</v>
      </c>
      <c r="AF40" s="222">
        <f>ROUND(data!AO87,0)</f>
        <v>16301184</v>
      </c>
      <c r="AG40" s="222">
        <f>IF(data!AO90&gt;0,ROUND(data!AO90,0),0)</f>
        <v>6561</v>
      </c>
      <c r="AH40" s="222">
        <f>IF(data!AO91&gt;0,ROUND(data!AO91,0),0)</f>
        <v>0</v>
      </c>
      <c r="AI40" s="222">
        <f>IF(data!AO92&gt;0,ROUND(data!AO92,0),0)</f>
        <v>1483</v>
      </c>
      <c r="AJ40" s="222">
        <f>IF(data!AO93&gt;0,ROUND(data!AO93,0),0)</f>
        <v>0</v>
      </c>
      <c r="AK40" s="212">
        <f>IF(data!AO94&gt;0,ROUND(data!AO94,2),0)</f>
        <v>7.89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138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138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138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138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138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138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138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7.07</v>
      </c>
      <c r="G47" s="222">
        <f>ROUND(data!AV61,0)</f>
        <v>546335</v>
      </c>
      <c r="H47" s="222">
        <f>ROUND(data!AV62,0)</f>
        <v>24589</v>
      </c>
      <c r="I47" s="222">
        <f>ROUND(data!AV63,0)</f>
        <v>4867</v>
      </c>
      <c r="J47" s="222">
        <f>ROUND(data!AV64,0)</f>
        <v>662</v>
      </c>
      <c r="K47" s="222">
        <f>ROUND(data!AV65,0)</f>
        <v>821</v>
      </c>
      <c r="L47" s="222">
        <f>ROUND(data!AV66,0)</f>
        <v>78317</v>
      </c>
      <c r="M47" s="66">
        <f>ROUND(data!AV67,0)</f>
        <v>514</v>
      </c>
      <c r="N47" s="222">
        <f>ROUND(data!AV68,0)</f>
        <v>0</v>
      </c>
      <c r="O47" s="222">
        <f>ROUND(data!AV69,0)</f>
        <v>2767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2767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0.21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138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138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105839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138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 t="e">
        <f>ROUND(data!AY59,0)</f>
        <v>#VALUE!</v>
      </c>
      <c r="F50" s="212">
        <f>ROUND(data!AY60,2)</f>
        <v>11.12</v>
      </c>
      <c r="G50" s="222">
        <f>ROUND(data!AY61,0)</f>
        <v>754988</v>
      </c>
      <c r="H50" s="222">
        <f>ROUND(data!AY62,0)</f>
        <v>54050</v>
      </c>
      <c r="I50" s="222">
        <f>ROUND(data!AY63,0)</f>
        <v>0</v>
      </c>
      <c r="J50" s="222">
        <f>ROUND(data!AY64,0)</f>
        <v>468823</v>
      </c>
      <c r="K50" s="222">
        <f>ROUND(data!AY65,0)</f>
        <v>425</v>
      </c>
      <c r="L50" s="222">
        <f>ROUND(data!AY66,0)</f>
        <v>88754</v>
      </c>
      <c r="M50" s="66">
        <f>ROUND(data!AY67,0)</f>
        <v>6675</v>
      </c>
      <c r="N50" s="222">
        <f>ROUND(data!AY68,0)</f>
        <v>0</v>
      </c>
      <c r="O50" s="222">
        <f>ROUND(data!AY69,0)</f>
        <v>1960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1960</v>
      </c>
      <c r="AD50" s="222">
        <f>ROUND(data!AY84,0)</f>
        <v>1250</v>
      </c>
      <c r="AE50" s="222"/>
      <c r="AF50" s="222"/>
      <c r="AG50" s="222">
        <f>IF(data!AY90&gt;0,ROUND(data!AY90,0),0)</f>
        <v>11675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138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 t="e">
        <f>ROUND(data!AZ59,0)</f>
        <v>#VALUE!</v>
      </c>
      <c r="F51" s="212">
        <f>ROUND(data!AZ60,2)</f>
        <v>28.47</v>
      </c>
      <c r="G51" s="222">
        <f>ROUND(data!AZ61,0)</f>
        <v>1567328</v>
      </c>
      <c r="H51" s="222">
        <f>ROUND(data!AZ62,0)</f>
        <v>136456</v>
      </c>
      <c r="I51" s="222">
        <f>ROUND(data!AZ63,0)</f>
        <v>0</v>
      </c>
      <c r="J51" s="222">
        <f>ROUND(data!AZ64,0)</f>
        <v>950482</v>
      </c>
      <c r="K51" s="222">
        <f>ROUND(data!AZ65,0)</f>
        <v>306</v>
      </c>
      <c r="L51" s="222">
        <f>ROUND(data!AZ66,0)</f>
        <v>70315</v>
      </c>
      <c r="M51" s="66">
        <f>ROUND(data!AZ67,0)</f>
        <v>14954</v>
      </c>
      <c r="N51" s="222">
        <f>ROUND(data!AZ68,0)</f>
        <v>0</v>
      </c>
      <c r="O51" s="222">
        <f>ROUND(data!AZ69,0)</f>
        <v>-585087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-585087</v>
      </c>
      <c r="AD51" s="222">
        <f>ROUND(data!AZ84,0)</f>
        <v>333671</v>
      </c>
      <c r="AE51" s="222"/>
      <c r="AF51" s="222"/>
      <c r="AG51" s="222">
        <f>IF(data!AZ90&gt;0,ROUND(data!AZ90,0),0)</f>
        <v>1089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138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138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13.53</v>
      </c>
      <c r="G53" s="222">
        <f>ROUND(data!BB61,0)</f>
        <v>1998918</v>
      </c>
      <c r="H53" s="222">
        <f>ROUND(data!BB62,0)</f>
        <v>81929</v>
      </c>
      <c r="I53" s="222">
        <f>ROUND(data!BB63,0)</f>
        <v>79984</v>
      </c>
      <c r="J53" s="222">
        <f>ROUND(data!BB64,0)</f>
        <v>-3182</v>
      </c>
      <c r="K53" s="222">
        <f>ROUND(data!BB65,0)</f>
        <v>2386</v>
      </c>
      <c r="L53" s="222">
        <f>ROUND(data!BB66,0)</f>
        <v>4265</v>
      </c>
      <c r="M53" s="66">
        <f>ROUND(data!BB67,0)</f>
        <v>0</v>
      </c>
      <c r="N53" s="222">
        <f>ROUND(data!BB68,0)</f>
        <v>0</v>
      </c>
      <c r="O53" s="222">
        <f>ROUND(data!BB69,0)</f>
        <v>183001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183001</v>
      </c>
      <c r="AD53" s="222">
        <f>ROUND(data!BB84,0)</f>
        <v>0</v>
      </c>
      <c r="AE53" s="222"/>
      <c r="AF53" s="222"/>
      <c r="AG53" s="222">
        <f>IF(data!BB90&gt;0,ROUND(data!BB90,0),0)</f>
        <v>581</v>
      </c>
      <c r="AH53" s="222">
        <f>IFERROR(IF(data!BB$91&gt;0,ROUND(data!BB$91,0),0),0)</f>
        <v>0</v>
      </c>
      <c r="AI53" s="222">
        <f>IFERROR(IF(data!BB$92&gt;0,ROUND(data!BB$92,0),0),0)</f>
        <v>131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138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138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0.04</v>
      </c>
      <c r="G55" s="222">
        <f>ROUND(data!BD61,0)</f>
        <v>5623</v>
      </c>
      <c r="H55" s="222">
        <f>ROUND(data!BD62,0)</f>
        <v>20127</v>
      </c>
      <c r="I55" s="222">
        <f>ROUND(data!BD63,0)</f>
        <v>0</v>
      </c>
      <c r="J55" s="222">
        <f>ROUND(data!BD64,0)</f>
        <v>6439</v>
      </c>
      <c r="K55" s="222">
        <f>ROUND(data!BD65,0)</f>
        <v>0</v>
      </c>
      <c r="L55" s="222">
        <f>ROUND(data!BD66,0)</f>
        <v>10227</v>
      </c>
      <c r="M55" s="66">
        <f>ROUND(data!BD67,0)</f>
        <v>226</v>
      </c>
      <c r="N55" s="222">
        <f>ROUND(data!BD68,0)</f>
        <v>2876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4159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138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436329</v>
      </c>
      <c r="F56" s="212">
        <f>ROUND(data!BE60,2)</f>
        <v>77.58</v>
      </c>
      <c r="G56" s="222">
        <f>ROUND(data!BE61,0)</f>
        <v>4816183</v>
      </c>
      <c r="H56" s="222">
        <f>ROUND(data!BE62,0)</f>
        <v>357751</v>
      </c>
      <c r="I56" s="222">
        <f>ROUND(data!BE63,0)</f>
        <v>15782</v>
      </c>
      <c r="J56" s="222">
        <f>ROUND(data!BE64,0)</f>
        <v>770511</v>
      </c>
      <c r="K56" s="222">
        <f>ROUND(data!BE65,0)</f>
        <v>1840678</v>
      </c>
      <c r="L56" s="222">
        <f>ROUND(data!BE66,0)</f>
        <v>2767263</v>
      </c>
      <c r="M56" s="66">
        <f>ROUND(data!BE67,0)</f>
        <v>562694</v>
      </c>
      <c r="N56" s="222">
        <f>ROUND(data!BE68,0)</f>
        <v>1126</v>
      </c>
      <c r="O56" s="222">
        <f>ROUND(data!BE69,0)</f>
        <v>33625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33625</v>
      </c>
      <c r="AD56" s="222">
        <f>ROUND(data!BE84,0)</f>
        <v>251242</v>
      </c>
      <c r="AE56" s="222"/>
      <c r="AF56" s="222"/>
      <c r="AG56" s="222">
        <f>IF(data!BE90&gt;0,ROUND(data!BE90,0),0)</f>
        <v>176656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138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0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138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3369</v>
      </c>
      <c r="I58" s="222">
        <f>ROUND(data!BG63,0)</f>
        <v>0</v>
      </c>
      <c r="J58" s="222">
        <f>ROUND(data!BG64,0)</f>
        <v>1</v>
      </c>
      <c r="K58" s="222">
        <f>ROUND(data!BG65,0)</f>
        <v>0</v>
      </c>
      <c r="L58" s="222">
        <f>ROUND(data!BG66,0)</f>
        <v>20</v>
      </c>
      <c r="M58" s="66">
        <f>ROUND(data!BG67,0)</f>
        <v>8572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117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138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363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479033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547</v>
      </c>
      <c r="AH59" s="222">
        <f>IFERROR(IF(data!BH$91&gt;0,ROUND(data!BH$91,0),0),0)</f>
        <v>0</v>
      </c>
      <c r="AI59" s="222">
        <f>IFERROR(IF(data!BH$92&gt;0,ROUND(data!BH$92,0),0),0)</f>
        <v>124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138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138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775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138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138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18.399999999999999</v>
      </c>
      <c r="G63" s="222">
        <f>ROUND(data!BL61,0)</f>
        <v>2064448</v>
      </c>
      <c r="H63" s="222">
        <f>ROUND(data!BL62,0)</f>
        <v>141613</v>
      </c>
      <c r="I63" s="222">
        <f>ROUND(data!BL63,0)</f>
        <v>0</v>
      </c>
      <c r="J63" s="222">
        <f>ROUND(data!BL64,0)</f>
        <v>176736</v>
      </c>
      <c r="K63" s="222">
        <f>ROUND(data!BL65,0)</f>
        <v>0</v>
      </c>
      <c r="L63" s="222">
        <f>ROUND(data!BL66,0)</f>
        <v>3340</v>
      </c>
      <c r="M63" s="66">
        <f>ROUND(data!BL67,0)</f>
        <v>22515</v>
      </c>
      <c r="N63" s="222">
        <f>ROUND(data!BL68,0)</f>
        <v>0</v>
      </c>
      <c r="O63" s="222">
        <f>ROUND(data!BL69,0)</f>
        <v>34978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34978</v>
      </c>
      <c r="AD63" s="222">
        <f>ROUND(data!BL84,0)</f>
        <v>0</v>
      </c>
      <c r="AE63" s="222"/>
      <c r="AF63" s="222"/>
      <c r="AG63" s="222">
        <f>IF(data!BL90&gt;0,ROUND(data!BL90,0),0)</f>
        <v>4088</v>
      </c>
      <c r="AH63" s="222">
        <f>IFERROR(IF(data!BL$91&gt;0,ROUND(data!BL$91,0),0),0)</f>
        <v>0</v>
      </c>
      <c r="AI63" s="222">
        <f>IFERROR(IF(data!BL$92&gt;0,ROUND(data!BL$92,0),0),0)</f>
        <v>924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138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138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58.76</v>
      </c>
      <c r="G65" s="222">
        <f>ROUND(data!BN61,0)</f>
        <v>3983855</v>
      </c>
      <c r="H65" s="222">
        <f>ROUND(data!BN62,0)</f>
        <v>308101</v>
      </c>
      <c r="I65" s="222">
        <f>ROUND(data!BN63,0)</f>
        <v>831006</v>
      </c>
      <c r="J65" s="222">
        <f>ROUND(data!BN64,0)</f>
        <v>1006685</v>
      </c>
      <c r="K65" s="222">
        <f>ROUND(data!BN65,0)</f>
        <v>15001</v>
      </c>
      <c r="L65" s="222">
        <f>ROUND(data!BN66,0)</f>
        <v>2494009</v>
      </c>
      <c r="M65" s="66">
        <f>ROUND(data!BN67,0)</f>
        <v>1451776</v>
      </c>
      <c r="N65" s="222">
        <f>ROUND(data!BN68,0)</f>
        <v>125092</v>
      </c>
      <c r="O65" s="222">
        <f>ROUND(data!BN69,0)</f>
        <v>1326382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1326382</v>
      </c>
      <c r="AD65" s="222">
        <f>ROUND(data!BN84,0)</f>
        <v>2243548</v>
      </c>
      <c r="AE65" s="222"/>
      <c r="AF65" s="222"/>
      <c r="AG65" s="222">
        <f>IF(data!BN90&gt;0,ROUND(data!BN90,0),0)</f>
        <v>6690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138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0.03</v>
      </c>
      <c r="G66" s="222">
        <f>ROUND(data!BO61,0)</f>
        <v>2406</v>
      </c>
      <c r="H66" s="222">
        <f>ROUND(data!BO62,0)</f>
        <v>7546630</v>
      </c>
      <c r="I66" s="222">
        <f>ROUND(data!BO63,0)</f>
        <v>0</v>
      </c>
      <c r="J66" s="222">
        <f>ROUND(data!BO64,0)</f>
        <v>1262</v>
      </c>
      <c r="K66" s="222">
        <f>ROUND(data!BO65,0)</f>
        <v>0</v>
      </c>
      <c r="L66" s="222">
        <f>ROUND(data!BO66,0)</f>
        <v>-15</v>
      </c>
      <c r="M66" s="66">
        <f>ROUND(data!BO67,0)</f>
        <v>0</v>
      </c>
      <c r="N66" s="222">
        <f>ROUND(data!BO68,0)</f>
        <v>0</v>
      </c>
      <c r="O66" s="222">
        <f>ROUND(data!BO69,0)</f>
        <v>260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260</v>
      </c>
      <c r="AD66" s="222">
        <f>ROUND(data!BO84,0)</f>
        <v>0</v>
      </c>
      <c r="AE66" s="222"/>
      <c r="AF66" s="222"/>
      <c r="AG66" s="222">
        <f>IF(data!BO90&gt;0,ROUND(data!BO90,0),0)</f>
        <v>225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138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0.01</v>
      </c>
      <c r="G67" s="222">
        <f>ROUND(data!BP61,0)</f>
        <v>272</v>
      </c>
      <c r="H67" s="222">
        <f>ROUND(data!BP62,0)</f>
        <v>38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138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138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138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1</v>
      </c>
      <c r="G70" s="222">
        <f>ROUND(data!BS61,0)</f>
        <v>83628</v>
      </c>
      <c r="H70" s="222">
        <f>ROUND(data!BS62,0)</f>
        <v>6479</v>
      </c>
      <c r="I70" s="222">
        <f>ROUND(data!BS63,0)</f>
        <v>0</v>
      </c>
      <c r="J70" s="222">
        <f>ROUND(data!BS64,0)</f>
        <v>4058</v>
      </c>
      <c r="K70" s="222">
        <f>ROUND(data!BS65,0)</f>
        <v>300</v>
      </c>
      <c r="L70" s="222">
        <f>ROUND(data!BS66,0)</f>
        <v>10990</v>
      </c>
      <c r="M70" s="66">
        <f>ROUND(data!BS67,0)</f>
        <v>8811</v>
      </c>
      <c r="N70" s="222">
        <f>ROUND(data!BS68,0)</f>
        <v>52627</v>
      </c>
      <c r="O70" s="222">
        <f>ROUND(data!BS69,0)</f>
        <v>12759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12759</v>
      </c>
      <c r="AD70" s="222">
        <f>ROUND(data!BS84,0)</f>
        <v>-150</v>
      </c>
      <c r="AE70" s="222"/>
      <c r="AF70" s="222"/>
      <c r="AG70" s="222">
        <f>IF(data!BS90&gt;0,ROUND(data!BS90,0),0)</f>
        <v>541</v>
      </c>
      <c r="AH70" s="222">
        <f>IFERROR(IF(data!BS$91&gt;0,ROUND(data!BS$91,0),0),0)</f>
        <v>0</v>
      </c>
      <c r="AI70" s="222">
        <f>IFERROR(IF(data!BS$92&gt;0,ROUND(data!BS$92,0),0),0)</f>
        <v>122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138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1.74</v>
      </c>
      <c r="G71" s="222">
        <f>ROUND(data!BT61,0)</f>
        <v>161341</v>
      </c>
      <c r="H71" s="222">
        <f>ROUND(data!BT62,0)</f>
        <v>11194</v>
      </c>
      <c r="I71" s="222">
        <f>ROUND(data!BT63,0)</f>
        <v>0</v>
      </c>
      <c r="J71" s="222">
        <f>ROUND(data!BT64,0)</f>
        <v>368</v>
      </c>
      <c r="K71" s="222">
        <f>ROUND(data!BT65,0)</f>
        <v>500</v>
      </c>
      <c r="L71" s="222">
        <f>ROUND(data!BT66,0)</f>
        <v>136</v>
      </c>
      <c r="M71" s="66">
        <f>ROUND(data!BT67,0)</f>
        <v>0</v>
      </c>
      <c r="N71" s="222">
        <f>ROUND(data!BT68,0)</f>
        <v>0</v>
      </c>
      <c r="O71" s="222">
        <f>ROUND(data!BT69,0)</f>
        <v>55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55</v>
      </c>
      <c r="AD71" s="222">
        <f>ROUND(data!BT84,0)</f>
        <v>0</v>
      </c>
      <c r="AE71" s="222"/>
      <c r="AF71" s="222"/>
      <c r="AG71" s="222">
        <f>IF(data!BT90&gt;0,ROUND(data!BT90,0),0)</f>
        <v>401</v>
      </c>
      <c r="AH71" s="222">
        <f>IFERROR(IF(data!BT$91&gt;0,ROUND(data!BT$91,0),0),0)</f>
        <v>0</v>
      </c>
      <c r="AI71" s="222">
        <f>IFERROR(IF(data!BT$92&gt;0,ROUND(data!BT$92,0),0),0)</f>
        <v>91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138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9251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9251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138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358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1327</v>
      </c>
      <c r="AH73" s="222">
        <f>IF(data!BV91&gt;0,ROUND(data!BV91,0),0)</f>
        <v>0</v>
      </c>
      <c r="AI73" s="222">
        <f>IF(data!BV92&gt;0,ROUND(data!BV92,0),0)</f>
        <v>300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138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4588624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138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138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20.16</v>
      </c>
      <c r="G76" s="222">
        <f>ROUND(data!BY61,0)</f>
        <v>2625840</v>
      </c>
      <c r="H76" s="222">
        <f>ROUND(data!BY62,0)</f>
        <v>119268</v>
      </c>
      <c r="I76" s="222">
        <f>ROUND(data!BY63,0)</f>
        <v>0</v>
      </c>
      <c r="J76" s="222">
        <f>ROUND(data!BY64,0)</f>
        <v>37073</v>
      </c>
      <c r="K76" s="222">
        <f>ROUND(data!BY65,0)</f>
        <v>20554</v>
      </c>
      <c r="L76" s="222">
        <f>ROUND(data!BY66,0)</f>
        <v>5106</v>
      </c>
      <c r="M76" s="66">
        <f>ROUND(data!BY67,0)</f>
        <v>18050</v>
      </c>
      <c r="N76" s="222">
        <f>ROUND(data!BY68,0)</f>
        <v>12112</v>
      </c>
      <c r="O76" s="222">
        <f>ROUND(data!BY69,0)</f>
        <v>104697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104697</v>
      </c>
      <c r="AD76" s="222">
        <f>ROUND(data!BY84,0)</f>
        <v>100</v>
      </c>
      <c r="AE76" s="222"/>
      <c r="AF76" s="222"/>
      <c r="AG76" s="222">
        <f>IF(data!BY90&gt;0,ROUND(data!BY90,0),0)</f>
        <v>4523</v>
      </c>
      <c r="AH76" s="222">
        <f>IF(data!BY91&gt;0,ROUND(data!BY91,0),0)</f>
        <v>0</v>
      </c>
      <c r="AI76" s="222">
        <f>IF(data!BY92&gt;0,ROUND(data!BY92,0),0)</f>
        <v>1023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138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34.76</v>
      </c>
      <c r="G77" s="222">
        <f>ROUND(data!BZ61,0)</f>
        <v>2327216</v>
      </c>
      <c r="H77" s="222">
        <f>ROUND(data!BZ62,0)</f>
        <v>594044</v>
      </c>
      <c r="I77" s="222">
        <f>ROUND(data!BZ63,0)</f>
        <v>0</v>
      </c>
      <c r="J77" s="222">
        <f>ROUND(data!BZ64,0)</f>
        <v>133426</v>
      </c>
      <c r="K77" s="222">
        <f>ROUND(data!BZ65,0)</f>
        <v>0</v>
      </c>
      <c r="L77" s="222">
        <f>ROUND(data!BZ66,0)</f>
        <v>44474</v>
      </c>
      <c r="M77" s="66">
        <f>ROUND(data!BZ67,0)</f>
        <v>179784</v>
      </c>
      <c r="N77" s="222">
        <f>ROUND(data!BZ68,0)</f>
        <v>0</v>
      </c>
      <c r="O77" s="222">
        <f>ROUND(data!BZ69,0)</f>
        <v>40652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40652</v>
      </c>
      <c r="AD77" s="222">
        <f>ROUND(data!BZ84,0)</f>
        <v>0</v>
      </c>
      <c r="AE77" s="222"/>
      <c r="AF77" s="222"/>
      <c r="AG77" s="222">
        <f>IF(data!BZ90&gt;0,ROUND(data!BZ90,0),0)</f>
        <v>63</v>
      </c>
      <c r="AH77" s="222">
        <f>IF(data!BZ91&gt;0,ROUND(data!BZ91,0),0)</f>
        <v>0</v>
      </c>
      <c r="AI77" s="222">
        <f>IF(data!BZ92&gt;0,ROUND(data!BZ92,0),0)</f>
        <v>14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138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3.27</v>
      </c>
      <c r="G78" s="222">
        <f>ROUND(data!CA61,0)</f>
        <v>376404</v>
      </c>
      <c r="H78" s="222">
        <f>ROUND(data!CA62,0)</f>
        <v>-2770</v>
      </c>
      <c r="I78" s="222">
        <f>ROUND(data!CA63,0)</f>
        <v>25000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48585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48585</v>
      </c>
      <c r="AD78" s="222">
        <f>ROUND(data!CA84,0)</f>
        <v>0</v>
      </c>
      <c r="AE78" s="222"/>
      <c r="AF78" s="222"/>
      <c r="AG78" s="222">
        <f>IF(data!CA90&gt;0,ROUND(data!CA90,0),0)</f>
        <v>202</v>
      </c>
      <c r="AH78" s="222">
        <f>IF(data!CA91&gt;0,ROUND(data!CA91,0),0)</f>
        <v>0</v>
      </c>
      <c r="AI78" s="222">
        <f>IF(data!CA92&gt;0,ROUND(data!CA92,0),0)</f>
        <v>46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138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0.18</v>
      </c>
      <c r="G79" s="222">
        <f>ROUND(data!CB61,0)</f>
        <v>55003</v>
      </c>
      <c r="H79" s="222">
        <f>ROUND(data!CB62,0)</f>
        <v>0</v>
      </c>
      <c r="I79" s="222">
        <f>ROUND(data!CB63,0)</f>
        <v>0</v>
      </c>
      <c r="J79" s="222">
        <f>ROUND(data!CB64,0)</f>
        <v>83</v>
      </c>
      <c r="K79" s="222">
        <f>ROUND(data!CB65,0)</f>
        <v>0</v>
      </c>
      <c r="L79" s="222">
        <f>ROUND(data!CB66,0)</f>
        <v>228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1068</v>
      </c>
      <c r="AH79" s="222">
        <f>IF(data!CB91&gt;0,ROUND(data!CB91,0),0)</f>
        <v>0</v>
      </c>
      <c r="AI79" s="222">
        <f>IF(data!CB92&gt;0,ROUND(data!CB92,0),0)</f>
        <v>242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138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6.57</v>
      </c>
      <c r="G80" s="222">
        <f>ROUND(data!CC61,0)</f>
        <v>1563172</v>
      </c>
      <c r="H80" s="222">
        <f>ROUND(data!CC62,0)</f>
        <v>5404</v>
      </c>
      <c r="I80" s="222">
        <f>ROUND(data!CC63,0)</f>
        <v>0</v>
      </c>
      <c r="J80" s="222">
        <f>ROUND(data!CC64,0)</f>
        <v>80323</v>
      </c>
      <c r="K80" s="222">
        <f>ROUND(data!CC65,0)</f>
        <v>50</v>
      </c>
      <c r="L80" s="222">
        <f>ROUND(data!CC66,0)</f>
        <v>34303</v>
      </c>
      <c r="M80" s="66">
        <f>ROUND(data!CC67,0)</f>
        <v>1144945</v>
      </c>
      <c r="N80" s="222">
        <f>ROUND(data!CC68,0)</f>
        <v>9074584</v>
      </c>
      <c r="O80" s="222">
        <f>ROUND(data!CC69,0)</f>
        <v>93472676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93472676</v>
      </c>
      <c r="AD80" s="222">
        <f>ROUND(data!CC84,0)</f>
        <v>173563</v>
      </c>
      <c r="AE80" s="222"/>
      <c r="AF80" s="222"/>
      <c r="AG80" s="222">
        <f>IF(data!CC90&gt;0,ROUND(data!CC90,0),0)</f>
        <v>6927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25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Swedish Edmonds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H-138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21601 76th Avenue West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Edmonds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A4" zoomScaleNormal="100" workbookViewId="0">
      <selection activeCell="H10" sqref="H1:H1048576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>
        <f>data!C97</f>
        <v>138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7192331.3099999996</v>
      </c>
      <c r="C15" s="275">
        <f>data!C85</f>
        <v>6650702.2299999986</v>
      </c>
      <c r="D15" s="275">
        <f>'Prior Year'!C60</f>
        <v>4938.2935252986663</v>
      </c>
      <c r="E15" s="1">
        <f>data!C59</f>
        <v>3559</v>
      </c>
      <c r="F15" s="238">
        <f t="shared" ref="F15:F59" si="0">IF(B15=0,"",IF(D15=0,"",B15/D15))</f>
        <v>1456.4406253200614</v>
      </c>
      <c r="G15" s="238">
        <f t="shared" ref="G15:G29" si="1">IF(C15=0,"",IF(E15=0,"",C15/E15))</f>
        <v>1868.6996993537507</v>
      </c>
      <c r="H15" s="6">
        <f t="shared" ref="H15:H59" si="2">IF(B15=0,"",IF(C15=0,"",IF(D15=0,"",IF(E15=0,"",IF(G15/F15-1&lt;-0.25,G15/F15-1,IF(G15/F15-1&gt;0.25,G15/F15-1,""))))))</f>
        <v>0.28305930696151305</v>
      </c>
      <c r="I15" s="275" t="s">
        <v>1379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/>
      <c r="M16" s="7"/>
    </row>
    <row r="17" spans="1:13" x14ac:dyDescent="0.35">
      <c r="A17" s="1" t="s">
        <v>710</v>
      </c>
      <c r="B17" s="275">
        <f>'Prior Year'!E86</f>
        <v>44981124.520000003</v>
      </c>
      <c r="C17" s="275">
        <f>data!E85</f>
        <v>39289526.760000005</v>
      </c>
      <c r="D17" s="275">
        <f>'Prior Year'!E60</f>
        <v>41943.855117277002</v>
      </c>
      <c r="E17" s="1">
        <f>data!E59</f>
        <v>38481</v>
      </c>
      <c r="F17" s="238">
        <f t="shared" si="0"/>
        <v>1072.4127382719269</v>
      </c>
      <c r="G17" s="238">
        <f t="shared" si="1"/>
        <v>1021.0110641615344</v>
      </c>
      <c r="H17" s="6" t="str">
        <f t="shared" si="2"/>
        <v/>
      </c>
      <c r="I17" s="275"/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/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/>
      <c r="M19" s="7"/>
    </row>
    <row r="20" spans="1:13" x14ac:dyDescent="0.35">
      <c r="A20" s="1" t="s">
        <v>713</v>
      </c>
      <c r="B20" s="275">
        <f>'Prior Year'!H86</f>
        <v>1215198.29</v>
      </c>
      <c r="C20" s="275">
        <f>data!H85</f>
        <v>7974995.7999999998</v>
      </c>
      <c r="D20" s="275">
        <f>'Prior Year'!H60</f>
        <v>1366.3698412013978</v>
      </c>
      <c r="E20" s="1">
        <f>data!H59</f>
        <v>7728</v>
      </c>
      <c r="F20" s="238">
        <f t="shared" si="0"/>
        <v>889.36264059482005</v>
      </c>
      <c r="G20" s="238">
        <f t="shared" si="1"/>
        <v>1031.9611542443065</v>
      </c>
      <c r="H20" s="6" t="str">
        <f t="shared" si="2"/>
        <v/>
      </c>
      <c r="I20" s="275"/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/>
      <c r="M21" s="7"/>
    </row>
    <row r="22" spans="1:13" x14ac:dyDescent="0.35">
      <c r="A22" s="1" t="s">
        <v>715</v>
      </c>
      <c r="B22" s="275">
        <f>'Prior Year'!J86</f>
        <v>1921492.74</v>
      </c>
      <c r="C22" s="275">
        <f>data!J85</f>
        <v>2473159.1500000004</v>
      </c>
      <c r="D22" s="275">
        <f>'Prior Year'!J60</f>
        <v>1810</v>
      </c>
      <c r="E22" s="1">
        <f>data!J59</f>
        <v>2179</v>
      </c>
      <c r="F22" s="238">
        <f t="shared" si="0"/>
        <v>1061.5981988950275</v>
      </c>
      <c r="G22" s="238">
        <f t="shared" si="1"/>
        <v>1134.9973152822397</v>
      </c>
      <c r="H22" s="6" t="str">
        <f t="shared" si="2"/>
        <v/>
      </c>
      <c r="I22" s="275"/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/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/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/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/>
      <c r="M26" s="7"/>
    </row>
    <row r="27" spans="1:13" x14ac:dyDescent="0.35">
      <c r="A27" s="1" t="s">
        <v>720</v>
      </c>
      <c r="B27" s="275">
        <f>'Prior Year'!O86</f>
        <v>0</v>
      </c>
      <c r="C27" s="275">
        <f>data!O85</f>
        <v>0</v>
      </c>
      <c r="D27" s="275">
        <f>'Prior Year'!O60</f>
        <v>1288</v>
      </c>
      <c r="E27" s="1">
        <f>data!O59</f>
        <v>860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/>
      <c r="M27" s="7"/>
    </row>
    <row r="28" spans="1:13" x14ac:dyDescent="0.35">
      <c r="A28" s="1" t="s">
        <v>721</v>
      </c>
      <c r="B28" s="275">
        <f>'Prior Year'!P86</f>
        <v>15862644.379999999</v>
      </c>
      <c r="C28" s="275">
        <f>data!P85</f>
        <v>18722764.040000007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/>
      <c r="M28" s="7"/>
    </row>
    <row r="29" spans="1:13" x14ac:dyDescent="0.35">
      <c r="A29" s="1" t="s">
        <v>722</v>
      </c>
      <c r="B29" s="275">
        <f>'Prior Year'!Q86</f>
        <v>1533034.5600000003</v>
      </c>
      <c r="C29" s="275">
        <f>data!Q85</f>
        <v>1525489.67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/>
      <c r="M29" s="7"/>
    </row>
    <row r="30" spans="1:13" x14ac:dyDescent="0.35">
      <c r="A30" s="1" t="s">
        <v>723</v>
      </c>
      <c r="B30" s="275">
        <f>'Prior Year'!R86</f>
        <v>1348536.7799999998</v>
      </c>
      <c r="C30" s="275">
        <f>data!R85</f>
        <v>1519273.75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/>
      <c r="M30" s="7"/>
    </row>
    <row r="31" spans="1:13" x14ac:dyDescent="0.35">
      <c r="A31" s="1" t="s">
        <v>724</v>
      </c>
      <c r="B31" s="275">
        <f>'Prior Year'!S86</f>
        <v>4342446.66</v>
      </c>
      <c r="C31" s="275">
        <f>data!S85</f>
        <v>2427379.5300000003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3">IFERROR(IF(C31=0,"",IF(E31=0,"",C31/E31)),"")</f>
        <v/>
      </c>
      <c r="H31" s="6" t="e">
        <f t="shared" si="2"/>
        <v>#VALUE!</v>
      </c>
      <c r="I31" s="275"/>
      <c r="M31" s="7"/>
    </row>
    <row r="32" spans="1:13" x14ac:dyDescent="0.35">
      <c r="A32" s="1" t="s">
        <v>726</v>
      </c>
      <c r="B32" s="275">
        <f>'Prior Year'!T86</f>
        <v>978726.62000000011</v>
      </c>
      <c r="C32" s="275">
        <f>data!T85</f>
        <v>0</v>
      </c>
      <c r="D32" s="275" t="s">
        <v>725</v>
      </c>
      <c r="E32" s="4" t="s">
        <v>725</v>
      </c>
      <c r="F32" s="238" t="e">
        <f t="shared" si="0"/>
        <v>#VALUE!</v>
      </c>
      <c r="G32" s="238" t="str">
        <f t="shared" si="3"/>
        <v/>
      </c>
      <c r="H32" s="6" t="str">
        <f t="shared" si="2"/>
        <v/>
      </c>
      <c r="I32" s="275"/>
      <c r="M32" s="7"/>
    </row>
    <row r="33" spans="1:13" x14ac:dyDescent="0.35">
      <c r="A33" s="1" t="s">
        <v>727</v>
      </c>
      <c r="B33" s="275">
        <f>'Prior Year'!U86</f>
        <v>16597257.870000005</v>
      </c>
      <c r="C33" s="275">
        <f>data!U85</f>
        <v>8033565.129999999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4">IF(C33=0,"",IF(E33=0,"",C33/E33))</f>
        <v/>
      </c>
      <c r="H33" s="6" t="str">
        <f t="shared" si="2"/>
        <v/>
      </c>
      <c r="I33" s="275"/>
      <c r="M33" s="7"/>
    </row>
    <row r="34" spans="1:13" x14ac:dyDescent="0.35">
      <c r="A34" s="1" t="s">
        <v>728</v>
      </c>
      <c r="B34" s="275">
        <f>'Prior Year'!V86</f>
        <v>7158742.3899999997</v>
      </c>
      <c r="C34" s="275">
        <f>data!V85</f>
        <v>7978424.2799999993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4"/>
        <v/>
      </c>
      <c r="H34" s="6" t="str">
        <f t="shared" si="2"/>
        <v/>
      </c>
      <c r="I34" s="275"/>
      <c r="M34" s="7"/>
    </row>
    <row r="35" spans="1:13" x14ac:dyDescent="0.35">
      <c r="A35" s="1" t="s">
        <v>729</v>
      </c>
      <c r="B35" s="275">
        <f>'Prior Year'!W86</f>
        <v>902332.96999999986</v>
      </c>
      <c r="C35" s="275">
        <f>data!W85</f>
        <v>808321.71000000008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4"/>
        <v/>
      </c>
      <c r="H35" s="6" t="str">
        <f t="shared" si="2"/>
        <v/>
      </c>
      <c r="I35" s="275"/>
      <c r="M35" s="7"/>
    </row>
    <row r="36" spans="1:13" x14ac:dyDescent="0.35">
      <c r="A36" s="1" t="s">
        <v>730</v>
      </c>
      <c r="B36" s="275">
        <f>'Prior Year'!X86</f>
        <v>2012427.3100000003</v>
      </c>
      <c r="C36" s="275">
        <f>data!X85</f>
        <v>2039433.75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4"/>
        <v/>
      </c>
      <c r="H36" s="6" t="str">
        <f t="shared" si="2"/>
        <v/>
      </c>
      <c r="I36" s="275"/>
      <c r="M36" s="7"/>
    </row>
    <row r="37" spans="1:13" x14ac:dyDescent="0.35">
      <c r="A37" s="1" t="s">
        <v>731</v>
      </c>
      <c r="B37" s="275">
        <f>'Prior Year'!Y86</f>
        <v>6458310.5100000007</v>
      </c>
      <c r="C37" s="275">
        <f>data!Y85</f>
        <v>5503861.21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4"/>
        <v/>
      </c>
      <c r="H37" s="6" t="str">
        <f t="shared" si="2"/>
        <v/>
      </c>
      <c r="I37" s="275"/>
      <c r="M37" s="7"/>
    </row>
    <row r="38" spans="1:13" x14ac:dyDescent="0.35">
      <c r="A38" s="1" t="s">
        <v>732</v>
      </c>
      <c r="B38" s="275">
        <f>'Prior Year'!Z86</f>
        <v>54715.110000000008</v>
      </c>
      <c r="C38" s="275">
        <f>data!Z85</f>
        <v>19965.7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4"/>
        <v/>
      </c>
      <c r="H38" s="6" t="str">
        <f t="shared" si="2"/>
        <v/>
      </c>
      <c r="I38" s="275"/>
      <c r="M38" s="7"/>
    </row>
    <row r="39" spans="1:13" x14ac:dyDescent="0.35">
      <c r="A39" s="1" t="s">
        <v>733</v>
      </c>
      <c r="B39" s="275">
        <f>'Prior Year'!AA86</f>
        <v>611226.80000000005</v>
      </c>
      <c r="C39" s="275">
        <f>data!AA85</f>
        <v>455302.72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4"/>
        <v/>
      </c>
      <c r="H39" s="6" t="str">
        <f t="shared" si="2"/>
        <v/>
      </c>
      <c r="I39" s="275"/>
      <c r="M39" s="7"/>
    </row>
    <row r="40" spans="1:13" x14ac:dyDescent="0.35">
      <c r="A40" s="1" t="s">
        <v>734</v>
      </c>
      <c r="B40" s="275">
        <f>'Prior Year'!AB86</f>
        <v>12508897.669999998</v>
      </c>
      <c r="C40" s="275">
        <f>data!AB85</f>
        <v>12141266.839999998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/>
      <c r="M40" s="7"/>
    </row>
    <row r="41" spans="1:13" x14ac:dyDescent="0.35">
      <c r="A41" s="1" t="s">
        <v>735</v>
      </c>
      <c r="B41" s="275">
        <f>'Prior Year'!AC86</f>
        <v>3854974.09</v>
      </c>
      <c r="C41" s="275">
        <f>data!AC85</f>
        <v>3020471.13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4"/>
        <v/>
      </c>
      <c r="H41" s="6" t="str">
        <f t="shared" si="2"/>
        <v/>
      </c>
      <c r="I41" s="275"/>
      <c r="M41" s="7"/>
    </row>
    <row r="42" spans="1:13" x14ac:dyDescent="0.35">
      <c r="A42" s="1" t="s">
        <v>736</v>
      </c>
      <c r="B42" s="275">
        <f>'Prior Year'!AD86</f>
        <v>751260.08</v>
      </c>
      <c r="C42" s="275">
        <f>data!AD85</f>
        <v>735779.86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4"/>
        <v/>
      </c>
      <c r="H42" s="6" t="str">
        <f t="shared" si="2"/>
        <v/>
      </c>
      <c r="I42" s="275"/>
      <c r="M42" s="7"/>
    </row>
    <row r="43" spans="1:13" x14ac:dyDescent="0.35">
      <c r="A43" s="1" t="s">
        <v>737</v>
      </c>
      <c r="B43" s="275">
        <f>'Prior Year'!AE86</f>
        <v>2045321.5099999998</v>
      </c>
      <c r="C43" s="275">
        <f>data!AE85</f>
        <v>1811100.9499999997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4"/>
        <v/>
      </c>
      <c r="H43" s="6" t="str">
        <f t="shared" si="2"/>
        <v/>
      </c>
      <c r="I43" s="275"/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4"/>
        <v/>
      </c>
      <c r="H44" s="6" t="str">
        <f t="shared" si="2"/>
        <v/>
      </c>
      <c r="I44" s="275"/>
      <c r="M44" s="7"/>
    </row>
    <row r="45" spans="1:13" x14ac:dyDescent="0.35">
      <c r="A45" s="1" t="s">
        <v>739</v>
      </c>
      <c r="B45" s="275">
        <f>'Prior Year'!AG86</f>
        <v>16077322.59</v>
      </c>
      <c r="C45" s="275">
        <f>data!AG85</f>
        <v>16934568.759999998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4"/>
        <v/>
      </c>
      <c r="H45" s="6" t="str">
        <f t="shared" si="2"/>
        <v/>
      </c>
      <c r="I45" s="275"/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4"/>
        <v/>
      </c>
      <c r="H46" s="6" t="str">
        <f t="shared" si="2"/>
        <v/>
      </c>
      <c r="I46" s="275"/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4"/>
        <v/>
      </c>
      <c r="H47" s="6" t="str">
        <f t="shared" si="2"/>
        <v/>
      </c>
      <c r="I47" s="275"/>
      <c r="M47" s="7"/>
    </row>
    <row r="48" spans="1:13" x14ac:dyDescent="0.35">
      <c r="A48" s="1" t="s">
        <v>742</v>
      </c>
      <c r="B48" s="275">
        <f>'Prior Year'!AJ86</f>
        <v>3209972.9199999995</v>
      </c>
      <c r="C48" s="275">
        <f>data!AJ85</f>
        <v>4777034.6800000006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4"/>
        <v/>
      </c>
      <c r="H48" s="6" t="str">
        <f t="shared" si="2"/>
        <v/>
      </c>
      <c r="I48" s="275"/>
      <c r="M48" s="7"/>
    </row>
    <row r="49" spans="1:13" x14ac:dyDescent="0.35">
      <c r="A49" s="1" t="s">
        <v>743</v>
      </c>
      <c r="B49" s="275">
        <f>'Prior Year'!AK86</f>
        <v>475986.47</v>
      </c>
      <c r="C49" s="275">
        <f>data!AK85</f>
        <v>415642.56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4"/>
        <v/>
      </c>
      <c r="H49" s="6" t="str">
        <f t="shared" si="2"/>
        <v/>
      </c>
      <c r="I49" s="275"/>
      <c r="M49" s="7"/>
    </row>
    <row r="50" spans="1:13" x14ac:dyDescent="0.35">
      <c r="A50" s="1" t="s">
        <v>744</v>
      </c>
      <c r="B50" s="275">
        <f>'Prior Year'!AL86</f>
        <v>244949.24</v>
      </c>
      <c r="C50" s="275">
        <f>data!AL85</f>
        <v>268412.27999999997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4"/>
        <v/>
      </c>
      <c r="H50" s="6" t="str">
        <f t="shared" si="2"/>
        <v/>
      </c>
      <c r="I50" s="275"/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4"/>
        <v/>
      </c>
      <c r="H51" s="6" t="str">
        <f t="shared" si="2"/>
        <v/>
      </c>
      <c r="I51" s="275"/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4"/>
        <v/>
      </c>
      <c r="H52" s="6" t="str">
        <f t="shared" si="2"/>
        <v/>
      </c>
      <c r="I52" s="275"/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1757402.0000000002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4"/>
        <v/>
      </c>
      <c r="H53" s="6" t="str">
        <f t="shared" si="2"/>
        <v/>
      </c>
      <c r="I53" s="275"/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4"/>
        <v/>
      </c>
      <c r="H54" s="6" t="str">
        <f t="shared" si="2"/>
        <v/>
      </c>
      <c r="I54" s="275"/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4"/>
        <v/>
      </c>
      <c r="H55" s="6" t="str">
        <f t="shared" si="2"/>
        <v/>
      </c>
      <c r="I55" s="275"/>
      <c r="M55" s="7"/>
    </row>
    <row r="56" spans="1:13" x14ac:dyDescent="0.35">
      <c r="A56" s="1" t="s">
        <v>750</v>
      </c>
      <c r="B56" s="275">
        <f>'Prior Year'!AR86</f>
        <v>41687.380000000005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4"/>
        <v/>
      </c>
      <c r="H56" s="6" t="str">
        <f t="shared" si="2"/>
        <v/>
      </c>
      <c r="I56" s="275"/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4"/>
        <v/>
      </c>
      <c r="H57" s="6" t="str">
        <f t="shared" si="2"/>
        <v/>
      </c>
      <c r="I57" s="275"/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4"/>
        <v/>
      </c>
      <c r="H58" s="6" t="str">
        <f t="shared" si="2"/>
        <v/>
      </c>
      <c r="I58" s="275"/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4"/>
        <v/>
      </c>
      <c r="H59" s="6" t="str">
        <f t="shared" si="2"/>
        <v/>
      </c>
      <c r="I59" s="275"/>
      <c r="M59" s="7"/>
    </row>
    <row r="60" spans="1:13" x14ac:dyDescent="0.35">
      <c r="A60" s="1" t="s">
        <v>754</v>
      </c>
      <c r="B60" s="275">
        <f>'Prior Year'!AV86</f>
        <v>1988539.78</v>
      </c>
      <c r="C60" s="275">
        <f>data!AV85</f>
        <v>658873.78999999992</v>
      </c>
      <c r="D60" s="275" t="s">
        <v>725</v>
      </c>
      <c r="E60" s="4" t="s">
        <v>725</v>
      </c>
      <c r="F60" s="238"/>
      <c r="G60" s="238"/>
      <c r="H60" s="6"/>
      <c r="I60" s="275"/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/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105839.38</v>
      </c>
      <c r="D62" s="275" t="s">
        <v>725</v>
      </c>
      <c r="E62" s="4" t="s">
        <v>725</v>
      </c>
      <c r="F62" s="238"/>
      <c r="G62" s="238"/>
      <c r="H62" s="6"/>
      <c r="I62" s="275"/>
      <c r="M62" s="7"/>
    </row>
    <row r="63" spans="1:13" x14ac:dyDescent="0.35">
      <c r="A63" s="1" t="s">
        <v>757</v>
      </c>
      <c r="B63" s="275">
        <f>'Prior Year'!AY86</f>
        <v>3393397.19</v>
      </c>
      <c r="C63" s="275">
        <f>data!AY85</f>
        <v>1374425.4100000001</v>
      </c>
      <c r="D63" s="275">
        <f>'Prior Year'!AY60</f>
        <v>245091</v>
      </c>
      <c r="E63" s="1" t="e">
        <f>data!AY59</f>
        <v>#VALUE!</v>
      </c>
      <c r="F63" s="238">
        <f>IF(B63=0,"",IF(D63=0,"",B63/D63))</f>
        <v>13.845458176758836</v>
      </c>
      <c r="G63" s="238" t="e">
        <f t="shared" si="4"/>
        <v>#VALUE!</v>
      </c>
      <c r="H63" s="6" t="e">
        <f>IF(B63=0,"",IF(C63=0,"",IF(D63=0,"",IF(E63=0,"",IF(G63/F63-1&lt;-0.25,G63/F63-1,IF(G63/F63-1&gt;0.25,G63/F63-1,""))))))</f>
        <v>#VALUE!</v>
      </c>
      <c r="I63" s="275"/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1821083.84</v>
      </c>
      <c r="D64" s="275">
        <f>'Prior Year'!AZ60</f>
        <v>0</v>
      </c>
      <c r="E64" s="1" t="e">
        <f>data!AZ59</f>
        <v>#VALUE!</v>
      </c>
      <c r="F64" s="238" t="str">
        <f>IF(B64=0,"",IF(D64=0,"",B64/D64))</f>
        <v/>
      </c>
      <c r="G64" s="238" t="e">
        <f t="shared" si="4"/>
        <v>#VALUE!</v>
      </c>
      <c r="H64" s="6" t="str">
        <f>IF(B64=0,"",IF(C64=0,"",IF(D64=0,"",IF(E64=0,"",IF(G64/F64-1&lt;-0.25,G64/F64-1,IF(G64/F64-1&gt;0.25,G64/F64-1,""))))))</f>
        <v/>
      </c>
      <c r="I64" s="275"/>
      <c r="M64" s="7"/>
    </row>
    <row r="65" spans="1:13" x14ac:dyDescent="0.35">
      <c r="A65" s="1" t="s">
        <v>759</v>
      </c>
      <c r="B65" s="275">
        <f>'Prior Year'!BA86</f>
        <v>0</v>
      </c>
      <c r="C65" s="275">
        <f>data!BA85</f>
        <v>0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4"/>
        <v/>
      </c>
      <c r="H65" s="6" t="str">
        <f>IF(B65=0,"",IF(C65=0,"",IF(D65=0,"",IF(E65=0,"",IF(G65/F65-1&lt;-0.25,G65/F65-1,IF(G65/F65-1&gt;0.25,G65/F65-1,""))))))</f>
        <v/>
      </c>
      <c r="I65" s="275"/>
      <c r="M65" s="7"/>
    </row>
    <row r="66" spans="1:13" x14ac:dyDescent="0.35">
      <c r="A66" s="1" t="s">
        <v>760</v>
      </c>
      <c r="B66" s="275">
        <f>'Prior Year'!BB86</f>
        <v>0</v>
      </c>
      <c r="C66" s="275">
        <f>data!BB85</f>
        <v>2347300.8400000003</v>
      </c>
      <c r="D66" s="275" t="s">
        <v>725</v>
      </c>
      <c r="E66" s="4" t="s">
        <v>725</v>
      </c>
      <c r="F66" s="238"/>
      <c r="G66" s="238" t="str">
        <f t="shared" ref="G66:G68" si="5">IFERROR(IF(C66=0,"",IF(E66=0,"",C66/E66)),"")</f>
        <v/>
      </c>
      <c r="H66" s="6"/>
      <c r="I66" s="275"/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5"/>
        <v/>
      </c>
      <c r="H67" s="6"/>
      <c r="I67" s="275"/>
      <c r="M67" s="7"/>
    </row>
    <row r="68" spans="1:13" x14ac:dyDescent="0.35">
      <c r="A68" s="1" t="s">
        <v>762</v>
      </c>
      <c r="B68" s="275">
        <f>'Prior Year'!BD86</f>
        <v>84047.32</v>
      </c>
      <c r="C68" s="275">
        <f>data!BD85</f>
        <v>45517.73</v>
      </c>
      <c r="D68" s="275" t="s">
        <v>725</v>
      </c>
      <c r="E68" s="4" t="s">
        <v>725</v>
      </c>
      <c r="F68" s="238"/>
      <c r="G68" s="238" t="str">
        <f t="shared" si="5"/>
        <v/>
      </c>
      <c r="H68" s="6"/>
      <c r="I68" s="275"/>
      <c r="M68" s="7"/>
    </row>
    <row r="69" spans="1:13" x14ac:dyDescent="0.35">
      <c r="A69" s="1" t="s">
        <v>763</v>
      </c>
      <c r="B69" s="275">
        <f>'Prior Year'!BE86</f>
        <v>12580909.280000001</v>
      </c>
      <c r="C69" s="275">
        <f>data!BE85</f>
        <v>10914370.75</v>
      </c>
      <c r="D69" s="275">
        <f>'Prior Year'!BE60</f>
        <v>558577.19962199987</v>
      </c>
      <c r="E69" s="1">
        <f>data!BE59</f>
        <v>436329.27399999974</v>
      </c>
      <c r="F69" s="238">
        <f>IF(B69=0,"",IF(D69=0,"",B69/D69))</f>
        <v>22.523134292831411</v>
      </c>
      <c r="G69" s="238">
        <f t="shared" si="4"/>
        <v>25.014069420425837</v>
      </c>
      <c r="H69" s="6" t="str">
        <f>IF(B69=0,"",IF(C69=0,"",IF(D69=0,"",IF(E69=0,"",IF(G69/F69-1&lt;-0.25,G69/F69-1,IF(G69/F69-1&gt;0.25,G69/F69-1,""))))))</f>
        <v/>
      </c>
      <c r="I69" s="275"/>
      <c r="M69" s="7"/>
    </row>
    <row r="70" spans="1:13" x14ac:dyDescent="0.35">
      <c r="A70" s="1" t="s">
        <v>764</v>
      </c>
      <c r="B70" s="275">
        <f>'Prior Year'!BF86</f>
        <v>4543136.91</v>
      </c>
      <c r="C70" s="275">
        <f>data!BF85</f>
        <v>0</v>
      </c>
      <c r="D70" s="275" t="s">
        <v>725</v>
      </c>
      <c r="E70" s="4" t="s">
        <v>725</v>
      </c>
      <c r="F70" s="238" t="str">
        <f t="shared" ref="F70:F94" si="6">IFERROR(IF(B70=0,"",IF(D70=0,"",B70/D70)),"")</f>
        <v/>
      </c>
      <c r="G70" s="238" t="str">
        <f t="shared" ref="G70:G94" si="7">IFERROR(IF(C70=0,"",IF(E70=0,"",C70/E70)),"")</f>
        <v/>
      </c>
      <c r="H70" s="6" t="str">
        <f t="shared" ref="H70:H94" si="8">IFERROR(IF(B70=0,"",IF(C70=0,"",IF(D70=0,"",IF(E70=0,"",IF(G70/F70-1&lt;-0.25,G70/F70-1,IF(G70/F70-1&gt;0.25,G70/F70-1,"")))))),"")</f>
        <v/>
      </c>
      <c r="I70" s="275"/>
      <c r="M70" s="7"/>
    </row>
    <row r="71" spans="1:13" x14ac:dyDescent="0.35">
      <c r="A71" s="1" t="s">
        <v>765</v>
      </c>
      <c r="B71" s="275">
        <f>'Prior Year'!BG86</f>
        <v>2901.32</v>
      </c>
      <c r="C71" s="275">
        <f>data!BG85</f>
        <v>11962.15</v>
      </c>
      <c r="D71" s="275" t="s">
        <v>725</v>
      </c>
      <c r="E71" s="4" t="s">
        <v>725</v>
      </c>
      <c r="F71" s="238" t="str">
        <f t="shared" si="6"/>
        <v/>
      </c>
      <c r="G71" s="238" t="str">
        <f t="shared" si="7"/>
        <v/>
      </c>
      <c r="H71" s="6" t="str">
        <f t="shared" si="8"/>
        <v/>
      </c>
      <c r="I71" s="275"/>
      <c r="M71" s="7"/>
    </row>
    <row r="72" spans="1:13" x14ac:dyDescent="0.35">
      <c r="A72" s="1" t="s">
        <v>766</v>
      </c>
      <c r="B72" s="275">
        <f>'Prior Year'!BH86</f>
        <v>29197.78</v>
      </c>
      <c r="C72" s="275">
        <f>data!BH85</f>
        <v>479396.07</v>
      </c>
      <c r="D72" s="275" t="s">
        <v>725</v>
      </c>
      <c r="E72" s="4" t="s">
        <v>725</v>
      </c>
      <c r="F72" s="238" t="str">
        <f t="shared" si="6"/>
        <v/>
      </c>
      <c r="G72" s="238" t="str">
        <f t="shared" si="7"/>
        <v/>
      </c>
      <c r="H72" s="6" t="str">
        <f t="shared" si="8"/>
        <v/>
      </c>
      <c r="I72" s="275"/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6"/>
        <v/>
      </c>
      <c r="G73" s="238" t="str">
        <f t="shared" si="7"/>
        <v/>
      </c>
      <c r="H73" s="6" t="str">
        <f t="shared" si="8"/>
        <v/>
      </c>
      <c r="I73" s="275"/>
      <c r="M73" s="7"/>
    </row>
    <row r="74" spans="1:13" x14ac:dyDescent="0.35">
      <c r="A74" s="1" t="s">
        <v>768</v>
      </c>
      <c r="B74" s="275">
        <f>'Prior Year'!BJ86</f>
        <v>0</v>
      </c>
      <c r="C74" s="275">
        <f>data!BJ85</f>
        <v>0</v>
      </c>
      <c r="D74" s="275" t="s">
        <v>725</v>
      </c>
      <c r="E74" s="4" t="s">
        <v>725</v>
      </c>
      <c r="F74" s="238" t="str">
        <f t="shared" si="6"/>
        <v/>
      </c>
      <c r="G74" s="238" t="str">
        <f t="shared" si="7"/>
        <v/>
      </c>
      <c r="H74" s="6" t="str">
        <f t="shared" si="8"/>
        <v/>
      </c>
      <c r="I74" s="275"/>
      <c r="M74" s="7"/>
    </row>
    <row r="75" spans="1:13" x14ac:dyDescent="0.35">
      <c r="A75" s="1" t="s">
        <v>769</v>
      </c>
      <c r="B75" s="275">
        <f>'Prior Year'!BK86</f>
        <v>7108.65</v>
      </c>
      <c r="C75" s="275">
        <f>data!BK85</f>
        <v>0</v>
      </c>
      <c r="D75" s="275" t="s">
        <v>725</v>
      </c>
      <c r="E75" s="4" t="s">
        <v>725</v>
      </c>
      <c r="F75" s="238" t="str">
        <f t="shared" si="6"/>
        <v/>
      </c>
      <c r="G75" s="238" t="str">
        <f t="shared" si="7"/>
        <v/>
      </c>
      <c r="H75" s="6" t="str">
        <f t="shared" si="8"/>
        <v/>
      </c>
      <c r="I75" s="275"/>
      <c r="M75" s="7"/>
    </row>
    <row r="76" spans="1:13" x14ac:dyDescent="0.35">
      <c r="A76" s="1" t="s">
        <v>770</v>
      </c>
      <c r="B76" s="275">
        <f>'Prior Year'!BL86</f>
        <v>1638</v>
      </c>
      <c r="C76" s="275">
        <f>data!BL85</f>
        <v>2443629.66</v>
      </c>
      <c r="D76" s="275" t="s">
        <v>725</v>
      </c>
      <c r="E76" s="4" t="s">
        <v>725</v>
      </c>
      <c r="F76" s="238" t="str">
        <f t="shared" si="6"/>
        <v/>
      </c>
      <c r="G76" s="238" t="str">
        <f t="shared" si="7"/>
        <v/>
      </c>
      <c r="H76" s="6" t="str">
        <f t="shared" si="8"/>
        <v/>
      </c>
      <c r="I76" s="275"/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6"/>
        <v/>
      </c>
      <c r="G77" s="238" t="str">
        <f t="shared" si="7"/>
        <v/>
      </c>
      <c r="H77" s="6" t="str">
        <f t="shared" si="8"/>
        <v/>
      </c>
      <c r="I77" s="275"/>
      <c r="M77" s="7"/>
    </row>
    <row r="78" spans="1:13" x14ac:dyDescent="0.35">
      <c r="A78" s="1" t="s">
        <v>772</v>
      </c>
      <c r="B78" s="275">
        <f>'Prior Year'!BN86</f>
        <v>9545559.0999999996</v>
      </c>
      <c r="C78" s="275">
        <f>data!BN85</f>
        <v>9298358.3399999999</v>
      </c>
      <c r="D78" s="275" t="s">
        <v>725</v>
      </c>
      <c r="E78" s="4" t="s">
        <v>725</v>
      </c>
      <c r="F78" s="238" t="str">
        <f t="shared" si="6"/>
        <v/>
      </c>
      <c r="G78" s="238" t="str">
        <f t="shared" si="7"/>
        <v/>
      </c>
      <c r="H78" s="6" t="str">
        <f t="shared" si="8"/>
        <v/>
      </c>
      <c r="I78" s="275"/>
      <c r="M78" s="7"/>
    </row>
    <row r="79" spans="1:13" x14ac:dyDescent="0.35">
      <c r="A79" s="1" t="s">
        <v>773</v>
      </c>
      <c r="B79" s="275">
        <f>'Prior Year'!BO86</f>
        <v>185821.23</v>
      </c>
      <c r="C79" s="275">
        <f>data!BO85</f>
        <v>7550542.7999999998</v>
      </c>
      <c r="D79" s="275" t="s">
        <v>725</v>
      </c>
      <c r="E79" s="4" t="s">
        <v>725</v>
      </c>
      <c r="F79" s="238" t="str">
        <f t="shared" si="6"/>
        <v/>
      </c>
      <c r="G79" s="238" t="str">
        <f t="shared" si="7"/>
        <v/>
      </c>
      <c r="H79" s="6" t="str">
        <f t="shared" si="8"/>
        <v/>
      </c>
      <c r="I79" s="275"/>
      <c r="M79" s="7"/>
    </row>
    <row r="80" spans="1:13" x14ac:dyDescent="0.35">
      <c r="A80" s="1" t="s">
        <v>774</v>
      </c>
      <c r="B80" s="275">
        <f>'Prior Year'!BP86</f>
        <v>-32430.230000000003</v>
      </c>
      <c r="C80" s="275">
        <f>data!BP85</f>
        <v>310</v>
      </c>
      <c r="D80" s="275" t="s">
        <v>725</v>
      </c>
      <c r="E80" s="4" t="s">
        <v>725</v>
      </c>
      <c r="F80" s="238" t="str">
        <f t="shared" si="6"/>
        <v/>
      </c>
      <c r="G80" s="238" t="str">
        <f t="shared" si="7"/>
        <v/>
      </c>
      <c r="H80" s="6" t="str">
        <f t="shared" si="8"/>
        <v/>
      </c>
      <c r="I80" s="275"/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6"/>
        <v/>
      </c>
      <c r="G81" s="238" t="str">
        <f t="shared" si="7"/>
        <v/>
      </c>
      <c r="H81" s="6" t="str">
        <f t="shared" si="8"/>
        <v/>
      </c>
      <c r="I81" s="275"/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0</v>
      </c>
      <c r="D82" s="275" t="s">
        <v>725</v>
      </c>
      <c r="E82" s="4" t="s">
        <v>725</v>
      </c>
      <c r="F82" s="238" t="str">
        <f t="shared" si="6"/>
        <v/>
      </c>
      <c r="G82" s="238" t="str">
        <f t="shared" si="7"/>
        <v/>
      </c>
      <c r="H82" s="6" t="str">
        <f t="shared" si="8"/>
        <v/>
      </c>
      <c r="I82" s="275"/>
      <c r="M82" s="7"/>
    </row>
    <row r="83" spans="1:13" x14ac:dyDescent="0.35">
      <c r="A83" s="1" t="s">
        <v>777</v>
      </c>
      <c r="B83" s="275">
        <f>'Prior Year'!BS86</f>
        <v>190282.19</v>
      </c>
      <c r="C83" s="275">
        <f>data!BS85</f>
        <v>179802.27999999997</v>
      </c>
      <c r="D83" s="275" t="s">
        <v>725</v>
      </c>
      <c r="E83" s="4" t="s">
        <v>725</v>
      </c>
      <c r="F83" s="238" t="str">
        <f t="shared" si="6"/>
        <v/>
      </c>
      <c r="G83" s="238" t="str">
        <f t="shared" si="7"/>
        <v/>
      </c>
      <c r="H83" s="6" t="str">
        <f t="shared" si="8"/>
        <v/>
      </c>
      <c r="I83" s="275"/>
      <c r="M83" s="7"/>
    </row>
    <row r="84" spans="1:13" x14ac:dyDescent="0.35">
      <c r="A84" s="1" t="s">
        <v>778</v>
      </c>
      <c r="B84" s="275">
        <f>'Prior Year'!BT86</f>
        <v>181420.50999999998</v>
      </c>
      <c r="C84" s="275">
        <f>data!BT85</f>
        <v>173593.86000000002</v>
      </c>
      <c r="D84" s="275" t="s">
        <v>725</v>
      </c>
      <c r="E84" s="4" t="s">
        <v>725</v>
      </c>
      <c r="F84" s="238" t="str">
        <f t="shared" si="6"/>
        <v/>
      </c>
      <c r="G84" s="238" t="str">
        <f t="shared" si="7"/>
        <v/>
      </c>
      <c r="H84" s="6" t="str">
        <f t="shared" si="8"/>
        <v/>
      </c>
      <c r="I84" s="275"/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9250.57</v>
      </c>
      <c r="D85" s="275" t="s">
        <v>725</v>
      </c>
      <c r="E85" s="4" t="s">
        <v>725</v>
      </c>
      <c r="F85" s="238" t="str">
        <f t="shared" si="6"/>
        <v/>
      </c>
      <c r="G85" s="238" t="str">
        <f t="shared" si="7"/>
        <v/>
      </c>
      <c r="H85" s="6" t="str">
        <f t="shared" si="8"/>
        <v/>
      </c>
      <c r="I85" s="275"/>
      <c r="M85" s="7"/>
    </row>
    <row r="86" spans="1:13" x14ac:dyDescent="0.35">
      <c r="A86" s="1" t="s">
        <v>780</v>
      </c>
      <c r="B86" s="275">
        <f>'Prior Year'!BV86</f>
        <v>13617</v>
      </c>
      <c r="C86" s="275">
        <f>data!BV85</f>
        <v>358</v>
      </c>
      <c r="D86" s="275" t="s">
        <v>725</v>
      </c>
      <c r="E86" s="4" t="s">
        <v>725</v>
      </c>
      <c r="F86" s="238" t="str">
        <f t="shared" si="6"/>
        <v/>
      </c>
      <c r="G86" s="238" t="str">
        <f t="shared" si="7"/>
        <v/>
      </c>
      <c r="H86" s="6" t="str">
        <f t="shared" si="8"/>
        <v/>
      </c>
      <c r="I86" s="275"/>
      <c r="M86" s="7"/>
    </row>
    <row r="87" spans="1:13" x14ac:dyDescent="0.35">
      <c r="A87" s="1" t="s">
        <v>781</v>
      </c>
      <c r="B87" s="275">
        <f>'Prior Year'!BW86</f>
        <v>3807146.0799999996</v>
      </c>
      <c r="C87" s="275">
        <f>data!BW85</f>
        <v>4588624.26</v>
      </c>
      <c r="D87" s="275" t="s">
        <v>725</v>
      </c>
      <c r="E87" s="4" t="s">
        <v>725</v>
      </c>
      <c r="F87" s="238" t="str">
        <f t="shared" si="6"/>
        <v/>
      </c>
      <c r="G87" s="238" t="str">
        <f t="shared" si="7"/>
        <v/>
      </c>
      <c r="H87" s="6" t="str">
        <f t="shared" si="8"/>
        <v/>
      </c>
      <c r="I87" s="275"/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6"/>
        <v/>
      </c>
      <c r="G88" s="238" t="str">
        <f t="shared" si="7"/>
        <v/>
      </c>
      <c r="H88" s="6" t="str">
        <f t="shared" si="8"/>
        <v/>
      </c>
      <c r="I88" s="275"/>
      <c r="M88" s="7"/>
    </row>
    <row r="89" spans="1:13" x14ac:dyDescent="0.35">
      <c r="A89" s="1" t="s">
        <v>783</v>
      </c>
      <c r="B89" s="275">
        <f>'Prior Year'!BY86</f>
        <v>6589401.9300000016</v>
      </c>
      <c r="C89" s="275">
        <f>data!BY85</f>
        <v>2942599.57</v>
      </c>
      <c r="D89" s="275" t="s">
        <v>725</v>
      </c>
      <c r="E89" s="4" t="s">
        <v>725</v>
      </c>
      <c r="F89" s="238" t="str">
        <f t="shared" si="6"/>
        <v/>
      </c>
      <c r="G89" s="238" t="str">
        <f t="shared" si="7"/>
        <v/>
      </c>
      <c r="H89" s="6" t="str">
        <f t="shared" si="8"/>
        <v/>
      </c>
      <c r="I89" s="275"/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3319596.5100000007</v>
      </c>
      <c r="D90" s="275" t="s">
        <v>725</v>
      </c>
      <c r="E90" s="4" t="s">
        <v>725</v>
      </c>
      <c r="F90" s="238" t="str">
        <f t="shared" si="6"/>
        <v/>
      </c>
      <c r="G90" s="238" t="str">
        <f t="shared" si="7"/>
        <v/>
      </c>
      <c r="H90" s="6" t="str">
        <f t="shared" si="8"/>
        <v/>
      </c>
      <c r="I90" s="275"/>
      <c r="M90" s="7"/>
    </row>
    <row r="91" spans="1:13" x14ac:dyDescent="0.35">
      <c r="A91" s="1" t="s">
        <v>785</v>
      </c>
      <c r="B91" s="275">
        <f>'Prior Year'!CA86</f>
        <v>17158.55</v>
      </c>
      <c r="C91" s="275">
        <f>data!CA85</f>
        <v>447219.44000000006</v>
      </c>
      <c r="D91" s="275" t="s">
        <v>725</v>
      </c>
      <c r="E91" s="4" t="s">
        <v>725</v>
      </c>
      <c r="F91" s="238" t="str">
        <f t="shared" si="6"/>
        <v/>
      </c>
      <c r="G91" s="238" t="str">
        <f t="shared" si="7"/>
        <v/>
      </c>
      <c r="H91" s="6" t="str">
        <f t="shared" si="8"/>
        <v/>
      </c>
      <c r="I91" s="275"/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55313.36</v>
      </c>
      <c r="D92" s="275" t="s">
        <v>725</v>
      </c>
      <c r="E92" s="4" t="s">
        <v>725</v>
      </c>
      <c r="F92" s="238" t="str">
        <f t="shared" si="6"/>
        <v/>
      </c>
      <c r="G92" s="238" t="str">
        <f t="shared" si="7"/>
        <v/>
      </c>
      <c r="H92" s="6" t="str">
        <f t="shared" si="8"/>
        <v/>
      </c>
      <c r="I92" s="275"/>
      <c r="M92" s="7"/>
    </row>
    <row r="93" spans="1:13" x14ac:dyDescent="0.35">
      <c r="A93" s="1" t="s">
        <v>787</v>
      </c>
      <c r="B93" s="275">
        <f>'Prior Year'!CC86</f>
        <v>84485464.853350937</v>
      </c>
      <c r="C93" s="275">
        <f>data!CC85</f>
        <v>105201893.48</v>
      </c>
      <c r="D93" s="275" t="s">
        <v>725</v>
      </c>
      <c r="E93" s="4" t="s">
        <v>725</v>
      </c>
      <c r="F93" s="238" t="str">
        <f t="shared" si="6"/>
        <v/>
      </c>
      <c r="G93" s="238" t="str">
        <f t="shared" si="7"/>
        <v/>
      </c>
      <c r="H93" s="6" t="str">
        <f t="shared" si="8"/>
        <v/>
      </c>
      <c r="I93" s="275"/>
      <c r="M93" s="7"/>
    </row>
    <row r="94" spans="1:13" x14ac:dyDescent="0.35">
      <c r="A94" s="1" t="s">
        <v>788</v>
      </c>
      <c r="B94" s="275">
        <f>'Prior Year'!CD86</f>
        <v>12889900.59</v>
      </c>
      <c r="C94" s="275">
        <f>data!CD85</f>
        <v>12938464.109999999</v>
      </c>
      <c r="D94" s="275" t="s">
        <v>725</v>
      </c>
      <c r="E94" s="4" t="s">
        <v>725</v>
      </c>
      <c r="F94" s="238" t="str">
        <f t="shared" si="6"/>
        <v/>
      </c>
      <c r="G94" s="238" t="str">
        <f t="shared" si="7"/>
        <v/>
      </c>
      <c r="H94" s="6" t="str">
        <f t="shared" si="8"/>
        <v/>
      </c>
      <c r="I94" s="275"/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topLeftCell="A22" workbookViewId="0">
      <selection activeCell="D15" sqref="D1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7039069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95352885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tabSelected="1" topLeftCell="A30"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H-138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Swedish Edmonds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98026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Snohomish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Elizabeth Wako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Mary Beth Formby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(425) 640-4000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(425) 640-4010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 xml:space="preserve"> X</v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7925</v>
      </c>
      <c r="G23" s="81">
        <f>data!D127</f>
        <v>49768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860</v>
      </c>
      <c r="G26" s="81">
        <f>data!D130</f>
        <v>2179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13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44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60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31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13</v>
      </c>
      <c r="E34" s="78" t="s">
        <v>324</v>
      </c>
      <c r="F34" s="81"/>
      <c r="G34" s="81">
        <f>data!E143</f>
        <v>186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25</v>
      </c>
      <c r="E36" s="78" t="s">
        <v>325</v>
      </c>
      <c r="F36" s="81"/>
      <c r="G36" s="81">
        <f>data!C144</f>
        <v>217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18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3" zoomScaleNormal="100" workbookViewId="0">
      <selection activeCell="E10" sqref="E10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Swedish Edmonds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3786</v>
      </c>
      <c r="C7" s="141">
        <f>data!B155</f>
        <v>23778</v>
      </c>
      <c r="D7" s="141">
        <f>data!B156</f>
        <v>108315</v>
      </c>
      <c r="E7" s="141">
        <f>data!B157</f>
        <v>298265119</v>
      </c>
      <c r="F7" s="141">
        <f>data!B158</f>
        <v>181554408</v>
      </c>
      <c r="G7" s="141">
        <f>data!B157+data!B158</f>
        <v>479819527</v>
      </c>
    </row>
    <row r="8" spans="1:7" ht="20.149999999999999" customHeight="1" x14ac:dyDescent="0.35">
      <c r="A8" s="77" t="s">
        <v>331</v>
      </c>
      <c r="B8" s="141">
        <f>data!C154</f>
        <v>1506</v>
      </c>
      <c r="C8" s="141">
        <f>data!C155</f>
        <v>9459</v>
      </c>
      <c r="D8" s="141">
        <f>data!C156</f>
        <v>43088</v>
      </c>
      <c r="E8" s="141">
        <f>data!C157</f>
        <v>105840527</v>
      </c>
      <c r="F8" s="141">
        <f>data!C158</f>
        <v>85030988</v>
      </c>
      <c r="G8" s="141">
        <f>data!C157+data!C158</f>
        <v>190871515</v>
      </c>
    </row>
    <row r="9" spans="1:7" ht="20.149999999999999" customHeight="1" x14ac:dyDescent="0.35">
      <c r="A9" s="77" t="s">
        <v>829</v>
      </c>
      <c r="B9" s="141">
        <f>data!D154</f>
        <v>2632</v>
      </c>
      <c r="C9" s="141">
        <f>data!D155</f>
        <v>16531</v>
      </c>
      <c r="D9" s="141">
        <f>data!D156</f>
        <v>75306</v>
      </c>
      <c r="E9" s="141">
        <f>data!D157</f>
        <v>133021971</v>
      </c>
      <c r="F9" s="141">
        <f>data!D158</f>
        <v>200571184</v>
      </c>
      <c r="G9" s="141">
        <f>data!D157+data!D158</f>
        <v>333593155</v>
      </c>
    </row>
    <row r="10" spans="1:7" ht="20.149999999999999" customHeight="1" x14ac:dyDescent="0.35">
      <c r="A10" s="92" t="s">
        <v>215</v>
      </c>
      <c r="B10" s="141">
        <f>data!E154</f>
        <v>7924</v>
      </c>
      <c r="C10" s="141">
        <f>data!E155</f>
        <v>49768</v>
      </c>
      <c r="D10" s="141">
        <f>data!E156</f>
        <v>226709</v>
      </c>
      <c r="E10" s="141">
        <f>data!E157</f>
        <v>537127617</v>
      </c>
      <c r="F10" s="141">
        <f>data!E158</f>
        <v>467156580</v>
      </c>
      <c r="G10" s="141">
        <f>E10+F10</f>
        <v>1004284197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topLeftCell="A27"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Swedish Edmonds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7408827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0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7305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6806673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584142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14806947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10584125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498604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11082729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0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182351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182351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2119277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8650854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10770131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-84721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2070702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1985981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10" zoomScale="90" zoomScaleNormal="90" workbookViewId="0">
      <selection activeCell="F24" sqref="F2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Swedish Edmonds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0</v>
      </c>
      <c r="D7" s="81">
        <f>data!C211</f>
        <v>0</v>
      </c>
      <c r="E7" s="81">
        <f>data!D211</f>
        <v>0</v>
      </c>
      <c r="F7" s="81">
        <f>data!E211</f>
        <v>0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18240495.110000003</v>
      </c>
      <c r="D8" s="81">
        <f>data!C212</f>
        <v>1853304.1900000013</v>
      </c>
      <c r="E8" s="81">
        <f>data!D212</f>
        <v>0</v>
      </c>
      <c r="F8" s="81">
        <f>data!E212</f>
        <v>20093799.300000004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62104235.530000001</v>
      </c>
      <c r="D9" s="81">
        <f>data!C213</f>
        <v>287060.74000000209</v>
      </c>
      <c r="E9" s="81">
        <f>data!D213</f>
        <v>0</v>
      </c>
      <c r="F9" s="81">
        <f>data!E213</f>
        <v>62391296.270000003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3372079.62</v>
      </c>
      <c r="D11" s="81">
        <f>data!C215</f>
        <v>4.6566128730773926E-10</v>
      </c>
      <c r="E11" s="81">
        <f>data!D215</f>
        <v>0</v>
      </c>
      <c r="F11" s="81">
        <f>data!E215</f>
        <v>3372079.6200000006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60032382.43</v>
      </c>
      <c r="D12" s="81">
        <f>data!C216</f>
        <v>552742.16000000387</v>
      </c>
      <c r="E12" s="81">
        <f>data!D216</f>
        <v>0</v>
      </c>
      <c r="F12" s="81">
        <f>data!E216</f>
        <v>60585124.590000004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2040270.89</v>
      </c>
      <c r="D15" s="81">
        <f>data!C219</f>
        <v>-288472.6199999557</v>
      </c>
      <c r="E15" s="81">
        <f>data!D219</f>
        <v>937.57</v>
      </c>
      <c r="F15" s="81">
        <f>data!E219</f>
        <v>1750860.7000000442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145789463.57999998</v>
      </c>
      <c r="D16" s="81">
        <f>data!C220</f>
        <v>2404634.4700000519</v>
      </c>
      <c r="E16" s="81">
        <f>data!D220</f>
        <v>937.57</v>
      </c>
      <c r="F16" s="81">
        <f>data!E220</f>
        <v>148193160.48000008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5022006.54</v>
      </c>
      <c r="D24" s="81">
        <f>data!C225</f>
        <v>1229312.2000000002</v>
      </c>
      <c r="E24" s="81">
        <f>data!D225</f>
        <v>0</v>
      </c>
      <c r="F24" s="81">
        <f>data!E225</f>
        <v>6251318.7400000002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17893501</v>
      </c>
      <c r="D25" s="81">
        <f>data!C226</f>
        <v>3043019.5200000033</v>
      </c>
      <c r="E25" s="81">
        <f>data!D226</f>
        <v>0</v>
      </c>
      <c r="F25" s="81">
        <f>data!E226</f>
        <v>20936520.520000003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1481425.43</v>
      </c>
      <c r="D27" s="81">
        <f>data!C228</f>
        <v>342171.42999999993</v>
      </c>
      <c r="E27" s="81">
        <f>data!D228</f>
        <v>0</v>
      </c>
      <c r="F27" s="81">
        <f>data!E228</f>
        <v>1823596.8599999999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50936625.189999998</v>
      </c>
      <c r="D28" s="81">
        <f>data!C229</f>
        <v>2735627.4000000134</v>
      </c>
      <c r="E28" s="81">
        <f>data!D229</f>
        <v>0</v>
      </c>
      <c r="F28" s="81">
        <f>data!E229</f>
        <v>53672252.590000011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75333558.159999996</v>
      </c>
      <c r="D32" s="81">
        <f>data!C233</f>
        <v>7350130.5500000166</v>
      </c>
      <c r="E32" s="81">
        <f>data!D233</f>
        <v>0</v>
      </c>
      <c r="F32" s="81">
        <f>data!E233</f>
        <v>82683688.710000008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Swedish Edmonds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629098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386104596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153418215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4524327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24457942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151200498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14274949.279999999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733980527.27999997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1625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9501001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15539038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25040039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2023-05-24T16:52:20Z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