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9B4868F1-6ECB-46D3-BBFA-7084A25B0254}" xr6:coauthVersionLast="47" xr6:coauthVersionMax="47" xr10:uidLastSave="{00000000-0000-0000-0000-000000000000}"/>
  <workbookProtection workbookAlgorithmName="SHA-512" workbookHashValue="jwiFCJHAgBL1XMLwS2XLmpj74Zb1ZhDLRbIrOds7Ovb+8uv87/t9SFwciTdxQutr2QPUID/38E+wGBPvcN54Vg==" workbookSaltValue="VXZkDzIwEspnCjs6GiMifQ==" workbookSpinCount="100000" lockStructure="1"/>
  <bookViews>
    <workbookView xWindow="-110" yWindow="-110" windowWidth="19420" windowHeight="10420" tabRatio="777" activeTab="1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8" i="24" l="1"/>
  <c r="D15" i="6" l="1"/>
  <c r="E15" i="6"/>
  <c r="D14" i="6"/>
  <c r="E14" i="6"/>
  <c r="D13" i="6"/>
  <c r="E13" i="6"/>
  <c r="D12" i="6"/>
  <c r="E12" i="6"/>
  <c r="D11" i="6"/>
  <c r="E11" i="6"/>
  <c r="D10" i="6"/>
  <c r="E10" i="6"/>
  <c r="D9" i="6"/>
  <c r="E9" i="6"/>
  <c r="D8" i="6"/>
  <c r="E8" i="6"/>
  <c r="D7" i="6"/>
  <c r="E7" i="6"/>
  <c r="G16" i="4"/>
  <c r="F16" i="4"/>
  <c r="D9" i="3"/>
  <c r="D8" i="3"/>
  <c r="D7" i="3"/>
  <c r="D6" i="3"/>
  <c r="E20" i="27"/>
  <c r="C244" i="24" l="1"/>
  <c r="C266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I26" i="32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19" i="27"/>
  <c r="E18" i="27"/>
  <c r="E17" i="27"/>
  <c r="D415" i="24"/>
  <c r="D381" i="24"/>
  <c r="D366" i="24"/>
  <c r="C120" i="8" s="1"/>
  <c r="D360" i="24"/>
  <c r="D340" i="24"/>
  <c r="C86" i="8" s="1"/>
  <c r="D339" i="24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CP2" i="30" l="1"/>
  <c r="D416" i="24"/>
  <c r="C68" i="8"/>
  <c r="C16" i="8"/>
  <c r="E58" i="32"/>
  <c r="AU48" i="24"/>
  <c r="AU62" i="24" s="1"/>
  <c r="H46" i="31" s="1"/>
  <c r="G48" i="24"/>
  <c r="G62" i="24" s="1"/>
  <c r="G12" i="32" s="1"/>
  <c r="W48" i="24"/>
  <c r="W62" i="24" s="1"/>
  <c r="I76" i="32" s="1"/>
  <c r="BK48" i="24"/>
  <c r="BK62" i="24" s="1"/>
  <c r="G268" i="32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I172" i="32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E414" i="24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D44" i="32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D27" i="7" s="1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G204" i="32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C12" i="32" l="1"/>
  <c r="CB52" i="24"/>
  <c r="CB67" i="24" s="1"/>
  <c r="E52" i="24"/>
  <c r="H22" i="31"/>
  <c r="D350" i="24"/>
  <c r="F300" i="32"/>
  <c r="G332" i="32"/>
  <c r="H43" i="31"/>
  <c r="H62" i="31"/>
  <c r="E76" i="32"/>
  <c r="C44" i="32"/>
  <c r="C236" i="32"/>
  <c r="D76" i="32"/>
  <c r="H23" i="31"/>
  <c r="H12" i="32"/>
  <c r="H35" i="31"/>
  <c r="C300" i="32"/>
  <c r="H39" i="31"/>
  <c r="D300" i="32"/>
  <c r="AV52" i="24"/>
  <c r="AV67" i="24" s="1"/>
  <c r="M47" i="31" s="1"/>
  <c r="BX52" i="24"/>
  <c r="BX67" i="24" s="1"/>
  <c r="M75" i="31" s="1"/>
  <c r="L52" i="24"/>
  <c r="L67" i="24" s="1"/>
  <c r="E49" i="32" s="1"/>
  <c r="X52" i="24"/>
  <c r="X67" i="24" s="1"/>
  <c r="M23" i="31" s="1"/>
  <c r="H45" i="31"/>
  <c r="H71" i="31"/>
  <c r="H12" i="31"/>
  <c r="H268" i="32"/>
  <c r="E236" i="32"/>
  <c r="I12" i="32"/>
  <c r="G236" i="32"/>
  <c r="E12" i="32"/>
  <c r="E332" i="32"/>
  <c r="G76" i="32"/>
  <c r="D332" i="32"/>
  <c r="H37" i="3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C696" i="25" s="1"/>
  <c r="V53" i="25"/>
  <c r="V68" i="25" s="1"/>
  <c r="V86" i="25" s="1"/>
  <c r="N53" i="25"/>
  <c r="N68" i="25" s="1"/>
  <c r="N86" i="25" s="1"/>
  <c r="C680" i="25" s="1"/>
  <c r="F53" i="25"/>
  <c r="F68" i="25" s="1"/>
  <c r="F86" i="25" s="1"/>
  <c r="CA53" i="25"/>
  <c r="CA68" i="25" s="1"/>
  <c r="CA86" i="25" s="1"/>
  <c r="W53" i="25"/>
  <c r="W68" i="25" s="1"/>
  <c r="W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C694" i="25" s="1"/>
  <c r="T53" i="25"/>
  <c r="T68" i="25" s="1"/>
  <c r="T86" i="25" s="1"/>
  <c r="L53" i="25"/>
  <c r="L68" i="25" s="1"/>
  <c r="L86" i="25" s="1"/>
  <c r="D53" i="25"/>
  <c r="D68" i="25" s="1"/>
  <c r="D86" i="25" s="1"/>
  <c r="BC53" i="25"/>
  <c r="BC68" i="25" s="1"/>
  <c r="BC86" i="25" s="1"/>
  <c r="G53" i="25"/>
  <c r="G68" i="25" s="1"/>
  <c r="G86" i="25" s="1"/>
  <c r="BW53" i="25"/>
  <c r="BW68" i="25" s="1"/>
  <c r="BW86" i="25" s="1"/>
  <c r="BO53" i="25"/>
  <c r="BO68" i="25" s="1"/>
  <c r="BO86" i="25" s="1"/>
  <c r="C628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C685" i="25" s="1"/>
  <c r="K53" i="25"/>
  <c r="K68" i="25" s="1"/>
  <c r="K86" i="25" s="1"/>
  <c r="C53" i="25"/>
  <c r="AM53" i="25"/>
  <c r="AM68" i="25" s="1"/>
  <c r="AM86" i="25" s="1"/>
  <c r="CD53" i="25"/>
  <c r="BV53" i="25"/>
  <c r="BV68" i="25" s="1"/>
  <c r="BV86" i="25" s="1"/>
  <c r="BN53" i="25"/>
  <c r="BN68" i="25" s="1"/>
  <c r="BN86" i="25" s="1"/>
  <c r="B78" i="1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S53" i="25"/>
  <c r="BS68" i="25" s="1"/>
  <c r="BS86" i="25" s="1"/>
  <c r="AE53" i="25"/>
  <c r="AE68" i="25" s="1"/>
  <c r="AE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AU53" i="25"/>
  <c r="AU68" i="25" s="1"/>
  <c r="AU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BK53" i="25"/>
  <c r="BK68" i="25" s="1"/>
  <c r="BK86" i="25" s="1"/>
  <c r="O53" i="25"/>
  <c r="O68" i="25" s="1"/>
  <c r="O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67" i="24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M79" i="31"/>
  <c r="C369" i="32"/>
  <c r="CB85" i="24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E49" i="25"/>
  <c r="C63" i="25"/>
  <c r="Y52" i="24"/>
  <c r="Y67" i="24" s="1"/>
  <c r="BN52" i="24"/>
  <c r="BN67" i="24" s="1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C103" i="8" l="1"/>
  <c r="F209" i="32"/>
  <c r="S85" i="24"/>
  <c r="AV85" i="24"/>
  <c r="C60" i="15" s="1"/>
  <c r="BX85" i="24"/>
  <c r="E85" i="24"/>
  <c r="C670" i="24" s="1"/>
  <c r="X85" i="24"/>
  <c r="C689" i="24" s="1"/>
  <c r="C113" i="32"/>
  <c r="F337" i="32"/>
  <c r="E17" i="32"/>
  <c r="M61" i="31"/>
  <c r="B70" i="15"/>
  <c r="F70" i="15" s="1"/>
  <c r="C630" i="25"/>
  <c r="C620" i="25"/>
  <c r="C699" i="25"/>
  <c r="B45" i="15"/>
  <c r="F45" i="15" s="1"/>
  <c r="C622" i="25"/>
  <c r="B80" i="15"/>
  <c r="F80" i="15" s="1"/>
  <c r="C636" i="25"/>
  <c r="B75" i="15"/>
  <c r="F75" i="15" s="1"/>
  <c r="C638" i="25"/>
  <c r="B76" i="15"/>
  <c r="F76" i="15" s="1"/>
  <c r="B53" i="15"/>
  <c r="F53" i="15" s="1"/>
  <c r="C707" i="25"/>
  <c r="C676" i="25"/>
  <c r="B22" i="15"/>
  <c r="H22" i="15" s="1"/>
  <c r="I22" i="15" s="1"/>
  <c r="B86" i="15"/>
  <c r="F86" i="15" s="1"/>
  <c r="C643" i="25"/>
  <c r="C709" i="25"/>
  <c r="B55" i="15"/>
  <c r="C678" i="25"/>
  <c r="B24" i="15"/>
  <c r="F24" i="15" s="1"/>
  <c r="C645" i="25"/>
  <c r="B88" i="15"/>
  <c r="F88" i="15" s="1"/>
  <c r="C635" i="25"/>
  <c r="B73" i="15"/>
  <c r="F73" i="15" s="1"/>
  <c r="C632" i="25"/>
  <c r="B61" i="15"/>
  <c r="B30" i="15"/>
  <c r="H30" i="15" s="1"/>
  <c r="I30" i="15" s="1"/>
  <c r="C684" i="25"/>
  <c r="C626" i="25"/>
  <c r="B63" i="15"/>
  <c r="F63" i="15" s="1"/>
  <c r="B32" i="15"/>
  <c r="F32" i="15" s="1"/>
  <c r="C686" i="25"/>
  <c r="C671" i="25"/>
  <c r="B17" i="15"/>
  <c r="C624" i="25"/>
  <c r="B81" i="15"/>
  <c r="H81" i="15" s="1"/>
  <c r="I81" i="15" s="1"/>
  <c r="C704" i="25"/>
  <c r="B50" i="15"/>
  <c r="F50" i="15" s="1"/>
  <c r="B16" i="15"/>
  <c r="H16" i="15" s="1"/>
  <c r="I16" i="15" s="1"/>
  <c r="C670" i="25"/>
  <c r="B84" i="15"/>
  <c r="H84" i="15" s="1"/>
  <c r="I84" i="15" s="1"/>
  <c r="C641" i="25"/>
  <c r="C623" i="25"/>
  <c r="B92" i="15"/>
  <c r="F92" i="15" s="1"/>
  <c r="C615" i="25"/>
  <c r="D616" i="25" s="1"/>
  <c r="B69" i="15"/>
  <c r="F69" i="15" s="1"/>
  <c r="C692" i="25"/>
  <c r="B38" i="15"/>
  <c r="F38" i="15" s="1"/>
  <c r="C705" i="25"/>
  <c r="B51" i="15"/>
  <c r="H51" i="15" s="1"/>
  <c r="I51" i="15" s="1"/>
  <c r="C619" i="25"/>
  <c r="B71" i="15"/>
  <c r="F71" i="15" s="1"/>
  <c r="C679" i="25"/>
  <c r="B25" i="15"/>
  <c r="H25" i="15" s="1"/>
  <c r="I25" i="15" s="1"/>
  <c r="B89" i="15"/>
  <c r="F89" i="15" s="1"/>
  <c r="C646" i="25"/>
  <c r="B58" i="15"/>
  <c r="F58" i="15" s="1"/>
  <c r="C712" i="25"/>
  <c r="B27" i="15"/>
  <c r="H27" i="15" s="1"/>
  <c r="I27" i="15" s="1"/>
  <c r="C681" i="25"/>
  <c r="C631" i="25"/>
  <c r="B65" i="15"/>
  <c r="F65" i="15" s="1"/>
  <c r="C682" i="25"/>
  <c r="B28" i="15"/>
  <c r="F28" i="15" s="1"/>
  <c r="B36" i="15"/>
  <c r="F36" i="15" s="1"/>
  <c r="C690" i="25"/>
  <c r="C713" i="25"/>
  <c r="B59" i="15"/>
  <c r="F59" i="15" s="1"/>
  <c r="C639" i="25"/>
  <c r="B77" i="15"/>
  <c r="F77" i="15" s="1"/>
  <c r="C700" i="25"/>
  <c r="B46" i="15"/>
  <c r="F46" i="15" s="1"/>
  <c r="C702" i="25"/>
  <c r="B48" i="15"/>
  <c r="F48" i="15" s="1"/>
  <c r="C687" i="25"/>
  <c r="B33" i="15"/>
  <c r="F33" i="15" s="1"/>
  <c r="C689" i="25"/>
  <c r="B35" i="15"/>
  <c r="C633" i="25"/>
  <c r="B66" i="15"/>
  <c r="C688" i="25"/>
  <c r="B34" i="15"/>
  <c r="F34" i="15" s="1"/>
  <c r="C674" i="25"/>
  <c r="B20" i="15"/>
  <c r="F20" i="15" s="1"/>
  <c r="C698" i="25"/>
  <c r="B44" i="15"/>
  <c r="H44" i="15" s="1"/>
  <c r="I44" i="15" s="1"/>
  <c r="B21" i="15"/>
  <c r="H21" i="15" s="1"/>
  <c r="I21" i="15" s="1"/>
  <c r="C675" i="25"/>
  <c r="C642" i="25"/>
  <c r="B85" i="15"/>
  <c r="F85" i="15" s="1"/>
  <c r="C677" i="25"/>
  <c r="B23" i="15"/>
  <c r="F23" i="15" s="1"/>
  <c r="C644" i="25"/>
  <c r="B87" i="15"/>
  <c r="H87" i="15" s="1"/>
  <c r="I87" i="15" s="1"/>
  <c r="C710" i="25"/>
  <c r="B56" i="15"/>
  <c r="F56" i="15" s="1"/>
  <c r="C695" i="25"/>
  <c r="B41" i="15"/>
  <c r="F41" i="15" s="1"/>
  <c r="B91" i="15"/>
  <c r="C648" i="25"/>
  <c r="C618" i="25"/>
  <c r="B74" i="15"/>
  <c r="F74" i="15" s="1"/>
  <c r="C640" i="25"/>
  <c r="B83" i="15"/>
  <c r="B52" i="15"/>
  <c r="F52" i="15" s="1"/>
  <c r="C706" i="25"/>
  <c r="C683" i="25"/>
  <c r="B29" i="15"/>
  <c r="F29" i="15" s="1"/>
  <c r="C621" i="25"/>
  <c r="B93" i="15"/>
  <c r="F93" i="15" s="1"/>
  <c r="B62" i="15"/>
  <c r="C617" i="25"/>
  <c r="B19" i="15"/>
  <c r="F19" i="15" s="1"/>
  <c r="C673" i="25"/>
  <c r="C629" i="25"/>
  <c r="B64" i="15"/>
  <c r="F64" i="15" s="1"/>
  <c r="B49" i="15"/>
  <c r="F49" i="15" s="1"/>
  <c r="C703" i="25"/>
  <c r="C672" i="25"/>
  <c r="B18" i="15"/>
  <c r="F18" i="15" s="1"/>
  <c r="C627" i="25"/>
  <c r="B82" i="15"/>
  <c r="F82" i="15" s="1"/>
  <c r="C625" i="25"/>
  <c r="B68" i="15"/>
  <c r="C714" i="25"/>
  <c r="B60" i="15"/>
  <c r="C691" i="25"/>
  <c r="B37" i="15"/>
  <c r="F37" i="15" s="1"/>
  <c r="C697" i="25"/>
  <c r="B43" i="15"/>
  <c r="F43" i="15" s="1"/>
  <c r="C693" i="25"/>
  <c r="B39" i="15"/>
  <c r="F39" i="15" s="1"/>
  <c r="C634" i="25"/>
  <c r="B67" i="15"/>
  <c r="C637" i="25"/>
  <c r="B72" i="15"/>
  <c r="C711" i="25"/>
  <c r="B57" i="15"/>
  <c r="F57" i="15" s="1"/>
  <c r="C647" i="25"/>
  <c r="B90" i="15"/>
  <c r="F90" i="15" s="1"/>
  <c r="B26" i="15"/>
  <c r="H26" i="15" s="1"/>
  <c r="I26" i="15" s="1"/>
  <c r="B47" i="15"/>
  <c r="F47" i="15" s="1"/>
  <c r="B31" i="15"/>
  <c r="B40" i="15"/>
  <c r="B42" i="15"/>
  <c r="F42" i="15" s="1"/>
  <c r="B79" i="15"/>
  <c r="H79" i="15" s="1"/>
  <c r="I79" i="15" s="1"/>
  <c r="B54" i="15"/>
  <c r="F54" i="15" s="1"/>
  <c r="C68" i="25"/>
  <c r="CE68" i="25" s="1"/>
  <c r="CE53" i="25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M17" i="31"/>
  <c r="D81" i="32"/>
  <c r="R85" i="24"/>
  <c r="F78" i="15"/>
  <c r="M5" i="31"/>
  <c r="F17" i="32"/>
  <c r="F85" i="24"/>
  <c r="M12" i="31"/>
  <c r="F49" i="32"/>
  <c r="M85" i="24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C67" i="24"/>
  <c r="CE52" i="24"/>
  <c r="E85" i="32"/>
  <c r="C31" i="15"/>
  <c r="G31" i="15" s="1"/>
  <c r="C684" i="24"/>
  <c r="F30" i="15"/>
  <c r="M62" i="31"/>
  <c r="G273" i="32"/>
  <c r="BK85" i="24"/>
  <c r="F55" i="15"/>
  <c r="H55" i="15"/>
  <c r="I55" i="15" s="1"/>
  <c r="M50" i="31"/>
  <c r="I209" i="32"/>
  <c r="AY85" i="24"/>
  <c r="G94" i="15"/>
  <c r="H94" i="15" s="1"/>
  <c r="I94" i="15" s="1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F51" i="15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M51" i="31"/>
  <c r="C241" i="32"/>
  <c r="AZ85" i="24"/>
  <c r="M58" i="31"/>
  <c r="C273" i="32"/>
  <c r="BG85" i="24"/>
  <c r="M42" i="31"/>
  <c r="H177" i="32"/>
  <c r="AQ85" i="24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F44" i="15"/>
  <c r="CE63" i="25"/>
  <c r="M9" i="31"/>
  <c r="C49" i="32"/>
  <c r="J85" i="24"/>
  <c r="F17" i="15"/>
  <c r="M36" i="31"/>
  <c r="I145" i="32"/>
  <c r="AK85" i="24"/>
  <c r="F35" i="15"/>
  <c r="M34" i="31"/>
  <c r="G145" i="32"/>
  <c r="AI85" i="24"/>
  <c r="M44" i="31"/>
  <c r="C209" i="32"/>
  <c r="AS85" i="24"/>
  <c r="M8" i="31"/>
  <c r="I17" i="32"/>
  <c r="I85" i="24"/>
  <c r="F91" i="15"/>
  <c r="C92" i="15"/>
  <c r="G92" i="15" s="1"/>
  <c r="C373" i="32"/>
  <c r="C622" i="24"/>
  <c r="H59" i="15" l="1"/>
  <c r="I59" i="15" s="1"/>
  <c r="H23" i="15"/>
  <c r="I23" i="15" s="1"/>
  <c r="C36" i="15"/>
  <c r="G36" i="15" s="1"/>
  <c r="H54" i="15"/>
  <c r="I54" i="15" s="1"/>
  <c r="F81" i="15"/>
  <c r="C17" i="15"/>
  <c r="G17" i="15" s="1"/>
  <c r="E21" i="32"/>
  <c r="F22" i="15"/>
  <c r="F87" i="15"/>
  <c r="C86" i="25"/>
  <c r="H71" i="15"/>
  <c r="I71" i="15" s="1"/>
  <c r="H57" i="15"/>
  <c r="I57" i="15" s="1"/>
  <c r="F25" i="15"/>
  <c r="H277" i="32"/>
  <c r="H20" i="15"/>
  <c r="I20" i="15" s="1"/>
  <c r="F27" i="15"/>
  <c r="H24" i="15"/>
  <c r="I24" i="15" s="1"/>
  <c r="C74" i="15"/>
  <c r="I117" i="32"/>
  <c r="C695" i="24"/>
  <c r="H36" i="15"/>
  <c r="F26" i="15"/>
  <c r="H77" i="15"/>
  <c r="I77" i="15" s="1"/>
  <c r="H19" i="15"/>
  <c r="I19" i="15" s="1"/>
  <c r="F79" i="15"/>
  <c r="H18" i="15"/>
  <c r="I18" i="15" s="1"/>
  <c r="H46" i="15"/>
  <c r="I46" i="15" s="1"/>
  <c r="F16" i="15"/>
  <c r="F84" i="15"/>
  <c r="H52" i="15"/>
  <c r="I52" i="15" s="1"/>
  <c r="H58" i="15"/>
  <c r="I58" i="15" s="1"/>
  <c r="F83" i="15"/>
  <c r="F72" i="15"/>
  <c r="F21" i="15"/>
  <c r="C649" i="25"/>
  <c r="M717" i="25" s="1"/>
  <c r="H85" i="15"/>
  <c r="I85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91" i="15" s="1"/>
  <c r="I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I31" i="15"/>
  <c r="D309" i="32"/>
  <c r="C627" i="24"/>
  <c r="C79" i="15"/>
  <c r="G79" i="15" s="1"/>
  <c r="G245" i="32"/>
  <c r="C68" i="15"/>
  <c r="G68" i="15" s="1"/>
  <c r="C624" i="24"/>
  <c r="H76" i="15" l="1"/>
  <c r="I76" i="15" s="1"/>
  <c r="H69" i="15"/>
  <c r="I69" i="15" s="1"/>
  <c r="G53" i="15"/>
  <c r="H53" i="15" s="1"/>
  <c r="I53" i="15" s="1"/>
  <c r="H50" i="15"/>
  <c r="I50" i="15" s="1"/>
  <c r="I40" i="15"/>
  <c r="H47" i="15"/>
  <c r="G80" i="15"/>
  <c r="H80" i="15" s="1"/>
  <c r="I80" i="15" s="1"/>
  <c r="H83" i="15"/>
  <c r="I83" i="15" s="1"/>
  <c r="H72" i="15"/>
  <c r="I72" i="15" s="1"/>
  <c r="G74" i="15"/>
  <c r="H74" i="15" s="1"/>
  <c r="I74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C177" i="8" l="1"/>
  <c r="H15" i="15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K683" i="25"/>
  <c r="K712" i="25"/>
  <c r="K704" i="25"/>
  <c r="M704" i="25" s="1"/>
  <c r="K696" i="25"/>
  <c r="K688" i="25"/>
  <c r="K680" i="25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K684" i="25"/>
  <c r="K714" i="25"/>
  <c r="M714" i="25" s="1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K672" i="25"/>
  <c r="K690" i="25"/>
  <c r="M690" i="25" s="1"/>
  <c r="K677" i="25"/>
  <c r="M677" i="25" s="1"/>
  <c r="K669" i="25"/>
  <c r="K682" i="25"/>
  <c r="K674" i="25"/>
  <c r="K679" i="25"/>
  <c r="K671" i="25"/>
  <c r="K713" i="25"/>
  <c r="K703" i="25"/>
  <c r="K673" i="25"/>
  <c r="M673" i="25" s="1"/>
  <c r="K697" i="25"/>
  <c r="K711" i="25"/>
  <c r="M711" i="25" s="1"/>
  <c r="K676" i="25"/>
  <c r="K705" i="25"/>
  <c r="K695" i="25"/>
  <c r="M688" i="25"/>
  <c r="M692" i="25" l="1"/>
  <c r="M708" i="25"/>
  <c r="M697" i="25"/>
  <c r="M683" i="25"/>
  <c r="L689" i="24"/>
  <c r="L695" i="24"/>
  <c r="L698" i="24"/>
  <c r="L713" i="24"/>
  <c r="L675" i="24"/>
  <c r="L694" i="24"/>
  <c r="L702" i="24"/>
  <c r="L703" i="24"/>
  <c r="L709" i="24"/>
  <c r="L699" i="24"/>
  <c r="M710" i="25"/>
  <c r="M680" i="25"/>
  <c r="M695" i="25"/>
  <c r="M705" i="25"/>
  <c r="M676" i="25"/>
  <c r="M698" i="25"/>
  <c r="M706" i="25"/>
  <c r="M689" i="25"/>
  <c r="M671" i="25"/>
  <c r="M691" i="25"/>
  <c r="M678" i="25"/>
  <c r="M713" i="25"/>
  <c r="M679" i="25"/>
  <c r="M684" i="25"/>
  <c r="L673" i="24"/>
  <c r="L676" i="24"/>
  <c r="L681" i="24"/>
  <c r="L692" i="24"/>
  <c r="L687" i="24"/>
  <c r="L674" i="24"/>
  <c r="L678" i="24"/>
  <c r="L668" i="24"/>
  <c r="L683" i="24"/>
  <c r="L672" i="24"/>
  <c r="L711" i="24"/>
  <c r="L669" i="24"/>
  <c r="L693" i="24"/>
  <c r="L686" i="24"/>
  <c r="L679" i="24"/>
  <c r="L705" i="24"/>
  <c r="L704" i="24"/>
  <c r="L670" i="24"/>
  <c r="L671" i="24"/>
  <c r="L716" i="24"/>
  <c r="L684" i="24"/>
  <c r="L688" i="24"/>
  <c r="L696" i="24"/>
  <c r="L697" i="24"/>
  <c r="L707" i="24"/>
  <c r="L685" i="24"/>
  <c r="L690" i="24"/>
  <c r="L677" i="24"/>
  <c r="L700" i="24"/>
  <c r="L680" i="24"/>
  <c r="L691" i="24"/>
  <c r="L712" i="24"/>
  <c r="L706" i="24"/>
  <c r="L710" i="24"/>
  <c r="L701" i="24"/>
  <c r="L682" i="24"/>
  <c r="M703" i="25"/>
  <c r="M672" i="25"/>
  <c r="M693" i="25"/>
  <c r="M681" i="25"/>
  <c r="M674" i="25"/>
  <c r="M696" i="25"/>
  <c r="M682" i="25"/>
  <c r="L716" i="25"/>
  <c r="M709" i="25"/>
  <c r="M712" i="25"/>
  <c r="K713" i="24"/>
  <c r="K703" i="24"/>
  <c r="K695" i="24"/>
  <c r="M695" i="24" s="1"/>
  <c r="I119" i="32" s="1"/>
  <c r="K712" i="24"/>
  <c r="K711" i="24"/>
  <c r="K707" i="24"/>
  <c r="K699" i="24"/>
  <c r="M699" i="24" s="1"/>
  <c r="F151" i="32" s="1"/>
  <c r="K691" i="24"/>
  <c r="K683" i="24"/>
  <c r="K694" i="24"/>
  <c r="M694" i="24" s="1"/>
  <c r="H119" i="32" s="1"/>
  <c r="K689" i="24"/>
  <c r="M689" i="24" s="1"/>
  <c r="C119" i="32" s="1"/>
  <c r="K684" i="24"/>
  <c r="K679" i="24"/>
  <c r="K672" i="24"/>
  <c r="K693" i="24"/>
  <c r="K688" i="24"/>
  <c r="K669" i="24"/>
  <c r="K716" i="24"/>
  <c r="K678" i="24"/>
  <c r="K674" i="24"/>
  <c r="K708" i="24"/>
  <c r="M708" i="24" s="1"/>
  <c r="H183" i="32" s="1"/>
  <c r="K668" i="24"/>
  <c r="K701" i="24"/>
  <c r="K706" i="24"/>
  <c r="K705" i="24"/>
  <c r="K704" i="24"/>
  <c r="K686" i="24"/>
  <c r="K681" i="24"/>
  <c r="K676" i="24"/>
  <c r="K673" i="24"/>
  <c r="K709" i="24"/>
  <c r="K702" i="24"/>
  <c r="K700" i="24"/>
  <c r="K696" i="24"/>
  <c r="K677" i="24"/>
  <c r="K675" i="24"/>
  <c r="K671" i="24"/>
  <c r="K690" i="24"/>
  <c r="K692" i="24"/>
  <c r="K685" i="24"/>
  <c r="K710" i="24"/>
  <c r="K698" i="24"/>
  <c r="K687" i="24"/>
  <c r="K670" i="24"/>
  <c r="K680" i="24"/>
  <c r="K697" i="24"/>
  <c r="K682" i="24"/>
  <c r="K716" i="25"/>
  <c r="M669" i="25"/>
  <c r="M675" i="24" l="1"/>
  <c r="C55" i="32" s="1"/>
  <c r="M698" i="24"/>
  <c r="E151" i="32" s="1"/>
  <c r="M713" i="24"/>
  <c r="F215" i="32" s="1"/>
  <c r="M703" i="24"/>
  <c r="C183" i="32" s="1"/>
  <c r="M702" i="24"/>
  <c r="I151" i="32" s="1"/>
  <c r="M692" i="24"/>
  <c r="F119" i="32" s="1"/>
  <c r="M709" i="24"/>
  <c r="I183" i="32" s="1"/>
  <c r="M681" i="24"/>
  <c r="I55" i="32" s="1"/>
  <c r="M687" i="24"/>
  <c r="H87" i="32" s="1"/>
  <c r="M673" i="24"/>
  <c r="H23" i="32" s="1"/>
  <c r="M676" i="24"/>
  <c r="D55" i="32" s="1"/>
  <c r="M678" i="24"/>
  <c r="F55" i="32" s="1"/>
  <c r="M672" i="24"/>
  <c r="G23" i="32" s="1"/>
  <c r="M669" i="24"/>
  <c r="D23" i="32" s="1"/>
  <c r="M674" i="24"/>
  <c r="I23" i="32" s="1"/>
  <c r="M711" i="24"/>
  <c r="D215" i="32" s="1"/>
  <c r="M668" i="24"/>
  <c r="C23" i="32" s="1"/>
  <c r="M712" i="24"/>
  <c r="E215" i="32" s="1"/>
  <c r="M701" i="24"/>
  <c r="H151" i="32" s="1"/>
  <c r="M706" i="24"/>
  <c r="F183" i="32" s="1"/>
  <c r="M691" i="24"/>
  <c r="E119" i="32" s="1"/>
  <c r="M693" i="24"/>
  <c r="G119" i="32" s="1"/>
  <c r="M679" i="24"/>
  <c r="G55" i="32" s="1"/>
  <c r="M670" i="24"/>
  <c r="E23" i="32" s="1"/>
  <c r="M684" i="24"/>
  <c r="E87" i="32" s="1"/>
  <c r="M680" i="24"/>
  <c r="H55" i="32" s="1"/>
  <c r="M686" i="24"/>
  <c r="G87" i="32" s="1"/>
  <c r="M704" i="24"/>
  <c r="D183" i="32" s="1"/>
  <c r="M710" i="24"/>
  <c r="C215" i="32" s="1"/>
  <c r="M705" i="24"/>
  <c r="E183" i="32" s="1"/>
  <c r="M683" i="24"/>
  <c r="D87" i="32" s="1"/>
  <c r="M697" i="24"/>
  <c r="D151" i="32" s="1"/>
  <c r="M682" i="24"/>
  <c r="C87" i="32" s="1"/>
  <c r="L715" i="24"/>
  <c r="M707" i="24"/>
  <c r="G183" i="32" s="1"/>
  <c r="M671" i="24"/>
  <c r="F23" i="32" s="1"/>
  <c r="M690" i="24"/>
  <c r="D119" i="32" s="1"/>
  <c r="M696" i="24"/>
  <c r="C151" i="32" s="1"/>
  <c r="M700" i="24"/>
  <c r="G151" i="32" s="1"/>
  <c r="M685" i="24"/>
  <c r="F87" i="32" s="1"/>
  <c r="M677" i="24"/>
  <c r="E55" i="32" s="1"/>
  <c r="M688" i="24"/>
  <c r="I87" i="32" s="1"/>
  <c r="M716" i="25"/>
  <c r="K715" i="24"/>
  <c r="M715" i="24" l="1"/>
</calcChain>
</file>

<file path=xl/sharedStrings.xml><?xml version="1.0" encoding="utf-8"?>
<sst xmlns="http://schemas.openxmlformats.org/spreadsheetml/2006/main" count="5774" uniqueCount="1384">
  <si>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</si>
  <si>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</si>
  <si>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</si>
  <si>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</si>
  <si>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</si>
  <si>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</si>
  <si>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</si>
  <si>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</si>
  <si>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</si>
  <si>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</si>
  <si>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</si>
  <si>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</si>
  <si>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</si>
  <si>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</si>
  <si>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</si>
  <si>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</si>
  <si>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</si>
  <si>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</si>
  <si>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</si>
  <si>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</si>
  <si>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</si>
  <si>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</si>
  <si>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</si>
  <si>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</si>
  <si>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</si>
  <si>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</si>
  <si>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</si>
  <si>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</si>
  <si>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</si>
  <si>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</si>
  <si>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</si>
  <si>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</si>
  <si>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</si>
  <si>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</si>
  <si>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</si>
  <si>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</si>
  <si>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</si>
  <si>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</si>
  <si>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</si>
  <si>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</si>
  <si>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</si>
  <si>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</si>
  <si>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</si>
  <si>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</si>
  <si>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</si>
  <si>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</si>
  <si>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</si>
  <si>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</si>
  <si>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</si>
  <si>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</si>
  <si>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</si>
  <si>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</si>
  <si>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</si>
  <si>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</si>
  <si>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</si>
  <si>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</si>
  <si>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</si>
  <si>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</si>
  <si>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</si>
  <si>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</si>
  <si>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</si>
  <si>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</si>
  <si>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</si>
  <si>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</si>
  <si>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</si>
  <si>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</si>
  <si>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</si>
  <si>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</si>
  <si>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</si>
  <si>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</si>
  <si>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</si>
  <si>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</si>
  <si>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</si>
  <si>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</si>
  <si>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</si>
  <si>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</si>
  <si>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</si>
  <si>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</si>
  <si>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</si>
  <si>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</si>
  <si>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</si>
  <si>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</si>
  <si>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</si>
  <si>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</si>
  <si>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</si>
  <si>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</si>
  <si>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</si>
  <si>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</si>
  <si>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</si>
  <si>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</si>
  <si>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</si>
  <si>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</si>
  <si>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</si>
  <si>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</si>
  <si>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</si>
  <si>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</si>
  <si>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</si>
  <si>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</si>
  <si>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</si>
  <si>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</si>
  <si>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</si>
  <si>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</si>
  <si>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</si>
  <si>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</si>
  <si>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</si>
  <si>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</si>
  <si>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</si>
  <si>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</si>
  <si>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</si>
  <si>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</si>
  <si>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</si>
  <si>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</si>
  <si>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</si>
  <si>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</si>
  <si>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</si>
  <si>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</si>
  <si>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</si>
  <si>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</si>
  <si>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</si>
  <si>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</si>
  <si>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</si>
  <si>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</si>
  <si>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</si>
  <si>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</si>
  <si>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</si>
  <si>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</si>
  <si>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</si>
  <si>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</si>
  <si>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</si>
  <si>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</si>
  <si>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</si>
  <si>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</si>
  <si>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</si>
  <si>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</si>
  <si>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</si>
  <si>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</si>
  <si>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</si>
  <si>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</si>
  <si>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</si>
  <si>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</si>
  <si>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</si>
  <si>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</si>
  <si>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</si>
  <si>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</si>
  <si>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</si>
  <si>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</si>
  <si>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</si>
  <si>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</si>
  <si>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</si>
  <si>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</si>
  <si>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</si>
  <si>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</si>
  <si>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</si>
  <si>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</si>
  <si>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</si>
  <si>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</si>
  <si>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</si>
  <si>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</si>
  <si>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</si>
  <si>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</si>
  <si>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</si>
  <si>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</si>
  <si>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</si>
  <si>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</si>
  <si>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</si>
  <si>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</si>
  <si>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</si>
  <si>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</si>
  <si>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</si>
  <si>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</si>
  <si>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</si>
  <si>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</si>
  <si>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</si>
  <si>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</si>
  <si>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</si>
  <si>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</si>
  <si>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</si>
  <si>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</si>
  <si>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</si>
  <si>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</si>
  <si>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</si>
  <si>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</si>
  <si>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</si>
  <si>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</si>
  <si>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</si>
  <si>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</si>
  <si>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</si>
  <si>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</si>
  <si>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</si>
  <si>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</si>
  <si>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</si>
  <si>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</si>
  <si>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</si>
  <si>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</si>
  <si>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</si>
  <si>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</si>
  <si>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</si>
  <si>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</si>
  <si>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</si>
  <si>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</si>
  <si>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</si>
  <si>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</si>
  <si>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</si>
  <si>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</si>
  <si>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</si>
  <si>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</si>
  <si>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</si>
  <si>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</si>
  <si>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</si>
  <si>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</si>
  <si>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</si>
  <si>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</si>
  <si>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</si>
  <si>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</si>
  <si>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</si>
  <si>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</si>
  <si>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</si>
  <si>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</si>
  <si>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</si>
  <si>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</si>
  <si>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</si>
  <si>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</si>
  <si>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</si>
  <si>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</si>
  <si>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</si>
  <si>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</si>
  <si>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</si>
  <si>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</si>
  <si>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</si>
  <si>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</si>
  <si>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</si>
  <si>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</si>
  <si>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</si>
  <si>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</si>
  <si>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</si>
  <si>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</si>
  <si>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</si>
  <si>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</si>
  <si>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</si>
  <si>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</si>
  <si>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</si>
  <si>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</si>
  <si>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</si>
  <si>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</si>
  <si>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</si>
  <si>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</si>
  <si>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</si>
  <si>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</si>
  <si>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</si>
  <si>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</si>
  <si>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</si>
  <si>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</si>
  <si>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</si>
  <si>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</si>
  <si>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</si>
  <si>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</si>
  <si>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</si>
  <si>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</si>
  <si>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</si>
  <si>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</si>
  <si>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</si>
  <si>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</si>
  <si>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</si>
  <si>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</si>
  <si>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</si>
  <si>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</si>
  <si>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</si>
  <si>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</si>
  <si>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</si>
  <si>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</si>
  <si>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</si>
  <si>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</si>
  <si>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</si>
  <si>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</si>
  <si>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</si>
  <si>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</si>
  <si>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</si>
  <si>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</si>
  <si>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</si>
  <si>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</si>
  <si>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</si>
  <si>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</si>
  <si>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</si>
  <si>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</si>
  <si>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</si>
  <si>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</si>
  <si>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</si>
  <si>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</si>
  <si>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</si>
  <si>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</si>
  <si>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</si>
  <si>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</si>
  <si>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</si>
  <si>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</si>
  <si>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</si>
  <si>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</si>
  <si>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</si>
  <si>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</si>
  <si>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</si>
  <si>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</si>
  <si>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</si>
  <si>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</si>
  <si>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</si>
  <si>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</si>
  <si>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</si>
  <si>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</si>
  <si>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</si>
  <si>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</si>
  <si>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</si>
  <si>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</si>
  <si>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</si>
  <si>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</si>
  <si>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</si>
  <si>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</si>
  <si>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</si>
  <si>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</si>
  <si>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</si>
  <si>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</si>
  <si>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</si>
  <si>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</si>
  <si>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</si>
  <si>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</si>
  <si>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</si>
  <si>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</si>
  <si>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</si>
  <si>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</si>
  <si>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</si>
  <si>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</si>
  <si>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</si>
  <si>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</si>
  <si>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</si>
  <si>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</si>
  <si>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</si>
  <si>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</si>
  <si>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</si>
  <si>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</si>
  <si>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</si>
  <si>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</si>
  <si>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</si>
  <si>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</si>
  <si>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</si>
  <si>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</si>
  <si>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</si>
  <si>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</si>
  <si>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</si>
  <si>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</si>
  <si>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</si>
  <si>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</si>
  <si>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</si>
  <si>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</si>
  <si>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</si>
  <si>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</si>
  <si>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</si>
  <si>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</si>
  <si>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</si>
  <si>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</si>
  <si>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</si>
  <si>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</si>
  <si>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</si>
  <si>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</si>
  <si>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</si>
  <si>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</si>
  <si>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</si>
  <si>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</si>
  <si>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</si>
  <si>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</si>
  <si>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</si>
  <si>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</si>
  <si>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</si>
  <si>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</si>
  <si>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</si>
  <si>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</si>
  <si>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</si>
  <si>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</si>
  <si>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</si>
  <si>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</si>
  <si>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</si>
  <si>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</si>
  <si>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</si>
  <si>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</si>
  <si>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</si>
  <si>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</si>
  <si>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</si>
  <si>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</si>
  <si>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</si>
  <si>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</si>
  <si>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</si>
  <si>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</si>
  <si>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</si>
  <si>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</si>
  <si>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</si>
  <si>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</si>
  <si>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</si>
  <si>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</si>
  <si>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</si>
  <si>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</si>
  <si>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</si>
  <si>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</si>
  <si>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</si>
  <si>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</si>
  <si>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</si>
  <si>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</si>
  <si>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</si>
  <si>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</si>
  <si>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</si>
  <si>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</si>
  <si>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</si>
  <si>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</si>
  <si>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</si>
  <si>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</si>
  <si>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</si>
  <si>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</si>
  <si>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</si>
  <si>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</si>
  <si>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</si>
  <si>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</si>
  <si>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</si>
  <si>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</si>
  <si>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</si>
  <si>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</si>
  <si>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</si>
  <si>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</si>
  <si>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</si>
  <si>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</si>
  <si>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</si>
  <si>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</si>
  <si>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</si>
  <si>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</si>
  <si>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</si>
  <si>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</si>
  <si>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</si>
  <si>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</si>
  <si>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</si>
  <si>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</si>
  <si>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</si>
  <si>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</si>
  <si>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</si>
  <si>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</si>
  <si>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</si>
  <si>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</si>
  <si>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</si>
  <si>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</si>
  <si>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</si>
  <si>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</si>
  <si>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</si>
  <si>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</si>
  <si>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</si>
  <si>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</si>
  <si>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</si>
  <si>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</si>
  <si>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</si>
  <si>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</si>
  <si>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</si>
  <si>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</si>
  <si>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</si>
  <si>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</si>
  <si>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</si>
  <si>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</si>
  <si>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</si>
  <si>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</si>
  <si>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</si>
  <si>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</si>
  <si>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</si>
  <si>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</si>
  <si>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</si>
  <si>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</si>
  <si>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</si>
  <si>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</si>
  <si>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</si>
  <si>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</si>
  <si>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</si>
  <si>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</si>
  <si>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</si>
  <si>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</si>
  <si>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</si>
  <si>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</si>
  <si>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</si>
  <si>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</si>
  <si>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</si>
  <si>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</si>
  <si>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</si>
  <si>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</si>
  <si>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</si>
  <si>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</si>
  <si>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</si>
  <si>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</si>
  <si>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</si>
  <si>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</si>
  <si>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</si>
  <si>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</si>
  <si>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</si>
  <si>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</si>
  <si>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</si>
  <si>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</si>
  <si>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</si>
  <si>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</si>
  <si>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</si>
  <si>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</si>
  <si>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</si>
  <si>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</si>
  <si>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</si>
  <si>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</si>
  <si>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</si>
  <si>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</si>
  <si>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</si>
  <si>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</si>
  <si>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</si>
  <si>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</si>
  <si>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</si>
  <si>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</si>
  <si>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</si>
  <si>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</si>
  <si>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</si>
  <si>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</si>
  <si>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</si>
  <si>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</si>
  <si>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</si>
  <si>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</si>
  <si>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</si>
  <si>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</si>
  <si>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</si>
  <si>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</si>
  <si>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</si>
  <si>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</si>
  <si>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</si>
  <si>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</si>
  <si>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</si>
  <si>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</si>
  <si>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</si>
  <si>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</si>
  <si>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</si>
  <si>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</si>
  <si>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</si>
  <si>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</si>
  <si>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</si>
  <si>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</si>
  <si>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</si>
  <si>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</si>
  <si>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</si>
  <si>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</si>
  <si>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</si>
  <si>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</si>
  <si>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</si>
  <si>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</si>
  <si>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</si>
  <si>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</si>
  <si>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</si>
  <si>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</si>
  <si>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</si>
  <si>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</si>
  <si>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</si>
  <si>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</si>
  <si>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</si>
  <si>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</si>
  <si>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</si>
  <si>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</si>
  <si>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</si>
  <si>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</si>
  <si>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</si>
  <si>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</si>
  <si>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</si>
  <si>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</si>
  <si>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</si>
  <si>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</si>
  <si>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</si>
  <si>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</si>
  <si>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</si>
  <si>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</si>
  <si>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</si>
  <si>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</si>
  <si>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</si>
  <si>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</si>
  <si>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</si>
  <si>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</si>
  <si>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</si>
  <si>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</si>
  <si>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</si>
  <si>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</si>
  <si>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</si>
  <si>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</si>
  <si>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</si>
  <si>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</si>
  <si>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</si>
  <si>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</si>
  <si>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</si>
  <si>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</si>
  <si>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</si>
  <si>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</si>
  <si>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</si>
  <si>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</si>
  <si>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</si>
  <si>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</si>
  <si>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</si>
  <si>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</si>
  <si>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</si>
  <si>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</si>
  <si>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</si>
  <si>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</si>
  <si>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</si>
  <si>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</si>
  <si>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</si>
  <si>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</si>
  <si>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</si>
  <si>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</si>
  <si>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</si>
  <si>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</si>
  <si>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</si>
  <si>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</si>
  <si>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</si>
  <si>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</si>
  <si>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</si>
  <si>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</si>
  <si>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</si>
  <si>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</si>
  <si>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</si>
  <si>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</si>
  <si>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</si>
  <si>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</si>
  <si>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</si>
  <si>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</si>
  <si>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</si>
  <si>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</si>
  <si>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</si>
  <si>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</si>
  <si>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</si>
  <si>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</si>
  <si>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</si>
  <si>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</si>
  <si>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</si>
  <si>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</si>
  <si>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</si>
  <si>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</si>
  <si>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</si>
  <si>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</si>
  <si>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</si>
  <si>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</si>
  <si>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</si>
  <si>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</si>
  <si>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</si>
  <si>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</si>
  <si>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</si>
  <si>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</si>
  <si>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</si>
  <si>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</si>
  <si>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</si>
  <si>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</si>
  <si>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</si>
  <si>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</si>
  <si>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</si>
  <si>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</si>
  <si>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</si>
  <si>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</si>
  <si>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</si>
  <si>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</si>
  <si>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</si>
  <si>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</si>
  <si>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</si>
  <si>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</si>
  <si>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</si>
  <si>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</si>
  <si>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</si>
  <si>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</si>
  <si>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</si>
  <si>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</si>
  <si>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</si>
  <si>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</si>
  <si>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</si>
  <si>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</si>
  <si>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</si>
  <si>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</si>
  <si>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</si>
  <si>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</si>
  <si>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</si>
  <si>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</si>
  <si>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</si>
  <si>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</si>
  <si>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</si>
  <si>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</si>
  <si>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</si>
  <si>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</si>
  <si>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</si>
  <si>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</si>
  <si>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</si>
  <si>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</si>
  <si>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</si>
  <si>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</si>
  <si>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</si>
  <si>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</si>
  <si>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</si>
  <si>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</si>
  <si>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</si>
  <si>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</si>
  <si>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</si>
  <si>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</si>
  <si>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</si>
  <si>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</si>
  <si>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</si>
  <si>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</si>
  <si>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</si>
  <si>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</si>
  <si>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</si>
  <si>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</si>
  <si>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</si>
  <si>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</si>
  <si>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</si>
  <si>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</si>
  <si>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</si>
  <si>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</si>
  <si>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</si>
  <si>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</si>
  <si>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</si>
  <si>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</si>
  <si>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</si>
  <si>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</si>
  <si>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</si>
  <si>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</si>
  <si>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</si>
  <si>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</si>
  <si>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</si>
  <si>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</si>
  <si>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</si>
  <si>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</si>
  <si>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</si>
  <si>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</si>
  <si>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</si>
  <si>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</si>
  <si>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</si>
  <si>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</si>
  <si>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</si>
  <si>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</si>
  <si>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</si>
  <si>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</si>
  <si>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</si>
  <si>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</si>
  <si>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</si>
  <si>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</si>
  <si>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</si>
  <si>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</si>
  <si>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</si>
  <si>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</si>
  <si>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</si>
  <si>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</si>
  <si>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</si>
  <si>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</si>
  <si>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</si>
  <si>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</si>
  <si>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</si>
  <si>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</si>
  <si>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</si>
  <si>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</si>
  <si>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</si>
  <si>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</si>
  <si>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</si>
  <si>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</si>
  <si>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</si>
  <si>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</si>
  <si>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</si>
  <si>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</si>
  <si>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</si>
  <si>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</si>
  <si>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</si>
  <si>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</si>
  <si>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</si>
  <si>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</si>
  <si>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</si>
  <si>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</si>
  <si>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</si>
  <si>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</si>
  <si>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</si>
  <si>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</si>
  <si>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</si>
  <si>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</si>
  <si>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</si>
  <si>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</si>
  <si>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</si>
  <si>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</si>
  <si>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</si>
  <si>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</si>
  <si>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</si>
  <si>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</si>
  <si>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</si>
  <si>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</si>
  <si>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</si>
  <si>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</si>
  <si>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</si>
  <si>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</si>
  <si>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</si>
  <si>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</si>
  <si>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</si>
  <si>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</si>
  <si>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</si>
  <si>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</si>
  <si>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</si>
  <si>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</si>
  <si>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</si>
  <si>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</si>
  <si>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</si>
  <si>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</si>
  <si>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</si>
  <si>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</si>
  <si>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</si>
  <si>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</si>
  <si>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</si>
  <si>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</si>
  <si>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</si>
  <si>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</si>
  <si>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</si>
  <si>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</si>
  <si>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</si>
  <si>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</si>
  <si>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</si>
  <si>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</si>
  <si>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</si>
  <si>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</si>
  <si>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</si>
  <si>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</si>
  <si>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</si>
  <si>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</si>
  <si>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</si>
  <si>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</si>
  <si>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</si>
  <si>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</si>
  <si>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</si>
  <si>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</si>
  <si>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</si>
  <si>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</si>
  <si>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</si>
  <si>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</si>
  <si>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</si>
  <si>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</si>
  <si>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</si>
  <si>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</si>
  <si>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</si>
  <si>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</si>
  <si>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</si>
  <si>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</si>
  <si>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</si>
  <si>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</si>
  <si>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</si>
  <si>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</si>
  <si>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</si>
  <si>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</si>
  <si>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</si>
  <si>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</si>
  <si>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</si>
  <si>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</si>
  <si>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</si>
  <si>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</si>
  <si>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</si>
  <si>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</si>
  <si>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</si>
  <si>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</si>
  <si>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</si>
  <si>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</si>
  <si>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</si>
  <si>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</si>
  <si>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</si>
  <si>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</si>
  <si>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</si>
  <si>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</si>
  <si>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</si>
  <si>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</si>
  <si>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</si>
  <si>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</si>
  <si>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</si>
  <si>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</si>
  <si>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</si>
  <si>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</si>
  <si>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</si>
  <si>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</si>
  <si>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</si>
  <si>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</si>
  <si>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</si>
  <si>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</si>
  <si>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</si>
  <si>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</si>
  <si>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</si>
  <si>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</si>
  <si>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</si>
  <si>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</si>
  <si>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</si>
  <si>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</si>
  <si>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</si>
  <si>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</si>
  <si>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</si>
  <si>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</si>
  <si>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</si>
  <si>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</si>
  <si>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</si>
  <si>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</si>
  <si>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</si>
  <si>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</si>
  <si>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</si>
  <si>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</si>
  <si>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</si>
  <si>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</si>
  <si>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</si>
  <si>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</si>
  <si>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</si>
  <si>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</si>
  <si>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</si>
  <si>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</si>
  <si>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</si>
  <si>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</si>
  <si>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</si>
  <si>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</si>
  <si>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</si>
  <si>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</si>
  <si>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</si>
  <si>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</si>
  <si>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</si>
  <si>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</si>
  <si>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</si>
  <si>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</si>
  <si>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</si>
  <si>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</si>
  <si>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</si>
  <si>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</si>
  <si>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</si>
  <si>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</si>
  <si>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</si>
  <si>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</si>
  <si>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</si>
  <si>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</si>
  <si>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</si>
  <si>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</si>
  <si>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</si>
  <si>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</si>
  <si>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</si>
  <si>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</si>
  <si>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</si>
  <si>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</si>
  <si>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</si>
  <si>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</si>
  <si>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</si>
  <si>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</si>
  <si>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</si>
  <si>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</si>
  <si>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</si>
  <si>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</si>
  <si>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</si>
  <si>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</si>
  <si>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</si>
  <si>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</si>
  <si>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</si>
  <si>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</si>
  <si>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</si>
  <si>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</si>
  <si>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</si>
  <si>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</si>
  <si>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</si>
  <si>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</si>
  <si>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</si>
  <si>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</si>
  <si>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</si>
  <si>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</si>
  <si>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</si>
  <si>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</si>
  <si>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</si>
  <si>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</si>
  <si>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</si>
  <si>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</si>
  <si>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</si>
  <si>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</si>
  <si>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</si>
  <si>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</si>
  <si>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</si>
  <si>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</si>
  <si>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</si>
  <si>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</si>
  <si>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</si>
  <si>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</si>
  <si>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</si>
  <si>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</si>
  <si>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</si>
  <si>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</si>
  <si>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</si>
  <si>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</si>
  <si>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</si>
  <si>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</si>
  <si>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</si>
  <si>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</si>
  <si>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</si>
  <si>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</si>
  <si>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</si>
  <si>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</si>
  <si>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</si>
  <si>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</si>
  <si>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</si>
  <si>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</si>
  <si>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</si>
  <si>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</si>
  <si>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</si>
  <si>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</si>
  <si>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</si>
  <si>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</si>
  <si>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</si>
  <si>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</si>
  <si>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</si>
  <si>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</si>
  <si>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</si>
  <si>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</si>
  <si>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</si>
  <si>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</si>
  <si>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</si>
  <si>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</si>
  <si>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</si>
  <si>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</si>
  <si>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</si>
  <si>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</si>
  <si>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</si>
  <si>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</si>
  <si>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</si>
  <si>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</si>
  <si>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</si>
  <si>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</si>
  <si>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</si>
  <si>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</si>
  <si>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</si>
  <si>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</si>
  <si>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</si>
  <si>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</si>
  <si>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</si>
  <si>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</si>
  <si>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</si>
  <si>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</si>
  <si>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</si>
  <si>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</si>
  <si>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</si>
  <si>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</si>
  <si>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</si>
  <si>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</si>
  <si>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</si>
  <si>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</si>
  <si>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</si>
  <si>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</si>
  <si>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</si>
  <si>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</si>
  <si>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</si>
  <si>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</si>
  <si>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</si>
  <si>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</si>
  <si>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</si>
  <si>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</si>
  <si>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</si>
  <si>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</si>
  <si>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</si>
  <si>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</si>
  <si>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</si>
  <si>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</si>
  <si>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</si>
  <si>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</si>
  <si>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</si>
  <si>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</si>
  <si>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</si>
  <si>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</si>
  <si>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</si>
  <si>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</si>
  <si>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</si>
  <si>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</si>
  <si>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</si>
  <si>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</si>
  <si>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</si>
  <si>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</si>
  <si>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</si>
  <si>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</si>
  <si>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</si>
  <si>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</si>
  <si>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</si>
  <si>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</si>
  <si>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</si>
  <si>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</si>
  <si>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</si>
  <si>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</si>
  <si>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</si>
  <si>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</si>
  <si>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</si>
  <si>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</si>
  <si>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</si>
  <si>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</si>
  <si>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</si>
  <si>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</si>
  <si>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</si>
  <si>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</si>
  <si>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</si>
  <si>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</si>
  <si>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</si>
  <si>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</si>
  <si>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</si>
  <si>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</si>
  <si>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</si>
  <si>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</si>
  <si>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</si>
  <si>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</si>
  <si>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</si>
  <si>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</si>
  <si>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</si>
  <si>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</si>
  <si>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</si>
  <si>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</si>
  <si>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</si>
  <si>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</si>
  <si>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</si>
  <si>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</si>
  <si>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</si>
  <si>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</si>
  <si>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</si>
  <si>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</si>
  <si>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</si>
  <si>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</si>
  <si>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</si>
  <si>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</si>
  <si>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</si>
  <si>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</si>
  <si>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</si>
  <si>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</si>
  <si>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</si>
  <si>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</si>
  <si>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</si>
  <si>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</si>
  <si>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</si>
  <si>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</si>
  <si>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</si>
  <si>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</si>
  <si>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</si>
  <si>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</si>
  <si>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</si>
  <si>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</si>
  <si>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</si>
  <si>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</si>
  <si>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</si>
  <si>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</si>
  <si>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</si>
  <si>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</si>
  <si>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</si>
  <si>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</si>
  <si>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</si>
  <si>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</si>
  <si>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</si>
  <si>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</si>
  <si>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</si>
  <si>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</si>
  <si>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</si>
  <si>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</si>
  <si>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</si>
  <si>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</si>
  <si>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</si>
  <si>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</si>
  <si>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</si>
  <si>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</si>
  <si>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</si>
  <si>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</si>
  <si>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</si>
  <si>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</si>
  <si>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</si>
  <si>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</si>
  <si>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</si>
  <si>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</si>
  <si>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</si>
  <si>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</si>
  <si>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</si>
  <si>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</si>
  <si>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</si>
  <si>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</si>
  <si>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</si>
  <si>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</si>
  <si>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</si>
  <si>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</si>
  <si>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</si>
  <si>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</si>
  <si>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</si>
  <si>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</si>
  <si>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</si>
  <si>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</si>
  <si>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</si>
  <si>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</si>
  <si>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</si>
  <si>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</si>
  <si>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</si>
  <si>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</si>
  <si>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</si>
  <si>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</si>
  <si>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</si>
  <si>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</si>
  <si>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</si>
  <si>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</si>
  <si>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</si>
  <si>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</si>
  <si>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</si>
  <si>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</si>
  <si>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</si>
  <si>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</si>
  <si>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</si>
  <si>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</si>
  <si>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</si>
  <si>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</si>
  <si>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</si>
  <si>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</si>
  <si>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</si>
  <si>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</si>
  <si>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</si>
  <si>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</si>
  <si>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</si>
  <si>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</si>
  <si>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</si>
  <si>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</si>
  <si>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</si>
  <si>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</si>
  <si>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</si>
  <si>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</si>
  <si>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</si>
  <si>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</si>
  <si>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</si>
  <si>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</si>
  <si>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</si>
  <si>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</si>
  <si>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</si>
  <si>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</si>
  <si>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</si>
  <si>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</si>
  <si>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</si>
  <si>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</si>
  <si>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</si>
  <si>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</si>
  <si>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</si>
  <si>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</si>
  <si>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</si>
  <si>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</si>
  <si>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</si>
  <si>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</si>
  <si>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</si>
  <si>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</si>
  <si>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</si>
  <si>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</si>
  <si>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</si>
  <si>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</si>
  <si>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</si>
  <si>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</si>
  <si>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</si>
  <si>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</si>
  <si>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</si>
  <si>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</si>
  <si>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</si>
  <si>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</si>
  <si>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</si>
  <si>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</si>
  <si>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</si>
  <si>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</si>
  <si>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</si>
  <si>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</si>
  <si>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</si>
  <si>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</si>
  <si>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</si>
  <si>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</si>
  <si>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</si>
  <si>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</si>
  <si>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</si>
  <si>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</si>
  <si>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</si>
  <si>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</si>
  <si>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</si>
  <si>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</si>
  <si>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</si>
  <si>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</si>
  <si>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</si>
  <si>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</si>
  <si>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</si>
  <si>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</si>
  <si>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</si>
  <si>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</si>
  <si>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</si>
  <si>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</si>
  <si>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</si>
  <si>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</si>
  <si>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</si>
  <si>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</si>
  <si>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</si>
  <si>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</si>
  <si>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</si>
  <si>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</si>
  <si>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</si>
  <si>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</si>
  <si>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</si>
  <si>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</si>
  <si>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</si>
  <si>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</si>
  <si>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</si>
  <si>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</si>
  <si>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</si>
  <si>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</si>
  <si>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</si>
  <si>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</si>
  <si>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</si>
  <si>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</si>
  <si>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</si>
  <si>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</si>
  <si>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</si>
  <si>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</si>
  <si>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</si>
  <si>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</si>
  <si>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</si>
  <si>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</si>
  <si>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</si>
  <si>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</si>
  <si>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</si>
  <si>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</si>
  <si>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</si>
  <si>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</si>
  <si>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</si>
  <si>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</si>
  <si>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</si>
  <si>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</si>
  <si>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</si>
  <si>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</si>
  <si>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</si>
  <si>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</si>
  <si>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</si>
  <si>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</si>
  <si>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</si>
  <si>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</si>
  <si>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</si>
  <si>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</si>
  <si>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</si>
  <si>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</si>
  <si>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</si>
  <si>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</si>
  <si>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</si>
  <si>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</si>
  <si>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</si>
  <si>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</si>
  <si>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</si>
  <si>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</si>
  <si>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</si>
  <si>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</si>
  <si>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</si>
  <si>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</si>
  <si>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</si>
  <si>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</si>
  <si>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</si>
  <si>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</si>
  <si>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</si>
  <si>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</si>
  <si>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</si>
  <si>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</si>
  <si>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</si>
  <si>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</si>
  <si>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</si>
  <si>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</si>
  <si>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</si>
  <si>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</si>
  <si>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</si>
  <si>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</si>
  <si>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</si>
  <si>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</si>
  <si>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</si>
  <si>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</si>
  <si>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</si>
  <si>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</si>
  <si>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</si>
  <si>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</si>
  <si>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</si>
  <si>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</si>
  <si>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</si>
  <si>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158</t>
  </si>
  <si>
    <t>Cascade Medical Center</t>
  </si>
  <si>
    <t>817 Commercial Street</t>
  </si>
  <si>
    <t>Leavenworth</t>
  </si>
  <si>
    <t>WA</t>
  </si>
  <si>
    <t>Chelan</t>
  </si>
  <si>
    <t>Diane Blake</t>
  </si>
  <si>
    <t>Marianne Vincent</t>
  </si>
  <si>
    <t>Tom Baranouskas</t>
  </si>
  <si>
    <t>(509) 548-5815</t>
  </si>
  <si>
    <t>(509) 548-1411</t>
  </si>
  <si>
    <t>12/31/2022</t>
  </si>
  <si>
    <t>Jeannette Ring, CPA</t>
  </si>
  <si>
    <t>jring@dzacpa.com</t>
  </si>
  <si>
    <t>Leavenworth, WA 98826</t>
  </si>
  <si>
    <t>Bruce Williams, Board Vice President</t>
  </si>
  <si>
    <t>Diane Blake, CEO</t>
  </si>
  <si>
    <t>Purchased services increased from about $8,000 to $45,000.  Repairs and maintenance were $55,000 in 2022.</t>
  </si>
  <si>
    <t>Purchased services increased from $23,000 to $126,000 in FY 2022 as the hospital had to rely on more contract workers than in the previous year.</t>
  </si>
  <si>
    <t>Salaries increased by about $600,000 in 2022. Purchased services increased by $40,000.</t>
  </si>
  <si>
    <t>The number of short stay visits dropped by about half in FY 2022 after having increased significantly in FY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</si>
</sst>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6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  <xf numFmtId="0" fontId="33" fillId="0" borderId="0" applyBorder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39" fontId="7" fillId="0" borderId="0" xfId="0" applyNumberFormat="1" applyFont="1"/>
    <xf numFmtId="0" fontId="6" fillId="0" borderId="0" xfId="2">
      <alignment vertical="top"/>
      <protection locked="0"/>
    </xf>
    <xf numFmtId="37" fontId="35" fillId="0" borderId="0" xfId="0" applyFont="1" applyAlignment="1">
      <alignment vertical="center" wrapText="1"/>
    </xf>
    <xf numFmtId="37" fontId="7" fillId="0" borderId="0" xfId="0" applyFont="1" applyAlignment="1">
      <alignment vertical="center" wrapText="1"/>
    </xf>
    <xf numFmtId="37" fontId="15" fillId="3" borderId="0" xfId="0" applyFont="1" applyFill="1" applyAlignment="1">
      <alignment horizontal="center" vertical="center"/>
    </xf>
  </cellXfs>
  <cellStyles count="32">
    <cellStyle name="Comma" xfId="1" builtinId="3"/>
    <cellStyle name="Comma [0] 2" xfId="16" xr:uid="{5E188257-8C84-436F-BF5C-7D5B10F544AA}"/>
    <cellStyle name="Comma [0] 3" xfId="10" xr:uid="{E6921302-3AA5-40D2-B2AA-B82CA645DD9B}"/>
    <cellStyle name="Comma 10" xfId="31" xr:uid="{2C496BCB-B530-4D28-917F-22BDDFA2C691}"/>
    <cellStyle name="Comma 2" xfId="19" xr:uid="{DE02201B-B094-4C20-B51B-E32AC6496E9B}"/>
    <cellStyle name="Comma 3" xfId="15" xr:uid="{9C550818-7279-425D-9BC5-0EF0E63F7A23}"/>
    <cellStyle name="Comma 4" xfId="9" xr:uid="{2B825D51-3751-41C9-B9F2-81FFAD566B71}"/>
    <cellStyle name="Comma 5" xfId="21" xr:uid="{094E5423-3925-411C-A561-0253516C532D}"/>
    <cellStyle name="Comma 6" xfId="23" xr:uid="{B0616E5C-393E-4E80-8074-3ACC8B8E1959}"/>
    <cellStyle name="Comma 7" xfId="22" xr:uid="{DD4A8D44-F553-44B7-9F88-308665404450}"/>
    <cellStyle name="Comma 8" xfId="26" xr:uid="{50EEF0ED-47D4-4624-82BE-ADD176D72384}"/>
    <cellStyle name="Comma 9" xfId="29" xr:uid="{10C28EF8-3DF1-4724-856A-B386BD527827}"/>
    <cellStyle name="Currency [0] 2" xfId="14" xr:uid="{EF5E2811-FA68-43CA-951E-892D4A673CC7}"/>
    <cellStyle name="Currency [0] 3" xfId="8" xr:uid="{10DB16AC-C028-412D-BA57-AB30691F443E}"/>
    <cellStyle name="Currency 2" xfId="13" xr:uid="{14824D55-C29F-4850-ADD4-FB2200E206DE}"/>
    <cellStyle name="Currency 3" xfId="7" xr:uid="{370D4DAA-2635-40FC-B9B7-8D12DF1D1282}"/>
    <cellStyle name="Currency 4" xfId="20" xr:uid="{CC6FE1BC-E671-4746-A363-C5DBF202606D}"/>
    <cellStyle name="Currency 5" xfId="24" xr:uid="{1145CD1D-F367-433E-BD87-F32E0F109B12}"/>
    <cellStyle name="Currency 6" xfId="25" xr:uid="{ABE00320-5300-45DF-8F87-81509CECEC1A}"/>
    <cellStyle name="Currency 7" xfId="27" xr:uid="{A12F34F3-C44B-4B98-B1CB-FD4464F3E146}"/>
    <cellStyle name="Currency 8" xfId="28" xr:uid="{B7B1A192-9592-4108-BD95-F31E55DE9477}"/>
    <cellStyle name="Currency 9" xfId="30" xr:uid="{43F21BBB-5393-48DA-8D99-94F653833760}"/>
    <cellStyle name="Hyperlink" xfId="2" builtinId="8"/>
    <cellStyle name="Hyperlink 2" xfId="17" xr:uid="{E4503519-7565-4587-AE9E-369D5F3AD2D0}"/>
    <cellStyle name="Hyperlink 3" xfId="11" xr:uid="{9393B3D6-4F33-4D25-B602-E0578C8779AE}"/>
    <cellStyle name="Normal" xfId="0" builtinId="0"/>
    <cellStyle name="Normal 2" xfId="3" xr:uid="{B190D761-ADDB-4CFB-8149-54EEFCE0B1C0}"/>
    <cellStyle name="Normal 2 2" xfId="18" xr:uid="{CBA1C10D-7549-42F3-A715-39FCB71537C6}"/>
    <cellStyle name="Normal 3" xfId="5" xr:uid="{196F7EC0-DFED-4434-9769-83454EE6CDED}"/>
    <cellStyle name="Percent" xfId="4" builtinId="5"/>
    <cellStyle name="Percent 2" xfId="12" xr:uid="{BB623C21-D3F6-4494-9F09-B2212FA03F6B}"/>
    <cellStyle name="Percent 3" xfId="6" xr:uid="{BB3A9DDC-F5B0-4952-A2CB-F6E1139B96D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ring@dzacp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BL55" transitionEvaluation="1" transitionEntry="1" codeName="Sheet1">
    <tabColor rgb="FF92D050"/>
    <pageSetUpPr autoPageBreaks="0" fitToPage="1"/>
  </sheetPr>
  <dimension ref="A1:CF716"/>
  <sheetViews>
    <sheetView topLeftCell="BL55" zoomScale="70" zoomScaleNormal="70" workbookViewId="0">
      <selection activeCell="CG94" sqref="CG94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1350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1329</v>
      </c>
    </row>
    <row r="6" spans="1:3" x14ac:dyDescent="0.35">
      <c r="A6" s="12" t="s">
        <v>4</v>
      </c>
    </row>
    <row r="7" spans="1:3" x14ac:dyDescent="0.35">
      <c r="A7" s="12" t="s">
        <v>1351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1352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1353</v>
      </c>
    </row>
    <row r="18" spans="1:10" ht="14.5" customHeight="1" x14ac:dyDescent="0.35">
      <c r="A18" s="18" t="s">
        <v>1354</v>
      </c>
    </row>
    <row r="19" spans="1:10" ht="14.5" customHeight="1" x14ac:dyDescent="0.35">
      <c r="A19" s="18" t="s">
        <v>1355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1356</v>
      </c>
      <c r="E23" s="71"/>
      <c r="F23" s="71"/>
      <c r="G23" s="71"/>
      <c r="I23" s="71"/>
      <c r="J23" s="71"/>
    </row>
    <row r="24" spans="1:10" x14ac:dyDescent="0.35">
      <c r="A24" s="18" t="s">
        <v>1357</v>
      </c>
    </row>
    <row r="25" spans="1:10" x14ac:dyDescent="0.35">
      <c r="A25" s="18" t="s">
        <v>1358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1359</v>
      </c>
      <c r="C28" s="17"/>
    </row>
    <row r="29" spans="1:10" x14ac:dyDescent="0.35">
      <c r="C29" s="17"/>
    </row>
    <row r="30" spans="1:10" x14ac:dyDescent="0.35">
      <c r="A30" s="12" t="s">
        <v>1348</v>
      </c>
      <c r="C30" s="330" t="s">
        <v>1349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1" t="s">
        <v>18</v>
      </c>
      <c r="B36" s="332"/>
      <c r="C36" s="333"/>
      <c r="D36" s="332"/>
      <c r="E36" s="332"/>
      <c r="F36" s="332"/>
      <c r="G36" s="332"/>
    </row>
    <row r="37" spans="1:83" x14ac:dyDescent="0.35">
      <c r="A37" s="334" t="s">
        <v>1341</v>
      </c>
      <c r="B37" s="335"/>
      <c r="C37" s="333"/>
      <c r="D37" s="332"/>
      <c r="E37" s="332"/>
      <c r="F37" s="332"/>
      <c r="G37" s="332"/>
    </row>
    <row r="38" spans="1:83" x14ac:dyDescent="0.35">
      <c r="A38" s="338" t="s">
        <v>1360</v>
      </c>
      <c r="B38" s="335"/>
      <c r="C38" s="333"/>
      <c r="D38" s="332"/>
      <c r="E38" s="332"/>
      <c r="F38" s="332"/>
      <c r="G38" s="332"/>
    </row>
    <row r="39" spans="1:83" x14ac:dyDescent="0.35">
      <c r="A39" s="337" t="s">
        <v>1342</v>
      </c>
      <c r="B39" s="332"/>
      <c r="C39" s="333"/>
      <c r="D39" s="332"/>
      <c r="E39" s="332"/>
      <c r="F39" s="332"/>
      <c r="G39" s="332"/>
    </row>
    <row r="40" spans="1:83" x14ac:dyDescent="0.35">
      <c r="A40" s="338" t="s">
        <v>1361</v>
      </c>
      <c r="B40" s="332"/>
      <c r="C40" s="333"/>
      <c r="D40" s="332"/>
      <c r="E40" s="332"/>
      <c r="F40" s="332"/>
      <c r="G40" s="332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1">
        <v>3045038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63676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327479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0</v>
      </c>
      <c r="Q48" s="32">
        <f t="shared" si="0"/>
        <v>0</v>
      </c>
      <c r="R48" s="32">
        <f t="shared" si="0"/>
        <v>0</v>
      </c>
      <c r="S48" s="32">
        <f t="shared" si="0"/>
        <v>9111</v>
      </c>
      <c r="T48" s="32">
        <f t="shared" si="0"/>
        <v>0</v>
      </c>
      <c r="U48" s="32">
        <f t="shared" si="0"/>
        <v>109852</v>
      </c>
      <c r="V48" s="32">
        <f t="shared" si="0"/>
        <v>2877</v>
      </c>
      <c r="W48" s="32">
        <f t="shared" si="0"/>
        <v>0</v>
      </c>
      <c r="X48" s="32">
        <f t="shared" si="0"/>
        <v>23263</v>
      </c>
      <c r="Y48" s="32">
        <f t="shared" si="0"/>
        <v>64203</v>
      </c>
      <c r="Z48" s="32">
        <f t="shared" si="0"/>
        <v>0</v>
      </c>
      <c r="AA48" s="32">
        <f t="shared" si="0"/>
        <v>0</v>
      </c>
      <c r="AB48" s="32">
        <f t="shared" si="0"/>
        <v>19319</v>
      </c>
      <c r="AC48" s="32">
        <f t="shared" si="0"/>
        <v>0</v>
      </c>
      <c r="AD48" s="32">
        <f t="shared" si="0"/>
        <v>0</v>
      </c>
      <c r="AE48" s="32">
        <f t="shared" si="0"/>
        <v>127563</v>
      </c>
      <c r="AF48" s="32">
        <f t="shared" si="0"/>
        <v>0</v>
      </c>
      <c r="AG48" s="32">
        <f t="shared" si="0"/>
        <v>433555</v>
      </c>
      <c r="AH48" s="32">
        <f t="shared" si="0"/>
        <v>306121</v>
      </c>
      <c r="AI48" s="32">
        <f t="shared" si="0"/>
        <v>7340</v>
      </c>
      <c r="AJ48" s="32">
        <f t="shared" si="0"/>
        <v>640568</v>
      </c>
      <c r="AK48" s="32">
        <f t="shared" si="0"/>
        <v>39737</v>
      </c>
      <c r="AL48" s="32">
        <f t="shared" si="0"/>
        <v>10955</v>
      </c>
      <c r="AM48" s="32">
        <f t="shared" si="0"/>
        <v>0</v>
      </c>
      <c r="AN48" s="32">
        <f t="shared" si="0"/>
        <v>0</v>
      </c>
      <c r="AO48" s="32">
        <f t="shared" si="0"/>
        <v>7581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56212</v>
      </c>
      <c r="AZ48" s="32">
        <f t="shared" si="0"/>
        <v>0</v>
      </c>
      <c r="BA48" s="32">
        <f t="shared" si="0"/>
        <v>11777</v>
      </c>
      <c r="BB48" s="32">
        <f t="shared" si="0"/>
        <v>0</v>
      </c>
      <c r="BC48" s="32">
        <f t="shared" si="0"/>
        <v>0</v>
      </c>
      <c r="BD48" s="32">
        <f t="shared" si="0"/>
        <v>9830</v>
      </c>
      <c r="BE48" s="32">
        <f t="shared" si="0"/>
        <v>56624</v>
      </c>
      <c r="BF48" s="32">
        <f t="shared" si="0"/>
        <v>46102</v>
      </c>
      <c r="BG48" s="32">
        <f t="shared" si="0"/>
        <v>0</v>
      </c>
      <c r="BH48" s="32">
        <f t="shared" si="0"/>
        <v>20942</v>
      </c>
      <c r="BI48" s="32">
        <f t="shared" si="0"/>
        <v>0</v>
      </c>
      <c r="BJ48" s="32">
        <f t="shared" si="0"/>
        <v>44800</v>
      </c>
      <c r="BK48" s="32">
        <f t="shared" si="0"/>
        <v>81671</v>
      </c>
      <c r="BL48" s="32">
        <f t="shared" si="0"/>
        <v>101100</v>
      </c>
      <c r="BM48" s="32">
        <f t="shared" si="0"/>
        <v>0</v>
      </c>
      <c r="BN48" s="32">
        <f t="shared" si="0"/>
        <v>131902</v>
      </c>
      <c r="BO48" s="32">
        <f t="shared" si="0"/>
        <v>0</v>
      </c>
      <c r="BP48" s="32">
        <f t="shared" ref="BP48:CD48" si="1">IF($B$48,(ROUND((($B$48/$CE$61)*BP61),0)))</f>
        <v>20402</v>
      </c>
      <c r="BQ48" s="32">
        <f t="shared" si="1"/>
        <v>0</v>
      </c>
      <c r="BR48" s="32">
        <f t="shared" si="1"/>
        <v>56293</v>
      </c>
      <c r="BS48" s="32">
        <f t="shared" si="1"/>
        <v>8331</v>
      </c>
      <c r="BT48" s="32">
        <f t="shared" si="1"/>
        <v>0</v>
      </c>
      <c r="BU48" s="32">
        <f t="shared" si="1"/>
        <v>0</v>
      </c>
      <c r="BV48" s="32">
        <f t="shared" si="1"/>
        <v>52494</v>
      </c>
      <c r="BW48" s="32">
        <f t="shared" si="1"/>
        <v>0</v>
      </c>
      <c r="BX48" s="32">
        <f t="shared" si="1"/>
        <v>64529</v>
      </c>
      <c r="BY48" s="32">
        <f t="shared" si="1"/>
        <v>61956</v>
      </c>
      <c r="BZ48" s="32">
        <f t="shared" si="1"/>
        <v>0</v>
      </c>
      <c r="CA48" s="32">
        <f t="shared" si="1"/>
        <v>26873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3045038</v>
      </c>
    </row>
    <row r="49" spans="1:83" x14ac:dyDescent="0.35">
      <c r="A49" s="20" t="s">
        <v>218</v>
      </c>
      <c r="B49" s="32">
        <f>B47+B48</f>
        <v>3045038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2">
        <v>1932014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>IF($B$52,ROUND(($B$52/($CE$90+$CF$90)*E90),0))</f>
        <v>30470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156816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108711</v>
      </c>
      <c r="T52" s="32">
        <f t="shared" si="2"/>
        <v>0</v>
      </c>
      <c r="U52" s="32">
        <f t="shared" si="2"/>
        <v>48663</v>
      </c>
      <c r="V52" s="32">
        <f t="shared" si="2"/>
        <v>8204</v>
      </c>
      <c r="W52" s="32">
        <f t="shared" si="2"/>
        <v>0</v>
      </c>
      <c r="X52" s="32">
        <f t="shared" si="2"/>
        <v>21764</v>
      </c>
      <c r="Y52" s="32">
        <f t="shared" si="2"/>
        <v>59992</v>
      </c>
      <c r="Z52" s="32">
        <f t="shared" si="2"/>
        <v>0</v>
      </c>
      <c r="AA52" s="32">
        <f t="shared" si="2"/>
        <v>0</v>
      </c>
      <c r="AB52" s="32">
        <f t="shared" si="2"/>
        <v>8315</v>
      </c>
      <c r="AC52" s="32">
        <f t="shared" si="2"/>
        <v>0</v>
      </c>
      <c r="AD52" s="32">
        <f t="shared" si="2"/>
        <v>0</v>
      </c>
      <c r="AE52" s="32">
        <f t="shared" si="2"/>
        <v>123164</v>
      </c>
      <c r="AF52" s="32">
        <f t="shared" si="2"/>
        <v>0</v>
      </c>
      <c r="AG52" s="32">
        <f t="shared" si="2"/>
        <v>122941</v>
      </c>
      <c r="AH52" s="32">
        <f t="shared" si="2"/>
        <v>47770</v>
      </c>
      <c r="AI52" s="32">
        <f t="shared" si="2"/>
        <v>29187</v>
      </c>
      <c r="AJ52" s="32">
        <f t="shared" si="2"/>
        <v>242311</v>
      </c>
      <c r="AK52" s="32">
        <f t="shared" si="2"/>
        <v>8929</v>
      </c>
      <c r="AL52" s="32">
        <f t="shared" si="2"/>
        <v>14733</v>
      </c>
      <c r="AM52" s="32">
        <f t="shared" si="2"/>
        <v>0</v>
      </c>
      <c r="AN52" s="32">
        <f t="shared" si="2"/>
        <v>0</v>
      </c>
      <c r="AO52" s="32">
        <f t="shared" si="2"/>
        <v>3627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72604</v>
      </c>
      <c r="AZ52" s="32">
        <f t="shared" si="2"/>
        <v>0</v>
      </c>
      <c r="BA52" s="32">
        <f t="shared" si="2"/>
        <v>24276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456105</v>
      </c>
      <c r="BF52" s="32">
        <f t="shared" si="2"/>
        <v>15737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261173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6306</v>
      </c>
      <c r="BS52" s="32">
        <f t="shared" si="3"/>
        <v>4632</v>
      </c>
      <c r="BT52" s="32">
        <f t="shared" si="3"/>
        <v>0</v>
      </c>
      <c r="BU52" s="32">
        <f t="shared" si="3"/>
        <v>0</v>
      </c>
      <c r="BV52" s="32">
        <f t="shared" si="3"/>
        <v>51174</v>
      </c>
      <c r="BW52" s="32">
        <f t="shared" si="3"/>
        <v>0</v>
      </c>
      <c r="BX52" s="32">
        <f t="shared" si="3"/>
        <v>0</v>
      </c>
      <c r="BY52" s="32">
        <f t="shared" si="3"/>
        <v>4409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1932013</v>
      </c>
    </row>
    <row r="53" spans="1:83" x14ac:dyDescent="0.35">
      <c r="A53" s="20" t="s">
        <v>218</v>
      </c>
      <c r="B53" s="32">
        <f>B51+B52</f>
        <v>1932014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>
        <v>210</v>
      </c>
      <c r="F59" s="24"/>
      <c r="G59" s="24"/>
      <c r="H59" s="24"/>
      <c r="I59" s="24"/>
      <c r="J59" s="24"/>
      <c r="K59" s="24"/>
      <c r="L59" s="24">
        <v>1080</v>
      </c>
      <c r="M59" s="24"/>
      <c r="N59" s="24"/>
      <c r="O59" s="24"/>
      <c r="P59" s="30"/>
      <c r="Q59" s="30"/>
      <c r="R59" s="30"/>
      <c r="S59" s="313"/>
      <c r="T59" s="313"/>
      <c r="U59" s="31">
        <v>33330</v>
      </c>
      <c r="V59" s="30">
        <v>910</v>
      </c>
      <c r="W59" s="30"/>
      <c r="X59" s="30">
        <v>1208</v>
      </c>
      <c r="Y59" s="30">
        <v>3334</v>
      </c>
      <c r="Z59" s="30"/>
      <c r="AA59" s="30"/>
      <c r="AB59" s="313"/>
      <c r="AC59" s="30"/>
      <c r="AD59" s="30"/>
      <c r="AE59" s="30">
        <v>18594</v>
      </c>
      <c r="AF59" s="30"/>
      <c r="AG59" s="30">
        <v>4053</v>
      </c>
      <c r="AH59" s="30">
        <v>852</v>
      </c>
      <c r="AI59" s="30">
        <v>124</v>
      </c>
      <c r="AJ59" s="30">
        <v>11745</v>
      </c>
      <c r="AK59" s="30">
        <v>4977</v>
      </c>
      <c r="AL59" s="30">
        <v>500</v>
      </c>
      <c r="AM59" s="30"/>
      <c r="AN59" s="30"/>
      <c r="AO59" s="30">
        <v>600</v>
      </c>
      <c r="AP59" s="30"/>
      <c r="AQ59" s="30"/>
      <c r="AR59" s="30"/>
      <c r="AS59" s="30"/>
      <c r="AT59" s="30"/>
      <c r="AU59" s="30"/>
      <c r="AV59" s="313"/>
      <c r="AW59" s="313"/>
      <c r="AX59" s="313"/>
      <c r="AY59" s="30">
        <v>3938</v>
      </c>
      <c r="AZ59" s="30"/>
      <c r="BA59" s="313"/>
      <c r="BB59" s="313"/>
      <c r="BC59" s="313"/>
      <c r="BD59" s="313"/>
      <c r="BE59" s="30">
        <v>34620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3" s="225" customFormat="1" x14ac:dyDescent="0.35">
      <c r="A60" s="240" t="s">
        <v>247</v>
      </c>
      <c r="B60" s="241"/>
      <c r="C60" s="314"/>
      <c r="D60" s="314"/>
      <c r="E60" s="314">
        <v>3.04</v>
      </c>
      <c r="F60" s="314"/>
      <c r="G60" s="314"/>
      <c r="H60" s="314"/>
      <c r="I60" s="314"/>
      <c r="J60" s="314"/>
      <c r="K60" s="314"/>
      <c r="L60" s="314">
        <v>15.65</v>
      </c>
      <c r="M60" s="314"/>
      <c r="N60" s="314"/>
      <c r="O60" s="314"/>
      <c r="P60" s="315"/>
      <c r="Q60" s="315"/>
      <c r="R60" s="315"/>
      <c r="S60" s="316">
        <v>0.86</v>
      </c>
      <c r="T60" s="316"/>
      <c r="U60" s="317">
        <v>6.96</v>
      </c>
      <c r="V60" s="315">
        <v>0.16</v>
      </c>
      <c r="W60" s="315"/>
      <c r="X60" s="315">
        <v>1.0900000000000001</v>
      </c>
      <c r="Y60" s="315">
        <v>3.01</v>
      </c>
      <c r="Z60" s="315"/>
      <c r="AA60" s="315"/>
      <c r="AB60" s="316">
        <v>0.66</v>
      </c>
      <c r="AC60" s="315"/>
      <c r="AD60" s="315"/>
      <c r="AE60" s="315">
        <v>5.36</v>
      </c>
      <c r="AF60" s="315"/>
      <c r="AG60" s="315">
        <v>9.68</v>
      </c>
      <c r="AH60" s="315">
        <v>17.989999999999998</v>
      </c>
      <c r="AI60" s="315">
        <v>2.71</v>
      </c>
      <c r="AJ60" s="315">
        <v>22.25</v>
      </c>
      <c r="AK60" s="315">
        <v>1.49</v>
      </c>
      <c r="AL60" s="315">
        <v>0.47</v>
      </c>
      <c r="AM60" s="315"/>
      <c r="AN60" s="315"/>
      <c r="AO60" s="315">
        <v>0.36</v>
      </c>
      <c r="AP60" s="315"/>
      <c r="AQ60" s="315"/>
      <c r="AR60" s="315"/>
      <c r="AS60" s="315"/>
      <c r="AT60" s="315"/>
      <c r="AU60" s="315"/>
      <c r="AV60" s="316"/>
      <c r="AW60" s="316"/>
      <c r="AX60" s="316"/>
      <c r="AY60" s="315">
        <v>4.6399999999999997</v>
      </c>
      <c r="AZ60" s="315"/>
      <c r="BA60" s="316">
        <v>0.8</v>
      </c>
      <c r="BB60" s="316"/>
      <c r="BC60" s="316"/>
      <c r="BD60" s="316">
        <v>0.67</v>
      </c>
      <c r="BE60" s="315">
        <v>2.67</v>
      </c>
      <c r="BF60" s="316">
        <v>2.82</v>
      </c>
      <c r="BG60" s="316"/>
      <c r="BH60" s="316">
        <v>0.52</v>
      </c>
      <c r="BI60" s="316"/>
      <c r="BJ60" s="316">
        <v>2.27</v>
      </c>
      <c r="BK60" s="316">
        <v>5.47</v>
      </c>
      <c r="BL60" s="316">
        <v>9.15</v>
      </c>
      <c r="BM60" s="316"/>
      <c r="BN60" s="316">
        <v>3.83</v>
      </c>
      <c r="BO60" s="316"/>
      <c r="BP60" s="316">
        <v>0.9</v>
      </c>
      <c r="BQ60" s="316"/>
      <c r="BR60" s="316">
        <v>2.02</v>
      </c>
      <c r="BS60" s="316">
        <v>0.56999999999999995</v>
      </c>
      <c r="BT60" s="316"/>
      <c r="BU60" s="316"/>
      <c r="BV60" s="316">
        <v>4.6399999999999997</v>
      </c>
      <c r="BW60" s="316"/>
      <c r="BX60" s="316">
        <v>2.86</v>
      </c>
      <c r="BY60" s="316">
        <v>2.5299999999999998</v>
      </c>
      <c r="BZ60" s="316"/>
      <c r="CA60" s="316">
        <v>0.67</v>
      </c>
      <c r="CB60" s="316"/>
      <c r="CC60" s="316"/>
      <c r="CD60" s="246" t="s">
        <v>233</v>
      </c>
      <c r="CE60" s="267">
        <f t="shared" ref="CE60:CE68" si="4">SUM(C60:CD60)</f>
        <v>138.76999999999998</v>
      </c>
    </row>
    <row r="61" spans="1:83" x14ac:dyDescent="0.35">
      <c r="A61" s="39" t="s">
        <v>248</v>
      </c>
      <c r="B61" s="20"/>
      <c r="C61" s="24"/>
      <c r="D61" s="24"/>
      <c r="E61" s="24">
        <v>281078</v>
      </c>
      <c r="F61" s="24"/>
      <c r="G61" s="24"/>
      <c r="H61" s="24"/>
      <c r="I61" s="24"/>
      <c r="J61" s="24"/>
      <c r="K61" s="24"/>
      <c r="L61" s="24">
        <v>1445544</v>
      </c>
      <c r="M61" s="24"/>
      <c r="N61" s="24"/>
      <c r="O61" s="24"/>
      <c r="P61" s="30"/>
      <c r="Q61" s="30"/>
      <c r="R61" s="30"/>
      <c r="S61" s="318">
        <v>40216</v>
      </c>
      <c r="T61" s="318"/>
      <c r="U61" s="31">
        <v>484906</v>
      </c>
      <c r="V61" s="30">
        <v>12698</v>
      </c>
      <c r="W61" s="30"/>
      <c r="X61" s="30">
        <v>102685</v>
      </c>
      <c r="Y61" s="30">
        <v>283402</v>
      </c>
      <c r="Z61" s="30"/>
      <c r="AA61" s="30"/>
      <c r="AB61" s="319">
        <v>85279</v>
      </c>
      <c r="AC61" s="30"/>
      <c r="AD61" s="30"/>
      <c r="AE61" s="30">
        <v>563084</v>
      </c>
      <c r="AF61" s="30"/>
      <c r="AG61" s="30">
        <v>1913778</v>
      </c>
      <c r="AH61" s="30">
        <v>1351268</v>
      </c>
      <c r="AI61" s="30">
        <v>32398</v>
      </c>
      <c r="AJ61" s="30">
        <v>2827568</v>
      </c>
      <c r="AK61" s="30">
        <v>175404</v>
      </c>
      <c r="AL61" s="30">
        <v>48357</v>
      </c>
      <c r="AM61" s="30"/>
      <c r="AN61" s="30"/>
      <c r="AO61" s="30">
        <v>33462</v>
      </c>
      <c r="AP61" s="30"/>
      <c r="AQ61" s="30"/>
      <c r="AR61" s="30"/>
      <c r="AS61" s="30"/>
      <c r="AT61" s="30"/>
      <c r="AU61" s="30"/>
      <c r="AV61" s="318"/>
      <c r="AW61" s="318"/>
      <c r="AX61" s="318"/>
      <c r="AY61" s="30">
        <v>248130</v>
      </c>
      <c r="AZ61" s="30"/>
      <c r="BA61" s="318">
        <v>51987</v>
      </c>
      <c r="BB61" s="318"/>
      <c r="BC61" s="318"/>
      <c r="BD61" s="318">
        <v>43391</v>
      </c>
      <c r="BE61" s="30">
        <v>249949</v>
      </c>
      <c r="BF61" s="318">
        <v>203502</v>
      </c>
      <c r="BG61" s="318"/>
      <c r="BH61" s="318">
        <v>92441</v>
      </c>
      <c r="BI61" s="318"/>
      <c r="BJ61" s="318">
        <v>197756</v>
      </c>
      <c r="BK61" s="318">
        <v>360509</v>
      </c>
      <c r="BL61" s="318">
        <v>446270</v>
      </c>
      <c r="BM61" s="318"/>
      <c r="BN61" s="318">
        <v>582236</v>
      </c>
      <c r="BO61" s="318"/>
      <c r="BP61" s="318">
        <v>90057</v>
      </c>
      <c r="BQ61" s="318"/>
      <c r="BR61" s="318">
        <v>248486</v>
      </c>
      <c r="BS61" s="318">
        <v>36776</v>
      </c>
      <c r="BT61" s="318"/>
      <c r="BU61" s="318"/>
      <c r="BV61" s="318">
        <v>231718</v>
      </c>
      <c r="BW61" s="318"/>
      <c r="BX61" s="318">
        <v>284840</v>
      </c>
      <c r="BY61" s="318">
        <v>273482</v>
      </c>
      <c r="BZ61" s="318"/>
      <c r="CA61" s="318">
        <v>118621</v>
      </c>
      <c r="CB61" s="318"/>
      <c r="CC61" s="318"/>
      <c r="CD61" s="29" t="s">
        <v>233</v>
      </c>
      <c r="CE61" s="32">
        <f t="shared" si="4"/>
        <v>13441278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63676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327479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9111</v>
      </c>
      <c r="T62" s="32">
        <f t="shared" si="5"/>
        <v>0</v>
      </c>
      <c r="U62" s="32">
        <f t="shared" si="5"/>
        <v>109852</v>
      </c>
      <c r="V62" s="32">
        <f t="shared" si="5"/>
        <v>2877</v>
      </c>
      <c r="W62" s="32">
        <f t="shared" si="5"/>
        <v>0</v>
      </c>
      <c r="X62" s="32">
        <f t="shared" si="5"/>
        <v>23263</v>
      </c>
      <c r="Y62" s="32">
        <f t="shared" si="5"/>
        <v>64203</v>
      </c>
      <c r="Z62" s="32">
        <f t="shared" si="5"/>
        <v>0</v>
      </c>
      <c r="AA62" s="32">
        <f t="shared" si="5"/>
        <v>0</v>
      </c>
      <c r="AB62" s="32">
        <f t="shared" si="5"/>
        <v>19319</v>
      </c>
      <c r="AC62" s="32">
        <f t="shared" si="5"/>
        <v>0</v>
      </c>
      <c r="AD62" s="32">
        <f t="shared" si="5"/>
        <v>0</v>
      </c>
      <c r="AE62" s="32">
        <f t="shared" si="5"/>
        <v>127563</v>
      </c>
      <c r="AF62" s="32">
        <f t="shared" si="5"/>
        <v>0</v>
      </c>
      <c r="AG62" s="32">
        <f t="shared" si="5"/>
        <v>433555</v>
      </c>
      <c r="AH62" s="32">
        <f t="shared" si="5"/>
        <v>306121</v>
      </c>
      <c r="AI62" s="32">
        <f t="shared" si="5"/>
        <v>7340</v>
      </c>
      <c r="AJ62" s="32">
        <f t="shared" si="5"/>
        <v>640568</v>
      </c>
      <c r="AK62" s="32">
        <f t="shared" si="5"/>
        <v>39737</v>
      </c>
      <c r="AL62" s="32">
        <f t="shared" si="5"/>
        <v>10955</v>
      </c>
      <c r="AM62" s="32">
        <f t="shared" si="5"/>
        <v>0</v>
      </c>
      <c r="AN62" s="32">
        <f t="shared" si="5"/>
        <v>0</v>
      </c>
      <c r="AO62" s="32">
        <f t="shared" si="5"/>
        <v>7581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56212</v>
      </c>
      <c r="AZ62" s="32">
        <f t="shared" si="5"/>
        <v>0</v>
      </c>
      <c r="BA62" s="32">
        <f t="shared" si="5"/>
        <v>11777</v>
      </c>
      <c r="BB62" s="32">
        <f t="shared" si="5"/>
        <v>0</v>
      </c>
      <c r="BC62" s="32">
        <f t="shared" si="5"/>
        <v>0</v>
      </c>
      <c r="BD62" s="32">
        <f t="shared" si="5"/>
        <v>9830</v>
      </c>
      <c r="BE62" s="32">
        <f t="shared" si="5"/>
        <v>56624</v>
      </c>
      <c r="BF62" s="32">
        <f t="shared" si="5"/>
        <v>46102</v>
      </c>
      <c r="BG62" s="32">
        <f t="shared" si="5"/>
        <v>0</v>
      </c>
      <c r="BH62" s="32">
        <f t="shared" si="5"/>
        <v>20942</v>
      </c>
      <c r="BI62" s="32">
        <f t="shared" si="5"/>
        <v>0</v>
      </c>
      <c r="BJ62" s="32">
        <f t="shared" si="5"/>
        <v>44800</v>
      </c>
      <c r="BK62" s="32">
        <f t="shared" si="5"/>
        <v>81671</v>
      </c>
      <c r="BL62" s="32">
        <f t="shared" si="5"/>
        <v>101100</v>
      </c>
      <c r="BM62" s="32">
        <f t="shared" si="5"/>
        <v>0</v>
      </c>
      <c r="BN62" s="32">
        <f t="shared" si="5"/>
        <v>131902</v>
      </c>
      <c r="BO62" s="32">
        <f t="shared" si="5"/>
        <v>0</v>
      </c>
      <c r="BP62" s="32">
        <f t="shared" ref="BP62:CC62" si="6">ROUND(BP47+BP48,0)</f>
        <v>20402</v>
      </c>
      <c r="BQ62" s="32">
        <f t="shared" si="6"/>
        <v>0</v>
      </c>
      <c r="BR62" s="32">
        <f t="shared" si="6"/>
        <v>56293</v>
      </c>
      <c r="BS62" s="32">
        <f t="shared" si="6"/>
        <v>8331</v>
      </c>
      <c r="BT62" s="32">
        <f t="shared" si="6"/>
        <v>0</v>
      </c>
      <c r="BU62" s="32">
        <f t="shared" si="6"/>
        <v>0</v>
      </c>
      <c r="BV62" s="32">
        <f t="shared" si="6"/>
        <v>52494</v>
      </c>
      <c r="BW62" s="32">
        <f t="shared" si="6"/>
        <v>0</v>
      </c>
      <c r="BX62" s="32">
        <f t="shared" si="6"/>
        <v>64529</v>
      </c>
      <c r="BY62" s="32">
        <f t="shared" si="6"/>
        <v>61956</v>
      </c>
      <c r="BZ62" s="32">
        <f t="shared" si="6"/>
        <v>0</v>
      </c>
      <c r="CA62" s="32">
        <f t="shared" si="6"/>
        <v>26873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3045038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8"/>
      <c r="T63" s="318"/>
      <c r="U63" s="31">
        <v>600</v>
      </c>
      <c r="V63" s="30"/>
      <c r="W63" s="30"/>
      <c r="X63" s="30">
        <v>35902</v>
      </c>
      <c r="Y63" s="30">
        <v>99088</v>
      </c>
      <c r="Z63" s="30"/>
      <c r="AA63" s="30"/>
      <c r="AB63" s="319"/>
      <c r="AC63" s="30"/>
      <c r="AD63" s="30"/>
      <c r="AE63" s="30"/>
      <c r="AF63" s="30"/>
      <c r="AG63" s="30">
        <v>15251</v>
      </c>
      <c r="AH63" s="30"/>
      <c r="AI63" s="30"/>
      <c r="AJ63" s="30">
        <v>67006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8"/>
      <c r="AW63" s="318"/>
      <c r="AX63" s="318"/>
      <c r="AY63" s="30"/>
      <c r="AZ63" s="30"/>
      <c r="BA63" s="318"/>
      <c r="BB63" s="318"/>
      <c r="BC63" s="318"/>
      <c r="BD63" s="318"/>
      <c r="BE63" s="30"/>
      <c r="BF63" s="318"/>
      <c r="BG63" s="318"/>
      <c r="BH63" s="318"/>
      <c r="BI63" s="318"/>
      <c r="BJ63" s="318">
        <v>1359</v>
      </c>
      <c r="BK63" s="318"/>
      <c r="BL63" s="318"/>
      <c r="BM63" s="318"/>
      <c r="BN63" s="318">
        <v>5550</v>
      </c>
      <c r="BO63" s="318"/>
      <c r="BP63" s="318">
        <v>1034</v>
      </c>
      <c r="BQ63" s="318"/>
      <c r="BR63" s="318">
        <v>3213</v>
      </c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29" t="s">
        <v>233</v>
      </c>
      <c r="CE63" s="32">
        <f t="shared" si="4"/>
        <v>229003</v>
      </c>
    </row>
    <row r="64" spans="1:83" x14ac:dyDescent="0.35">
      <c r="A64" s="39" t="s">
        <v>250</v>
      </c>
      <c r="B64" s="20"/>
      <c r="C64" s="24"/>
      <c r="D64" s="24"/>
      <c r="E64" s="24">
        <v>5690</v>
      </c>
      <c r="F64" s="24"/>
      <c r="G64" s="24"/>
      <c r="H64" s="24"/>
      <c r="I64" s="24"/>
      <c r="J64" s="24"/>
      <c r="K64" s="24"/>
      <c r="L64" s="24">
        <v>29263</v>
      </c>
      <c r="M64" s="24"/>
      <c r="N64" s="24"/>
      <c r="O64" s="24"/>
      <c r="P64" s="30"/>
      <c r="Q64" s="30"/>
      <c r="R64" s="30"/>
      <c r="S64" s="318">
        <v>15440</v>
      </c>
      <c r="T64" s="318"/>
      <c r="U64" s="31">
        <v>581283</v>
      </c>
      <c r="V64" s="30">
        <v>38</v>
      </c>
      <c r="W64" s="30"/>
      <c r="X64" s="30">
        <v>3135</v>
      </c>
      <c r="Y64" s="30">
        <v>8647</v>
      </c>
      <c r="Z64" s="30"/>
      <c r="AA64" s="30"/>
      <c r="AB64" s="319">
        <v>528481</v>
      </c>
      <c r="AC64" s="30"/>
      <c r="AD64" s="30"/>
      <c r="AE64" s="30">
        <v>14499</v>
      </c>
      <c r="AF64" s="30"/>
      <c r="AG64" s="30">
        <v>66777</v>
      </c>
      <c r="AH64" s="30">
        <v>141904</v>
      </c>
      <c r="AI64" s="30">
        <v>37303</v>
      </c>
      <c r="AJ64" s="30">
        <v>132406</v>
      </c>
      <c r="AK64" s="30">
        <v>955</v>
      </c>
      <c r="AL64" s="30">
        <v>167</v>
      </c>
      <c r="AM64" s="30"/>
      <c r="AN64" s="30"/>
      <c r="AO64" s="30">
        <v>678</v>
      </c>
      <c r="AP64" s="30"/>
      <c r="AQ64" s="30"/>
      <c r="AR64" s="30"/>
      <c r="AS64" s="30"/>
      <c r="AT64" s="30"/>
      <c r="AU64" s="30"/>
      <c r="AV64" s="318"/>
      <c r="AW64" s="318">
        <v>341</v>
      </c>
      <c r="AX64" s="318"/>
      <c r="AY64" s="30">
        <v>105790</v>
      </c>
      <c r="AZ64" s="30"/>
      <c r="BA64" s="318">
        <v>10213</v>
      </c>
      <c r="BB64" s="318"/>
      <c r="BC64" s="318"/>
      <c r="BD64" s="318">
        <v>310</v>
      </c>
      <c r="BE64" s="30">
        <v>28568</v>
      </c>
      <c r="BF64" s="318">
        <v>29408</v>
      </c>
      <c r="BG64" s="318"/>
      <c r="BH64" s="318">
        <v>4335</v>
      </c>
      <c r="BI64" s="318"/>
      <c r="BJ64" s="318">
        <v>6682</v>
      </c>
      <c r="BK64" s="318">
        <v>5811</v>
      </c>
      <c r="BL64" s="318">
        <v>6693</v>
      </c>
      <c r="BM64" s="318"/>
      <c r="BN64" s="318">
        <v>13354</v>
      </c>
      <c r="BO64" s="318"/>
      <c r="BP64" s="318">
        <v>215</v>
      </c>
      <c r="BQ64" s="318"/>
      <c r="BR64" s="318">
        <v>2869</v>
      </c>
      <c r="BS64" s="318">
        <v>283</v>
      </c>
      <c r="BT64" s="318"/>
      <c r="BU64" s="318"/>
      <c r="BV64" s="318">
        <v>4131</v>
      </c>
      <c r="BW64" s="318"/>
      <c r="BX64" s="318">
        <v>3877</v>
      </c>
      <c r="BY64" s="318">
        <v>9254</v>
      </c>
      <c r="BZ64" s="318"/>
      <c r="CA64" s="318">
        <v>7073</v>
      </c>
      <c r="CB64" s="318"/>
      <c r="CC64" s="318"/>
      <c r="CD64" s="29" t="s">
        <v>233</v>
      </c>
      <c r="CE64" s="32">
        <f t="shared" si="4"/>
        <v>1805873</v>
      </c>
    </row>
    <row r="65" spans="1:83" x14ac:dyDescent="0.35">
      <c r="A65" s="39" t="s">
        <v>251</v>
      </c>
      <c r="B65" s="20"/>
      <c r="C65" s="24"/>
      <c r="D65" s="24"/>
      <c r="E65" s="24">
        <v>98</v>
      </c>
      <c r="F65" s="24"/>
      <c r="G65" s="24"/>
      <c r="H65" s="24"/>
      <c r="I65" s="24"/>
      <c r="J65" s="24"/>
      <c r="K65" s="24"/>
      <c r="L65" s="24">
        <v>503</v>
      </c>
      <c r="M65" s="24"/>
      <c r="N65" s="24"/>
      <c r="O65" s="24"/>
      <c r="P65" s="30"/>
      <c r="Q65" s="30"/>
      <c r="R65" s="30"/>
      <c r="S65" s="318"/>
      <c r="T65" s="318"/>
      <c r="U65" s="31"/>
      <c r="V65" s="30"/>
      <c r="W65" s="30"/>
      <c r="X65" s="30"/>
      <c r="Y65" s="30"/>
      <c r="Z65" s="30"/>
      <c r="AA65" s="30"/>
      <c r="AB65" s="319">
        <v>651</v>
      </c>
      <c r="AC65" s="30"/>
      <c r="AD65" s="30"/>
      <c r="AE65" s="30">
        <v>142</v>
      </c>
      <c r="AF65" s="30"/>
      <c r="AG65" s="30">
        <v>1896</v>
      </c>
      <c r="AH65" s="30">
        <v>42138</v>
      </c>
      <c r="AI65" s="30">
        <v>51</v>
      </c>
      <c r="AJ65" s="30">
        <v>7522</v>
      </c>
      <c r="AK65" s="30"/>
      <c r="AL65" s="30"/>
      <c r="AM65" s="30"/>
      <c r="AN65" s="30"/>
      <c r="AO65" s="30">
        <v>11</v>
      </c>
      <c r="AP65" s="30"/>
      <c r="AQ65" s="30"/>
      <c r="AR65" s="30"/>
      <c r="AS65" s="30"/>
      <c r="AT65" s="30"/>
      <c r="AU65" s="30"/>
      <c r="AV65" s="318"/>
      <c r="AW65" s="318">
        <v>511</v>
      </c>
      <c r="AX65" s="318"/>
      <c r="AY65" s="30"/>
      <c r="AZ65" s="30"/>
      <c r="BA65" s="318"/>
      <c r="BB65" s="318"/>
      <c r="BC65" s="318"/>
      <c r="BD65" s="318"/>
      <c r="BE65" s="30">
        <v>214064</v>
      </c>
      <c r="BF65" s="318"/>
      <c r="BG65" s="318"/>
      <c r="BH65" s="318">
        <v>4596</v>
      </c>
      <c r="BI65" s="318"/>
      <c r="BJ65" s="318"/>
      <c r="BK65" s="318"/>
      <c r="BL65" s="318">
        <v>612</v>
      </c>
      <c r="BM65" s="318"/>
      <c r="BN65" s="318">
        <v>1785</v>
      </c>
      <c r="BO65" s="318"/>
      <c r="BP65" s="318">
        <v>612</v>
      </c>
      <c r="BQ65" s="318"/>
      <c r="BR65" s="318">
        <v>203</v>
      </c>
      <c r="BS65" s="318"/>
      <c r="BT65" s="318"/>
      <c r="BU65" s="318"/>
      <c r="BV65" s="318">
        <v>51</v>
      </c>
      <c r="BW65" s="318"/>
      <c r="BX65" s="318">
        <v>1224</v>
      </c>
      <c r="BY65" s="318">
        <v>1409</v>
      </c>
      <c r="BZ65" s="318"/>
      <c r="CA65" s="318">
        <v>505</v>
      </c>
      <c r="CB65" s="318"/>
      <c r="CC65" s="318"/>
      <c r="CD65" s="29" t="s">
        <v>233</v>
      </c>
      <c r="CE65" s="32">
        <f t="shared" si="4"/>
        <v>278584</v>
      </c>
    </row>
    <row r="66" spans="1:83" x14ac:dyDescent="0.35">
      <c r="A66" s="39" t="s">
        <v>252</v>
      </c>
      <c r="B66" s="20"/>
      <c r="C66" s="24"/>
      <c r="D66" s="24"/>
      <c r="E66" s="24">
        <v>21897</v>
      </c>
      <c r="F66" s="24"/>
      <c r="G66" s="24"/>
      <c r="H66" s="24"/>
      <c r="I66" s="24"/>
      <c r="J66" s="24"/>
      <c r="K66" s="24"/>
      <c r="L66" s="24">
        <v>112612</v>
      </c>
      <c r="M66" s="24"/>
      <c r="N66" s="24"/>
      <c r="O66" s="24"/>
      <c r="P66" s="30"/>
      <c r="Q66" s="30"/>
      <c r="R66" s="30"/>
      <c r="S66" s="318">
        <v>1208</v>
      </c>
      <c r="T66" s="318"/>
      <c r="U66" s="31">
        <v>189996</v>
      </c>
      <c r="V66" s="30"/>
      <c r="W66" s="30"/>
      <c r="X66" s="30">
        <v>45716</v>
      </c>
      <c r="Y66" s="30">
        <v>126173</v>
      </c>
      <c r="Z66" s="30"/>
      <c r="AA66" s="30"/>
      <c r="AB66" s="319">
        <v>397602</v>
      </c>
      <c r="AC66" s="30"/>
      <c r="AD66" s="30"/>
      <c r="AE66" s="30">
        <v>12096</v>
      </c>
      <c r="AF66" s="30"/>
      <c r="AG66" s="30">
        <v>123860</v>
      </c>
      <c r="AH66" s="30">
        <v>197228</v>
      </c>
      <c r="AI66" s="30">
        <v>647</v>
      </c>
      <c r="AJ66" s="30">
        <v>116848</v>
      </c>
      <c r="AK66" s="30"/>
      <c r="AL66" s="30"/>
      <c r="AM66" s="30"/>
      <c r="AN66" s="30"/>
      <c r="AO66" s="30">
        <v>2607</v>
      </c>
      <c r="AP66" s="30"/>
      <c r="AQ66" s="30"/>
      <c r="AR66" s="30"/>
      <c r="AS66" s="30"/>
      <c r="AT66" s="30"/>
      <c r="AU66" s="30"/>
      <c r="AV66" s="318"/>
      <c r="AW66" s="318">
        <v>2276</v>
      </c>
      <c r="AX66" s="318"/>
      <c r="AY66" s="30">
        <v>19406</v>
      </c>
      <c r="AZ66" s="30"/>
      <c r="BA66" s="318"/>
      <c r="BB66" s="318"/>
      <c r="BC66" s="318"/>
      <c r="BD66" s="318"/>
      <c r="BE66" s="30">
        <v>8851</v>
      </c>
      <c r="BF66" s="318"/>
      <c r="BG66" s="318"/>
      <c r="BH66" s="318">
        <v>815978</v>
      </c>
      <c r="BI66" s="318"/>
      <c r="BJ66" s="318">
        <v>90172</v>
      </c>
      <c r="BK66" s="318">
        <v>275721</v>
      </c>
      <c r="BL66" s="318"/>
      <c r="BM66" s="318"/>
      <c r="BN66" s="318">
        <v>128701</v>
      </c>
      <c r="BO66" s="318"/>
      <c r="BP66" s="318">
        <v>29677</v>
      </c>
      <c r="BQ66" s="318"/>
      <c r="BR66" s="318">
        <v>145805</v>
      </c>
      <c r="BS66" s="318">
        <v>27200</v>
      </c>
      <c r="BT66" s="318"/>
      <c r="BU66" s="318"/>
      <c r="BV66" s="318">
        <v>83008</v>
      </c>
      <c r="BW66" s="318"/>
      <c r="BX66" s="318">
        <v>1580</v>
      </c>
      <c r="BY66" s="318">
        <v>29661</v>
      </c>
      <c r="BZ66" s="318"/>
      <c r="CA66" s="318"/>
      <c r="CB66" s="318"/>
      <c r="CC66" s="318"/>
      <c r="CD66" s="29" t="s">
        <v>233</v>
      </c>
      <c r="CE66" s="32">
        <f t="shared" si="4"/>
        <v>3006526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30470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156816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108711</v>
      </c>
      <c r="T67" s="32">
        <f t="shared" si="7"/>
        <v>0</v>
      </c>
      <c r="U67" s="32">
        <f t="shared" si="7"/>
        <v>48663</v>
      </c>
      <c r="V67" s="32">
        <f t="shared" si="7"/>
        <v>8204</v>
      </c>
      <c r="W67" s="32">
        <f t="shared" si="7"/>
        <v>0</v>
      </c>
      <c r="X67" s="32">
        <f t="shared" si="7"/>
        <v>21764</v>
      </c>
      <c r="Y67" s="32">
        <f t="shared" si="7"/>
        <v>59992</v>
      </c>
      <c r="Z67" s="32">
        <f t="shared" si="7"/>
        <v>0</v>
      </c>
      <c r="AA67" s="32">
        <f t="shared" si="7"/>
        <v>0</v>
      </c>
      <c r="AB67" s="32">
        <f t="shared" si="7"/>
        <v>8315</v>
      </c>
      <c r="AC67" s="32">
        <f t="shared" si="7"/>
        <v>0</v>
      </c>
      <c r="AD67" s="32">
        <f t="shared" si="7"/>
        <v>0</v>
      </c>
      <c r="AE67" s="32">
        <f t="shared" si="7"/>
        <v>123164</v>
      </c>
      <c r="AF67" s="32">
        <f t="shared" si="7"/>
        <v>0</v>
      </c>
      <c r="AG67" s="32">
        <f t="shared" si="7"/>
        <v>122941</v>
      </c>
      <c r="AH67" s="32">
        <f t="shared" si="7"/>
        <v>47770</v>
      </c>
      <c r="AI67" s="32">
        <f t="shared" si="7"/>
        <v>29187</v>
      </c>
      <c r="AJ67" s="32">
        <f t="shared" si="7"/>
        <v>242311</v>
      </c>
      <c r="AK67" s="32">
        <f t="shared" si="7"/>
        <v>8929</v>
      </c>
      <c r="AL67" s="32">
        <f t="shared" si="7"/>
        <v>14733</v>
      </c>
      <c r="AM67" s="32">
        <f t="shared" si="7"/>
        <v>0</v>
      </c>
      <c r="AN67" s="32">
        <f t="shared" si="7"/>
        <v>0</v>
      </c>
      <c r="AO67" s="32">
        <f t="shared" si="7"/>
        <v>3627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72604</v>
      </c>
      <c r="AZ67" s="32">
        <f t="shared" si="7"/>
        <v>0</v>
      </c>
      <c r="BA67" s="32">
        <f t="shared" si="7"/>
        <v>24276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456105</v>
      </c>
      <c r="BF67" s="32">
        <f t="shared" si="7"/>
        <v>15737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261173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6306</v>
      </c>
      <c r="BS67" s="32">
        <f t="shared" si="8"/>
        <v>4632</v>
      </c>
      <c r="BT67" s="32">
        <f t="shared" si="8"/>
        <v>0</v>
      </c>
      <c r="BU67" s="32">
        <f t="shared" si="8"/>
        <v>0</v>
      </c>
      <c r="BV67" s="32">
        <f t="shared" si="8"/>
        <v>51174</v>
      </c>
      <c r="BW67" s="32">
        <f t="shared" si="8"/>
        <v>0</v>
      </c>
      <c r="BX67" s="32">
        <f t="shared" si="8"/>
        <v>0</v>
      </c>
      <c r="BY67" s="32">
        <f t="shared" si="8"/>
        <v>4409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1932013</v>
      </c>
    </row>
    <row r="68" spans="1:83" x14ac:dyDescent="0.35">
      <c r="A68" s="39" t="s">
        <v>253</v>
      </c>
      <c r="B68" s="32"/>
      <c r="C68" s="24"/>
      <c r="D68" s="24"/>
      <c r="E68" s="24">
        <v>242</v>
      </c>
      <c r="F68" s="24"/>
      <c r="G68" s="24"/>
      <c r="H68" s="24"/>
      <c r="I68" s="24"/>
      <c r="J68" s="24"/>
      <c r="K68" s="24"/>
      <c r="L68" s="24">
        <v>1245</v>
      </c>
      <c r="M68" s="24"/>
      <c r="N68" s="24"/>
      <c r="O68" s="24"/>
      <c r="P68" s="30"/>
      <c r="Q68" s="30"/>
      <c r="R68" s="30"/>
      <c r="S68" s="318">
        <v>21089</v>
      </c>
      <c r="T68" s="318"/>
      <c r="U68" s="31">
        <v>1895</v>
      </c>
      <c r="V68" s="30"/>
      <c r="W68" s="30"/>
      <c r="X68" s="30"/>
      <c r="Y68" s="30">
        <v>1118</v>
      </c>
      <c r="Z68" s="30"/>
      <c r="AA68" s="30"/>
      <c r="AB68" s="319">
        <v>57125</v>
      </c>
      <c r="AC68" s="30"/>
      <c r="AD68" s="30"/>
      <c r="AE68" s="30">
        <v>632</v>
      </c>
      <c r="AF68" s="30"/>
      <c r="AG68" s="30">
        <v>3270</v>
      </c>
      <c r="AH68" s="30">
        <v>3300</v>
      </c>
      <c r="AI68" s="30"/>
      <c r="AJ68" s="30">
        <v>11737</v>
      </c>
      <c r="AK68" s="30"/>
      <c r="AL68" s="30"/>
      <c r="AM68" s="30"/>
      <c r="AN68" s="30"/>
      <c r="AO68" s="30">
        <v>29</v>
      </c>
      <c r="AP68" s="30"/>
      <c r="AQ68" s="30"/>
      <c r="AR68" s="30"/>
      <c r="AS68" s="30"/>
      <c r="AT68" s="30"/>
      <c r="AU68" s="30"/>
      <c r="AV68" s="318"/>
      <c r="AW68" s="318">
        <v>275</v>
      </c>
      <c r="AX68" s="318"/>
      <c r="AY68" s="30"/>
      <c r="AZ68" s="30"/>
      <c r="BA68" s="318"/>
      <c r="BB68" s="318"/>
      <c r="BC68" s="318"/>
      <c r="BD68" s="318">
        <v>167</v>
      </c>
      <c r="BE68" s="30">
        <v>97</v>
      </c>
      <c r="BF68" s="318"/>
      <c r="BG68" s="318"/>
      <c r="BH68" s="318">
        <v>1007</v>
      </c>
      <c r="BI68" s="318"/>
      <c r="BJ68" s="318">
        <v>1405</v>
      </c>
      <c r="BK68" s="318">
        <v>5187</v>
      </c>
      <c r="BL68" s="318">
        <v>1500</v>
      </c>
      <c r="BM68" s="318"/>
      <c r="BN68" s="318">
        <v>10728</v>
      </c>
      <c r="BO68" s="318"/>
      <c r="BP68" s="318"/>
      <c r="BQ68" s="318"/>
      <c r="BR68" s="318"/>
      <c r="BS68" s="318"/>
      <c r="BT68" s="318"/>
      <c r="BU68" s="318"/>
      <c r="BV68" s="318">
        <v>2490</v>
      </c>
      <c r="BW68" s="318"/>
      <c r="BX68" s="318">
        <v>25</v>
      </c>
      <c r="BY68" s="318"/>
      <c r="BZ68" s="318"/>
      <c r="CA68" s="318"/>
      <c r="CB68" s="318"/>
      <c r="CC68" s="318"/>
      <c r="CD68" s="29" t="s">
        <v>233</v>
      </c>
      <c r="CE68" s="32">
        <f t="shared" si="4"/>
        <v>124563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4540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23351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3388</v>
      </c>
      <c r="T69" s="32">
        <f t="shared" si="9"/>
        <v>0</v>
      </c>
      <c r="U69" s="32">
        <f t="shared" si="9"/>
        <v>10298</v>
      </c>
      <c r="V69" s="32">
        <f t="shared" si="9"/>
        <v>0</v>
      </c>
      <c r="W69" s="32">
        <f t="shared" si="9"/>
        <v>0</v>
      </c>
      <c r="X69" s="32">
        <f t="shared" si="9"/>
        <v>55526</v>
      </c>
      <c r="Y69" s="32">
        <f t="shared" si="9"/>
        <v>29806</v>
      </c>
      <c r="Z69" s="32">
        <f t="shared" si="9"/>
        <v>0</v>
      </c>
      <c r="AA69" s="32">
        <f t="shared" si="9"/>
        <v>0</v>
      </c>
      <c r="AB69" s="32">
        <f t="shared" si="9"/>
        <v>0</v>
      </c>
      <c r="AC69" s="32">
        <f t="shared" si="9"/>
        <v>0</v>
      </c>
      <c r="AD69" s="32">
        <f t="shared" si="9"/>
        <v>0</v>
      </c>
      <c r="AE69" s="32">
        <f t="shared" si="9"/>
        <v>12420</v>
      </c>
      <c r="AF69" s="32">
        <f t="shared" si="9"/>
        <v>0</v>
      </c>
      <c r="AG69" s="32">
        <f t="shared" si="9"/>
        <v>22329</v>
      </c>
      <c r="AH69" s="32">
        <f t="shared" si="9"/>
        <v>104118</v>
      </c>
      <c r="AI69" s="32">
        <f t="shared" si="9"/>
        <v>9871</v>
      </c>
      <c r="AJ69" s="32">
        <f t="shared" si="9"/>
        <v>90055</v>
      </c>
      <c r="AK69" s="32">
        <f t="shared" si="9"/>
        <v>1395</v>
      </c>
      <c r="AL69" s="32">
        <f t="shared" si="9"/>
        <v>36</v>
      </c>
      <c r="AM69" s="32">
        <f t="shared" si="9"/>
        <v>0</v>
      </c>
      <c r="AN69" s="32">
        <f t="shared" si="9"/>
        <v>0</v>
      </c>
      <c r="AO69" s="32">
        <f t="shared" si="9"/>
        <v>541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3600</v>
      </c>
      <c r="AX69" s="32">
        <f t="shared" si="9"/>
        <v>0</v>
      </c>
      <c r="AY69" s="32">
        <f t="shared" si="9"/>
        <v>3386</v>
      </c>
      <c r="AZ69" s="32">
        <f t="shared" si="9"/>
        <v>0</v>
      </c>
      <c r="BA69" s="32">
        <f t="shared" si="9"/>
        <v>396</v>
      </c>
      <c r="BB69" s="32">
        <f t="shared" si="9"/>
        <v>0</v>
      </c>
      <c r="BC69" s="32">
        <f t="shared" si="9"/>
        <v>0</v>
      </c>
      <c r="BD69" s="32">
        <f t="shared" si="9"/>
        <v>541</v>
      </c>
      <c r="BE69" s="32">
        <f t="shared" si="9"/>
        <v>115432</v>
      </c>
      <c r="BF69" s="32">
        <f t="shared" si="9"/>
        <v>0</v>
      </c>
      <c r="BG69" s="32">
        <f t="shared" si="9"/>
        <v>0</v>
      </c>
      <c r="BH69" s="32">
        <f t="shared" si="9"/>
        <v>21093</v>
      </c>
      <c r="BI69" s="32">
        <f t="shared" si="9"/>
        <v>0</v>
      </c>
      <c r="BJ69" s="32">
        <f t="shared" si="9"/>
        <v>592</v>
      </c>
      <c r="BK69" s="32">
        <f t="shared" si="9"/>
        <v>14034</v>
      </c>
      <c r="BL69" s="32">
        <f t="shared" si="9"/>
        <v>2949</v>
      </c>
      <c r="BM69" s="32">
        <f t="shared" si="9"/>
        <v>0</v>
      </c>
      <c r="BN69" s="32">
        <f t="shared" si="9"/>
        <v>143485</v>
      </c>
      <c r="BO69" s="32">
        <f t="shared" ref="BO69:CD69" si="10">SUM(BO70:BO83)</f>
        <v>0</v>
      </c>
      <c r="BP69" s="32">
        <f t="shared" si="10"/>
        <v>6709</v>
      </c>
      <c r="BQ69" s="32">
        <f t="shared" si="10"/>
        <v>0</v>
      </c>
      <c r="BR69" s="32">
        <f t="shared" si="10"/>
        <v>17962</v>
      </c>
      <c r="BS69" s="32">
        <f t="shared" si="10"/>
        <v>223</v>
      </c>
      <c r="BT69" s="32">
        <f t="shared" si="10"/>
        <v>0</v>
      </c>
      <c r="BU69" s="32">
        <f t="shared" si="10"/>
        <v>0</v>
      </c>
      <c r="BV69" s="32">
        <f t="shared" si="10"/>
        <v>1380</v>
      </c>
      <c r="BW69" s="32">
        <f t="shared" si="10"/>
        <v>0</v>
      </c>
      <c r="BX69" s="32">
        <f t="shared" si="10"/>
        <v>975</v>
      </c>
      <c r="BY69" s="32">
        <f t="shared" si="10"/>
        <v>1505</v>
      </c>
      <c r="BZ69" s="32">
        <f t="shared" si="10"/>
        <v>0</v>
      </c>
      <c r="CA69" s="32">
        <f t="shared" si="10"/>
        <v>32532</v>
      </c>
      <c r="CB69" s="32">
        <f t="shared" si="10"/>
        <v>0</v>
      </c>
      <c r="CC69" s="32">
        <f t="shared" si="10"/>
        <v>470</v>
      </c>
      <c r="CD69" s="32">
        <f t="shared" si="10"/>
        <v>1267494</v>
      </c>
      <c r="CE69" s="32">
        <f>SUM(CE70:CE84)</f>
        <v>2161685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4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>
        <v>4540</v>
      </c>
      <c r="F83" s="30"/>
      <c r="G83" s="24"/>
      <c r="H83" s="24"/>
      <c r="I83" s="30"/>
      <c r="J83" s="30"/>
      <c r="K83" s="30"/>
      <c r="L83" s="30">
        <v>23351</v>
      </c>
      <c r="M83" s="24"/>
      <c r="N83" s="24"/>
      <c r="O83" s="24"/>
      <c r="P83" s="30"/>
      <c r="Q83" s="30"/>
      <c r="R83" s="31"/>
      <c r="S83" s="30">
        <v>3388</v>
      </c>
      <c r="T83" s="24"/>
      <c r="U83" s="30">
        <v>10298</v>
      </c>
      <c r="V83" s="30"/>
      <c r="W83" s="24"/>
      <c r="X83" s="30">
        <v>55526</v>
      </c>
      <c r="Y83" s="30">
        <v>29806</v>
      </c>
      <c r="Z83" s="30"/>
      <c r="AA83" s="30"/>
      <c r="AB83" s="30"/>
      <c r="AC83" s="30"/>
      <c r="AD83" s="30"/>
      <c r="AE83" s="30">
        <v>12420</v>
      </c>
      <c r="AF83" s="30"/>
      <c r="AG83" s="30">
        <v>22329</v>
      </c>
      <c r="AH83" s="30">
        <v>104118</v>
      </c>
      <c r="AI83" s="30">
        <v>9871</v>
      </c>
      <c r="AJ83" s="30">
        <v>90055</v>
      </c>
      <c r="AK83" s="30">
        <v>1395</v>
      </c>
      <c r="AL83" s="30">
        <v>36</v>
      </c>
      <c r="AM83" s="30"/>
      <c r="AN83" s="30"/>
      <c r="AO83" s="24">
        <v>541</v>
      </c>
      <c r="AP83" s="30"/>
      <c r="AQ83" s="24"/>
      <c r="AR83" s="24"/>
      <c r="AS83" s="24"/>
      <c r="AT83" s="24"/>
      <c r="AU83" s="30"/>
      <c r="AV83" s="30"/>
      <c r="AW83" s="30">
        <v>3600</v>
      </c>
      <c r="AX83" s="30"/>
      <c r="AY83" s="30">
        <v>3386</v>
      </c>
      <c r="AZ83" s="30"/>
      <c r="BA83" s="30">
        <v>396</v>
      </c>
      <c r="BB83" s="30"/>
      <c r="BC83" s="30"/>
      <c r="BD83" s="30">
        <v>541</v>
      </c>
      <c r="BE83" s="30">
        <v>115432</v>
      </c>
      <c r="BF83" s="30"/>
      <c r="BG83" s="30"/>
      <c r="BH83" s="31">
        <v>21093</v>
      </c>
      <c r="BI83" s="30"/>
      <c r="BJ83" s="30">
        <v>592</v>
      </c>
      <c r="BK83" s="30">
        <v>14034</v>
      </c>
      <c r="BL83" s="30">
        <v>2949</v>
      </c>
      <c r="BM83" s="30"/>
      <c r="BN83" s="30">
        <v>143485</v>
      </c>
      <c r="BO83" s="30"/>
      <c r="BP83" s="30">
        <v>6709</v>
      </c>
      <c r="BQ83" s="30"/>
      <c r="BR83" s="30">
        <v>17962</v>
      </c>
      <c r="BS83" s="30">
        <v>223</v>
      </c>
      <c r="BT83" s="30"/>
      <c r="BU83" s="30"/>
      <c r="BV83" s="30">
        <v>1380</v>
      </c>
      <c r="BW83" s="30"/>
      <c r="BX83" s="30">
        <v>975</v>
      </c>
      <c r="BY83" s="30">
        <v>1505</v>
      </c>
      <c r="BZ83" s="30"/>
      <c r="CA83" s="30">
        <v>32532</v>
      </c>
      <c r="CB83" s="30"/>
      <c r="CC83" s="30">
        <v>470</v>
      </c>
      <c r="CD83" s="24">
        <v>1267494</v>
      </c>
      <c r="CE83" s="32">
        <f t="shared" si="11"/>
        <v>2002432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>
        <v>340</v>
      </c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>
        <v>52898</v>
      </c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>
        <v>99308</v>
      </c>
      <c r="BO84" s="24"/>
      <c r="BP84" s="24"/>
      <c r="BQ84" s="24"/>
      <c r="BR84" s="24"/>
      <c r="BS84" s="24"/>
      <c r="BT84" s="24"/>
      <c r="BU84" s="24"/>
      <c r="BV84" s="24">
        <v>6707</v>
      </c>
      <c r="BW84" s="24"/>
      <c r="BX84" s="24"/>
      <c r="BY84" s="24">
        <v>0</v>
      </c>
      <c r="BZ84" s="24"/>
      <c r="CA84" s="24"/>
      <c r="CB84" s="24"/>
      <c r="CC84" s="24"/>
      <c r="CD84" s="24"/>
      <c r="CE84" s="32">
        <f t="shared" si="11"/>
        <v>159253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407691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2096813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199163</v>
      </c>
      <c r="T85" s="32">
        <f t="shared" si="12"/>
        <v>0</v>
      </c>
      <c r="U85" s="32">
        <f t="shared" si="12"/>
        <v>1427493</v>
      </c>
      <c r="V85" s="32">
        <f t="shared" si="12"/>
        <v>23817</v>
      </c>
      <c r="W85" s="32">
        <f t="shared" si="12"/>
        <v>0</v>
      </c>
      <c r="X85" s="32">
        <f t="shared" si="12"/>
        <v>287991</v>
      </c>
      <c r="Y85" s="32">
        <f t="shared" si="12"/>
        <v>672429</v>
      </c>
      <c r="Z85" s="32">
        <f t="shared" si="12"/>
        <v>0</v>
      </c>
      <c r="AA85" s="32">
        <f t="shared" si="12"/>
        <v>0</v>
      </c>
      <c r="AB85" s="32">
        <f t="shared" si="12"/>
        <v>1096772</v>
      </c>
      <c r="AC85" s="32">
        <f t="shared" si="12"/>
        <v>0</v>
      </c>
      <c r="AD85" s="32">
        <f t="shared" si="12"/>
        <v>0</v>
      </c>
      <c r="AE85" s="32">
        <f t="shared" si="12"/>
        <v>853600</v>
      </c>
      <c r="AF85" s="32">
        <f t="shared" si="12"/>
        <v>0</v>
      </c>
      <c r="AG85" s="32">
        <f t="shared" si="12"/>
        <v>2703657</v>
      </c>
      <c r="AH85" s="32">
        <f t="shared" si="12"/>
        <v>2193507</v>
      </c>
      <c r="AI85" s="32">
        <f t="shared" si="12"/>
        <v>116797</v>
      </c>
      <c r="AJ85" s="32">
        <f t="shared" si="12"/>
        <v>4136021</v>
      </c>
      <c r="AK85" s="32">
        <f t="shared" si="12"/>
        <v>226420</v>
      </c>
      <c r="AL85" s="32">
        <f t="shared" si="12"/>
        <v>74248</v>
      </c>
      <c r="AM85" s="32">
        <f t="shared" si="12"/>
        <v>0</v>
      </c>
      <c r="AN85" s="32">
        <f t="shared" si="12"/>
        <v>0</v>
      </c>
      <c r="AO85" s="32">
        <f t="shared" si="12"/>
        <v>48536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7003</v>
      </c>
      <c r="AX85" s="32">
        <f t="shared" si="12"/>
        <v>0</v>
      </c>
      <c r="AY85" s="32">
        <f t="shared" si="12"/>
        <v>452630</v>
      </c>
      <c r="AZ85" s="32">
        <f t="shared" si="12"/>
        <v>0</v>
      </c>
      <c r="BA85" s="32">
        <f t="shared" si="12"/>
        <v>98649</v>
      </c>
      <c r="BB85" s="32">
        <f t="shared" si="12"/>
        <v>0</v>
      </c>
      <c r="BC85" s="32">
        <f t="shared" si="12"/>
        <v>0</v>
      </c>
      <c r="BD85" s="32">
        <f t="shared" si="12"/>
        <v>54239</v>
      </c>
      <c r="BE85" s="32">
        <f t="shared" si="12"/>
        <v>1129690</v>
      </c>
      <c r="BF85" s="32">
        <f t="shared" si="12"/>
        <v>294749</v>
      </c>
      <c r="BG85" s="32">
        <f t="shared" si="12"/>
        <v>0</v>
      </c>
      <c r="BH85" s="32">
        <f t="shared" si="12"/>
        <v>960392</v>
      </c>
      <c r="BI85" s="32">
        <f t="shared" si="12"/>
        <v>0</v>
      </c>
      <c r="BJ85" s="32">
        <f t="shared" si="12"/>
        <v>342766</v>
      </c>
      <c r="BK85" s="32">
        <f t="shared" si="12"/>
        <v>742933</v>
      </c>
      <c r="BL85" s="32">
        <f t="shared" si="12"/>
        <v>559124</v>
      </c>
      <c r="BM85" s="32">
        <f t="shared" si="12"/>
        <v>0</v>
      </c>
      <c r="BN85" s="32">
        <f t="shared" si="12"/>
        <v>1179606</v>
      </c>
      <c r="BO85" s="32">
        <f t="shared" si="12"/>
        <v>0</v>
      </c>
      <c r="BP85" s="32">
        <f t="shared" ref="BP85:CD85" si="13">SUM(BP61:BP69)-BP84</f>
        <v>148706</v>
      </c>
      <c r="BQ85" s="32">
        <f t="shared" si="13"/>
        <v>0</v>
      </c>
      <c r="BR85" s="32">
        <f t="shared" si="13"/>
        <v>481137</v>
      </c>
      <c r="BS85" s="32">
        <f t="shared" si="13"/>
        <v>77445</v>
      </c>
      <c r="BT85" s="32">
        <f t="shared" si="13"/>
        <v>0</v>
      </c>
      <c r="BU85" s="32">
        <f t="shared" si="13"/>
        <v>0</v>
      </c>
      <c r="BV85" s="32">
        <f t="shared" si="13"/>
        <v>419739</v>
      </c>
      <c r="BW85" s="32">
        <f t="shared" si="13"/>
        <v>0</v>
      </c>
      <c r="BX85" s="32">
        <f t="shared" si="13"/>
        <v>357050</v>
      </c>
      <c r="BY85" s="32">
        <f t="shared" si="13"/>
        <v>381676</v>
      </c>
      <c r="BZ85" s="32">
        <f t="shared" si="13"/>
        <v>0</v>
      </c>
      <c r="CA85" s="32">
        <f t="shared" si="13"/>
        <v>185604</v>
      </c>
      <c r="CB85" s="32">
        <f t="shared" si="13"/>
        <v>0</v>
      </c>
      <c r="CC85" s="32">
        <f t="shared" si="13"/>
        <v>470</v>
      </c>
      <c r="CD85" s="32">
        <f t="shared" si="13"/>
        <v>1267494</v>
      </c>
      <c r="CE85" s="32">
        <f t="shared" si="11"/>
        <v>25706057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63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2928567</v>
      </c>
    </row>
    <row r="87" spans="1:84" x14ac:dyDescent="0.35">
      <c r="A87" s="26" t="s">
        <v>272</v>
      </c>
      <c r="B87" s="20"/>
      <c r="C87" s="24"/>
      <c r="D87" s="24"/>
      <c r="E87" s="24">
        <v>538445</v>
      </c>
      <c r="F87" s="24"/>
      <c r="G87" s="24"/>
      <c r="H87" s="24"/>
      <c r="I87" s="24"/>
      <c r="J87" s="24"/>
      <c r="K87" s="24"/>
      <c r="L87" s="24">
        <v>2261132</v>
      </c>
      <c r="M87" s="24"/>
      <c r="N87" s="24"/>
      <c r="O87" s="24"/>
      <c r="P87" s="24"/>
      <c r="Q87" s="24"/>
      <c r="R87" s="24"/>
      <c r="S87" s="24">
        <v>52573</v>
      </c>
      <c r="T87" s="24"/>
      <c r="U87" s="24">
        <v>84475</v>
      </c>
      <c r="V87" s="24">
        <v>2687</v>
      </c>
      <c r="W87" s="24"/>
      <c r="X87" s="24">
        <v>19617</v>
      </c>
      <c r="Y87" s="24">
        <v>54142</v>
      </c>
      <c r="Z87" s="24"/>
      <c r="AA87" s="24"/>
      <c r="AB87" s="24">
        <v>331695</v>
      </c>
      <c r="AC87" s="24"/>
      <c r="AD87" s="24"/>
      <c r="AE87" s="24">
        <v>267590</v>
      </c>
      <c r="AF87" s="24"/>
      <c r="AG87" s="24">
        <v>863</v>
      </c>
      <c r="AH87" s="24"/>
      <c r="AI87" s="24"/>
      <c r="AJ87" s="24">
        <v>1134</v>
      </c>
      <c r="AK87" s="24">
        <v>259418</v>
      </c>
      <c r="AL87" s="24">
        <v>26370</v>
      </c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3900141</v>
      </c>
    </row>
    <row r="88" spans="1:84" x14ac:dyDescent="0.35">
      <c r="A88" s="26" t="s">
        <v>273</v>
      </c>
      <c r="B88" s="2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>
        <v>339745</v>
      </c>
      <c r="T88" s="24"/>
      <c r="U88" s="24">
        <v>3926504</v>
      </c>
      <c r="V88" s="24">
        <v>220133</v>
      </c>
      <c r="W88" s="24"/>
      <c r="X88" s="24">
        <v>1440252</v>
      </c>
      <c r="Y88" s="24">
        <v>3975001</v>
      </c>
      <c r="Z88" s="24"/>
      <c r="AA88" s="24"/>
      <c r="AB88" s="24">
        <v>1334230</v>
      </c>
      <c r="AC88" s="24"/>
      <c r="AD88" s="24"/>
      <c r="AE88" s="24">
        <v>1630784</v>
      </c>
      <c r="AF88" s="24"/>
      <c r="AG88" s="24">
        <v>8052728</v>
      </c>
      <c r="AH88" s="24">
        <v>2835699</v>
      </c>
      <c r="AI88" s="24">
        <v>417108</v>
      </c>
      <c r="AJ88" s="24">
        <v>3106401</v>
      </c>
      <c r="AK88" s="24">
        <v>324970</v>
      </c>
      <c r="AL88" s="24">
        <v>138042</v>
      </c>
      <c r="AM88" s="24"/>
      <c r="AN88" s="24"/>
      <c r="AO88" s="24">
        <v>89022</v>
      </c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27830619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538445</v>
      </c>
      <c r="F89" s="32">
        <f t="shared" si="15"/>
        <v>0</v>
      </c>
      <c r="G89" s="32">
        <f t="shared" si="15"/>
        <v>0</v>
      </c>
      <c r="H89" s="32">
        <f>H87+H88</f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2261132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392318</v>
      </c>
      <c r="T89" s="32">
        <f t="shared" si="15"/>
        <v>0</v>
      </c>
      <c r="U89" s="32">
        <f t="shared" si="15"/>
        <v>4010979</v>
      </c>
      <c r="V89" s="32">
        <f t="shared" si="15"/>
        <v>222820</v>
      </c>
      <c r="W89" s="32">
        <f t="shared" si="15"/>
        <v>0</v>
      </c>
      <c r="X89" s="32">
        <f t="shared" si="15"/>
        <v>1459869</v>
      </c>
      <c r="Y89" s="32">
        <f t="shared" si="15"/>
        <v>4029143</v>
      </c>
      <c r="Z89" s="32">
        <f t="shared" si="15"/>
        <v>0</v>
      </c>
      <c r="AA89" s="32">
        <f t="shared" si="15"/>
        <v>0</v>
      </c>
      <c r="AB89" s="32">
        <f t="shared" si="15"/>
        <v>1665925</v>
      </c>
      <c r="AC89" s="32">
        <f t="shared" si="15"/>
        <v>0</v>
      </c>
      <c r="AD89" s="32">
        <f t="shared" si="15"/>
        <v>0</v>
      </c>
      <c r="AE89" s="32">
        <f t="shared" si="15"/>
        <v>1898374</v>
      </c>
      <c r="AF89" s="32">
        <f t="shared" si="15"/>
        <v>0</v>
      </c>
      <c r="AG89" s="32">
        <f t="shared" si="15"/>
        <v>8053591</v>
      </c>
      <c r="AH89" s="32">
        <f t="shared" si="15"/>
        <v>2835699</v>
      </c>
      <c r="AI89" s="32">
        <f t="shared" si="15"/>
        <v>417108</v>
      </c>
      <c r="AJ89" s="32">
        <f t="shared" si="15"/>
        <v>3107535</v>
      </c>
      <c r="AK89" s="32">
        <f t="shared" si="15"/>
        <v>584388</v>
      </c>
      <c r="AL89" s="32">
        <f t="shared" si="15"/>
        <v>164412</v>
      </c>
      <c r="AM89" s="32">
        <f t="shared" si="15"/>
        <v>0</v>
      </c>
      <c r="AN89" s="32">
        <f t="shared" si="15"/>
        <v>0</v>
      </c>
      <c r="AO89" s="32">
        <f t="shared" si="15"/>
        <v>89022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31730760</v>
      </c>
    </row>
    <row r="90" spans="1:84" x14ac:dyDescent="0.35">
      <c r="A90" s="39" t="s">
        <v>275</v>
      </c>
      <c r="B90" s="32"/>
      <c r="C90" s="213"/>
      <c r="D90" s="213"/>
      <c r="E90" s="213">
        <v>546</v>
      </c>
      <c r="F90" s="213"/>
      <c r="G90" s="213"/>
      <c r="H90" s="213"/>
      <c r="I90" s="213"/>
      <c r="J90" s="213"/>
      <c r="K90" s="213"/>
      <c r="L90" s="213">
        <v>2810</v>
      </c>
      <c r="M90" s="213"/>
      <c r="N90" s="213"/>
      <c r="O90" s="213"/>
      <c r="P90" s="213"/>
      <c r="Q90" s="213"/>
      <c r="R90" s="213"/>
      <c r="S90" s="213">
        <v>1948</v>
      </c>
      <c r="T90" s="213"/>
      <c r="U90" s="213">
        <v>872</v>
      </c>
      <c r="V90" s="213">
        <v>147</v>
      </c>
      <c r="W90" s="213"/>
      <c r="X90" s="213">
        <v>390</v>
      </c>
      <c r="Y90" s="213">
        <v>1075</v>
      </c>
      <c r="Z90" s="213"/>
      <c r="AA90" s="213"/>
      <c r="AB90" s="213">
        <v>149</v>
      </c>
      <c r="AC90" s="213"/>
      <c r="AD90" s="213"/>
      <c r="AE90" s="213">
        <v>2207</v>
      </c>
      <c r="AF90" s="213"/>
      <c r="AG90" s="213">
        <v>2203</v>
      </c>
      <c r="AH90" s="213">
        <v>856</v>
      </c>
      <c r="AI90" s="213">
        <v>523</v>
      </c>
      <c r="AJ90" s="213">
        <v>4342</v>
      </c>
      <c r="AK90" s="213">
        <v>160</v>
      </c>
      <c r="AL90" s="213">
        <v>264</v>
      </c>
      <c r="AM90" s="213"/>
      <c r="AN90" s="213"/>
      <c r="AO90" s="213">
        <v>65</v>
      </c>
      <c r="AP90" s="213"/>
      <c r="AQ90" s="213"/>
      <c r="AR90" s="213"/>
      <c r="AS90" s="213"/>
      <c r="AT90" s="213"/>
      <c r="AU90" s="213"/>
      <c r="AV90" s="213"/>
      <c r="AW90" s="213"/>
      <c r="AX90" s="213"/>
      <c r="AY90" s="213">
        <v>1301</v>
      </c>
      <c r="AZ90" s="213"/>
      <c r="BA90" s="213">
        <v>435</v>
      </c>
      <c r="BB90" s="213"/>
      <c r="BC90" s="213"/>
      <c r="BD90" s="213"/>
      <c r="BE90" s="213">
        <v>8173</v>
      </c>
      <c r="BF90" s="213">
        <v>282</v>
      </c>
      <c r="BG90" s="213"/>
      <c r="BH90" s="213"/>
      <c r="BI90" s="213"/>
      <c r="BJ90" s="213"/>
      <c r="BK90" s="213"/>
      <c r="BL90" s="213"/>
      <c r="BM90" s="213"/>
      <c r="BN90" s="213">
        <v>4680</v>
      </c>
      <c r="BO90" s="213"/>
      <c r="BP90" s="213"/>
      <c r="BQ90" s="213"/>
      <c r="BR90" s="213">
        <v>113</v>
      </c>
      <c r="BS90" s="213">
        <v>83</v>
      </c>
      <c r="BT90" s="213"/>
      <c r="BU90" s="213"/>
      <c r="BV90" s="213">
        <v>917</v>
      </c>
      <c r="BW90" s="213"/>
      <c r="BX90" s="213"/>
      <c r="BY90" s="213">
        <v>79</v>
      </c>
      <c r="BZ90" s="213"/>
      <c r="CA90" s="213"/>
      <c r="CB90" s="213"/>
      <c r="CC90" s="213"/>
      <c r="CD90" s="263" t="s">
        <v>233</v>
      </c>
      <c r="CE90" s="32">
        <f t="shared" si="14"/>
        <v>34620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>
        <v>629</v>
      </c>
      <c r="F91" s="24"/>
      <c r="G91" s="24"/>
      <c r="H91" s="24"/>
      <c r="I91" s="24"/>
      <c r="J91" s="24"/>
      <c r="K91" s="24"/>
      <c r="L91" s="24">
        <v>3234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>
        <v>75</v>
      </c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3938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>
        <v>318</v>
      </c>
      <c r="F92" s="24"/>
      <c r="G92" s="24"/>
      <c r="H92" s="24"/>
      <c r="I92" s="24"/>
      <c r="J92" s="24"/>
      <c r="K92" s="24"/>
      <c r="L92" s="24">
        <v>1634</v>
      </c>
      <c r="M92" s="24"/>
      <c r="N92" s="24"/>
      <c r="O92" s="24"/>
      <c r="P92" s="24"/>
      <c r="Q92" s="24"/>
      <c r="R92" s="24"/>
      <c r="S92" s="24">
        <v>1058</v>
      </c>
      <c r="T92" s="24"/>
      <c r="U92" s="24">
        <v>473</v>
      </c>
      <c r="V92" s="24">
        <v>1</v>
      </c>
      <c r="W92" s="24"/>
      <c r="X92" s="24">
        <v>211</v>
      </c>
      <c r="Y92" s="24">
        <v>584</v>
      </c>
      <c r="Z92" s="24"/>
      <c r="AA92" s="24"/>
      <c r="AB92" s="24">
        <v>81</v>
      </c>
      <c r="AC92" s="24"/>
      <c r="AD92" s="24"/>
      <c r="AE92" s="24">
        <v>985</v>
      </c>
      <c r="AF92" s="24"/>
      <c r="AG92" s="24">
        <v>1196</v>
      </c>
      <c r="AH92" s="24"/>
      <c r="AI92" s="24">
        <v>231</v>
      </c>
      <c r="AJ92" s="24">
        <v>2736</v>
      </c>
      <c r="AK92" s="24">
        <v>87</v>
      </c>
      <c r="AL92" s="24">
        <v>99</v>
      </c>
      <c r="AM92" s="24"/>
      <c r="AN92" s="24"/>
      <c r="AO92" s="24">
        <v>37</v>
      </c>
      <c r="AP92" s="24"/>
      <c r="AQ92" s="24"/>
      <c r="AR92" s="24"/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45</v>
      </c>
      <c r="BT92" s="24"/>
      <c r="BU92" s="24"/>
      <c r="BV92" s="24">
        <v>498</v>
      </c>
      <c r="BW92" s="24"/>
      <c r="BX92" s="24"/>
      <c r="BY92" s="24">
        <v>46</v>
      </c>
      <c r="BZ92" s="24"/>
      <c r="CA92" s="24"/>
      <c r="CB92" s="24"/>
      <c r="CC92" s="29" t="s">
        <v>233</v>
      </c>
      <c r="CD92" s="29" t="s">
        <v>233</v>
      </c>
      <c r="CE92" s="32">
        <f t="shared" si="14"/>
        <v>10320</v>
      </c>
      <c r="CF92" s="20"/>
    </row>
    <row r="93" spans="1:84" x14ac:dyDescent="0.35">
      <c r="A93" s="26" t="s">
        <v>278</v>
      </c>
      <c r="B93" s="20"/>
      <c r="C93" s="24"/>
      <c r="D93" s="24"/>
      <c r="E93" s="24">
        <v>4136</v>
      </c>
      <c r="F93" s="24"/>
      <c r="G93" s="24"/>
      <c r="H93" s="24"/>
      <c r="I93" s="24"/>
      <c r="J93" s="24"/>
      <c r="K93" s="24"/>
      <c r="L93" s="24">
        <v>21273</v>
      </c>
      <c r="M93" s="24"/>
      <c r="N93" s="24"/>
      <c r="O93" s="24"/>
      <c r="P93" s="24"/>
      <c r="Q93" s="24"/>
      <c r="R93" s="24"/>
      <c r="S93" s="24"/>
      <c r="T93" s="24"/>
      <c r="U93" s="24">
        <v>1591</v>
      </c>
      <c r="V93" s="24"/>
      <c r="W93" s="24"/>
      <c r="X93" s="24">
        <v>356</v>
      </c>
      <c r="Y93" s="24">
        <v>984</v>
      </c>
      <c r="Z93" s="24"/>
      <c r="AA93" s="24"/>
      <c r="AB93" s="24"/>
      <c r="AC93" s="24"/>
      <c r="AD93" s="24"/>
      <c r="AE93" s="24">
        <v>9044</v>
      </c>
      <c r="AF93" s="24"/>
      <c r="AG93" s="24">
        <v>28622</v>
      </c>
      <c r="AH93" s="24">
        <v>445</v>
      </c>
      <c r="AI93" s="24">
        <v>1508</v>
      </c>
      <c r="AJ93" s="24">
        <v>2320</v>
      </c>
      <c r="AK93" s="24"/>
      <c r="AL93" s="24"/>
      <c r="AM93" s="24"/>
      <c r="AN93" s="24"/>
      <c r="AO93" s="24">
        <v>493</v>
      </c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70772</v>
      </c>
      <c r="CF93" s="32">
        <f>BA59</f>
        <v>0</v>
      </c>
    </row>
    <row r="94" spans="1:84" x14ac:dyDescent="0.35">
      <c r="A94" s="26" t="s">
        <v>279</v>
      </c>
      <c r="B94" s="20"/>
      <c r="C94" s="314"/>
      <c r="D94" s="314"/>
      <c r="E94" s="314">
        <v>2.99</v>
      </c>
      <c r="F94" s="314"/>
      <c r="G94" s="314"/>
      <c r="H94" s="314"/>
      <c r="I94" s="314"/>
      <c r="J94" s="314"/>
      <c r="K94" s="314"/>
      <c r="L94" s="314">
        <v>15.4</v>
      </c>
      <c r="M94" s="314"/>
      <c r="N94" s="314"/>
      <c r="O94" s="314"/>
      <c r="P94" s="315"/>
      <c r="Q94" s="315"/>
      <c r="R94" s="315"/>
      <c r="S94" s="316"/>
      <c r="T94" s="316"/>
      <c r="U94" s="317"/>
      <c r="V94" s="315"/>
      <c r="W94" s="315"/>
      <c r="X94" s="315"/>
      <c r="Y94" s="315"/>
      <c r="Z94" s="315"/>
      <c r="AA94" s="315"/>
      <c r="AB94" s="316"/>
      <c r="AC94" s="315"/>
      <c r="AD94" s="315"/>
      <c r="AE94" s="315"/>
      <c r="AF94" s="315"/>
      <c r="AG94" s="315">
        <v>6.83</v>
      </c>
      <c r="AH94" s="315"/>
      <c r="AI94" s="315">
        <v>0.32</v>
      </c>
      <c r="AJ94" s="315">
        <v>11.1</v>
      </c>
      <c r="AK94" s="315"/>
      <c r="AL94" s="315"/>
      <c r="AM94" s="315"/>
      <c r="AN94" s="315"/>
      <c r="AO94" s="315">
        <v>0.36</v>
      </c>
      <c r="AP94" s="315"/>
      <c r="AQ94" s="315"/>
      <c r="AR94" s="315"/>
      <c r="AS94" s="315"/>
      <c r="AT94" s="315"/>
      <c r="AU94" s="315"/>
      <c r="AV94" s="316"/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14"/>
        <v>37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2" t="s">
        <v>1374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3" t="s">
        <v>1363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219" t="s">
        <v>1377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247">
        <v>98826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17" t="s">
        <v>1368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7" t="s">
        <v>1369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9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9" t="s">
        <v>1373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1375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1" t="s">
        <v>1376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46</v>
      </c>
      <c r="D127" s="50">
        <v>210</v>
      </c>
      <c r="E127" s="20"/>
    </row>
    <row r="128" spans="1:5" x14ac:dyDescent="0.35">
      <c r="A128" s="20" t="s">
        <v>311</v>
      </c>
      <c r="B128" s="46" t="s">
        <v>284</v>
      </c>
      <c r="C128" s="47">
        <v>63</v>
      </c>
      <c r="D128" s="50">
        <v>1080</v>
      </c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216"/>
      <c r="D132" s="20"/>
      <c r="E132" s="20"/>
    </row>
    <row r="133" spans="1:5" x14ac:dyDescent="0.35">
      <c r="A133" s="20" t="s">
        <v>316</v>
      </c>
      <c r="B133" s="46" t="s">
        <v>284</v>
      </c>
      <c r="C133" s="216"/>
      <c r="D133" s="20"/>
      <c r="E133" s="20"/>
    </row>
    <row r="134" spans="1:5" x14ac:dyDescent="0.35">
      <c r="A134" s="20" t="s">
        <v>317</v>
      </c>
      <c r="B134" s="46" t="s">
        <v>284</v>
      </c>
      <c r="C134" s="216">
        <v>3</v>
      </c>
      <c r="D134" s="20"/>
      <c r="E134" s="20"/>
    </row>
    <row r="135" spans="1:5" x14ac:dyDescent="0.35">
      <c r="A135" s="20" t="s">
        <v>318</v>
      </c>
      <c r="B135" s="46" t="s">
        <v>284</v>
      </c>
      <c r="C135" s="216"/>
      <c r="D135" s="20"/>
      <c r="E135" s="20"/>
    </row>
    <row r="136" spans="1:5" x14ac:dyDescent="0.35">
      <c r="A136" s="20" t="s">
        <v>319</v>
      </c>
      <c r="B136" s="46" t="s">
        <v>284</v>
      </c>
      <c r="C136" s="216"/>
      <c r="D136" s="20"/>
      <c r="E136" s="20"/>
    </row>
    <row r="137" spans="1:5" x14ac:dyDescent="0.35">
      <c r="A137" s="20" t="s">
        <v>320</v>
      </c>
      <c r="B137" s="46" t="s">
        <v>284</v>
      </c>
      <c r="C137" s="216"/>
      <c r="D137" s="20"/>
      <c r="E137" s="20"/>
    </row>
    <row r="138" spans="1:5" x14ac:dyDescent="0.35">
      <c r="A138" s="20" t="s">
        <v>108</v>
      </c>
      <c r="B138" s="46" t="s">
        <v>284</v>
      </c>
      <c r="C138" s="216"/>
      <c r="D138" s="20"/>
      <c r="E138" s="20"/>
    </row>
    <row r="139" spans="1:5" x14ac:dyDescent="0.35">
      <c r="A139" s="20" t="s">
        <v>321</v>
      </c>
      <c r="B139" s="46" t="s">
        <v>284</v>
      </c>
      <c r="C139" s="216"/>
      <c r="D139" s="20"/>
      <c r="E139" s="20"/>
    </row>
    <row r="140" spans="1:5" x14ac:dyDescent="0.35">
      <c r="A140" s="20" t="s">
        <v>322</v>
      </c>
      <c r="B140" s="46"/>
      <c r="C140" s="216">
        <v>6</v>
      </c>
      <c r="D140" s="20"/>
      <c r="E140" s="20"/>
    </row>
    <row r="141" spans="1:5" x14ac:dyDescent="0.35">
      <c r="A141" s="20" t="s">
        <v>312</v>
      </c>
      <c r="B141" s="46" t="s">
        <v>284</v>
      </c>
      <c r="C141" s="216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9</v>
      </c>
    </row>
    <row r="144" spans="1:5" x14ac:dyDescent="0.35">
      <c r="A144" s="20" t="s">
        <v>325</v>
      </c>
      <c r="B144" s="46" t="s">
        <v>284</v>
      </c>
      <c r="C144" s="236">
        <v>12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42</v>
      </c>
      <c r="C154" s="50">
        <v>1</v>
      </c>
      <c r="D154" s="50">
        <v>3</v>
      </c>
      <c r="E154" s="32">
        <f>SUM(B154:D154)</f>
        <v>46</v>
      </c>
    </row>
    <row r="155" spans="1:6" x14ac:dyDescent="0.35">
      <c r="A155" s="20" t="s">
        <v>227</v>
      </c>
      <c r="B155" s="311">
        <v>174</v>
      </c>
      <c r="C155" s="311">
        <v>8</v>
      </c>
      <c r="D155" s="311">
        <v>28</v>
      </c>
      <c r="E155" s="32">
        <f>SUM(B155:D155)</f>
        <v>210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1405822</v>
      </c>
      <c r="C157" s="50">
        <v>41071</v>
      </c>
      <c r="D157" s="50">
        <v>192102</v>
      </c>
      <c r="E157" s="32">
        <f>SUM(B157:D157)</f>
        <v>1638995</v>
      </c>
      <c r="F157" s="18"/>
    </row>
    <row r="158" spans="1:6" x14ac:dyDescent="0.35">
      <c r="A158" s="20" t="s">
        <v>273</v>
      </c>
      <c r="B158" s="50">
        <v>11267138</v>
      </c>
      <c r="C158" s="50">
        <v>4528287</v>
      </c>
      <c r="D158" s="50">
        <v>12035194</v>
      </c>
      <c r="E158" s="32">
        <f>SUM(B158:D158)</f>
        <v>27830619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62</v>
      </c>
      <c r="C160" s="50"/>
      <c r="D160" s="50">
        <v>1</v>
      </c>
      <c r="E160" s="32">
        <f>SUM(B160:D160)</f>
        <v>63</v>
      </c>
    </row>
    <row r="161" spans="1:5" x14ac:dyDescent="0.35">
      <c r="A161" s="20" t="s">
        <v>227</v>
      </c>
      <c r="B161" s="50">
        <v>784</v>
      </c>
      <c r="C161" s="50"/>
      <c r="D161" s="311">
        <v>296</v>
      </c>
      <c r="E161" s="32">
        <f>SUM(B161:D161)</f>
        <v>1080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>
        <v>1992085</v>
      </c>
      <c r="C163" s="50">
        <v>20700</v>
      </c>
      <c r="D163" s="50">
        <v>248346</v>
      </c>
      <c r="E163" s="32">
        <f>SUM(B163:D163)</f>
        <v>2261131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311">
        <v>3129211</v>
      </c>
      <c r="C173" s="50">
        <v>342218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983981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-13412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120911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1579366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6535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268562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99095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3045038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19325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105238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124563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102419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141680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244099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524882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111623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636505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0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386890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386890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522015</v>
      </c>
      <c r="C211" s="47"/>
      <c r="D211" s="50"/>
      <c r="E211" s="32">
        <f t="shared" ref="E211:E219" si="16">SUM(B211:C211)-D211</f>
        <v>522015</v>
      </c>
    </row>
    <row r="212" spans="1:5" x14ac:dyDescent="0.35">
      <c r="A212" s="20" t="s">
        <v>367</v>
      </c>
      <c r="B212" s="50">
        <v>1367240</v>
      </c>
      <c r="C212" s="47">
        <v>24849</v>
      </c>
      <c r="D212" s="50"/>
      <c r="E212" s="32">
        <f t="shared" si="16"/>
        <v>1392089</v>
      </c>
    </row>
    <row r="213" spans="1:5" x14ac:dyDescent="0.35">
      <c r="A213" s="20" t="s">
        <v>368</v>
      </c>
      <c r="B213" s="50">
        <v>10502549</v>
      </c>
      <c r="C213" s="47"/>
      <c r="D213" s="50"/>
      <c r="E213" s="32">
        <f t="shared" si="16"/>
        <v>10502549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8682687</v>
      </c>
      <c r="C215" s="47">
        <v>64867</v>
      </c>
      <c r="D215" s="50"/>
      <c r="E215" s="32">
        <f t="shared" si="16"/>
        <v>8747554</v>
      </c>
    </row>
    <row r="216" spans="1:5" x14ac:dyDescent="0.35">
      <c r="A216" s="20" t="s">
        <v>371</v>
      </c>
      <c r="B216" s="50">
        <v>6939230</v>
      </c>
      <c r="C216" s="47">
        <v>1097314</v>
      </c>
      <c r="D216" s="50">
        <v>207264</v>
      </c>
      <c r="E216" s="32">
        <f t="shared" si="16"/>
        <v>7829280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0</v>
      </c>
      <c r="C218" s="47">
        <v>106054</v>
      </c>
      <c r="D218" s="50"/>
      <c r="E218" s="32">
        <f t="shared" si="16"/>
        <v>106054</v>
      </c>
    </row>
    <row r="219" spans="1:5" x14ac:dyDescent="0.35">
      <c r="A219" s="20" t="s">
        <v>374</v>
      </c>
      <c r="B219" s="50">
        <v>746939</v>
      </c>
      <c r="C219" s="47">
        <v>134320</v>
      </c>
      <c r="D219" s="50">
        <v>864187</v>
      </c>
      <c r="E219" s="32">
        <f t="shared" si="16"/>
        <v>17072</v>
      </c>
    </row>
    <row r="220" spans="1:5" x14ac:dyDescent="0.35">
      <c r="A220" s="20" t="s">
        <v>215</v>
      </c>
      <c r="B220" s="32">
        <f>SUM(B211:B219)</f>
        <v>28760660</v>
      </c>
      <c r="C220" s="265">
        <f>SUM(C211:C219)</f>
        <v>1427404</v>
      </c>
      <c r="D220" s="32">
        <f>SUM(D211:D219)</f>
        <v>1071451</v>
      </c>
      <c r="E220" s="32">
        <f>SUM(E211:E219)</f>
        <v>29116613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890550</v>
      </c>
      <c r="C225" s="47">
        <v>91038</v>
      </c>
      <c r="D225" s="50"/>
      <c r="E225" s="32">
        <f t="shared" ref="E225:E232" si="17">SUM(B225:C225)-D225</f>
        <v>981588</v>
      </c>
    </row>
    <row r="226" spans="1:5" x14ac:dyDescent="0.35">
      <c r="A226" s="20" t="s">
        <v>368</v>
      </c>
      <c r="B226" s="50">
        <v>6688910</v>
      </c>
      <c r="C226" s="47">
        <v>526287</v>
      </c>
      <c r="D226" s="50"/>
      <c r="E226" s="32">
        <f t="shared" si="17"/>
        <v>7215197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5753135</v>
      </c>
      <c r="C228" s="47">
        <v>531514</v>
      </c>
      <c r="D228" s="50"/>
      <c r="E228" s="32">
        <f t="shared" si="17"/>
        <v>6284649</v>
      </c>
    </row>
    <row r="229" spans="1:5" x14ac:dyDescent="0.35">
      <c r="A229" s="20" t="s">
        <v>371</v>
      </c>
      <c r="B229" s="50">
        <v>4021191</v>
      </c>
      <c r="C229" s="47">
        <v>752379</v>
      </c>
      <c r="D229" s="50">
        <v>206556</v>
      </c>
      <c r="E229" s="32">
        <f t="shared" si="17"/>
        <v>4567014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/>
      <c r="C231" s="47">
        <v>30796</v>
      </c>
      <c r="D231" s="50"/>
      <c r="E231" s="32">
        <f t="shared" si="17"/>
        <v>30796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17353786</v>
      </c>
      <c r="C233" s="265">
        <f>SUM(C224:C232)</f>
        <v>1932014</v>
      </c>
      <c r="D233" s="32">
        <f>SUM(D224:D232)</f>
        <v>206556</v>
      </c>
      <c r="E233" s="32">
        <f>SUM(E224:E232)</f>
        <v>19079244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4" t="s">
        <v>377</v>
      </c>
      <c r="C236" s="344"/>
      <c r="D236" s="38"/>
      <c r="E236" s="38"/>
    </row>
    <row r="237" spans="1:5" x14ac:dyDescent="0.35">
      <c r="A237" s="56" t="s">
        <v>377</v>
      </c>
      <c r="B237" s="38"/>
      <c r="C237" s="47">
        <v>563432</v>
      </c>
      <c r="D237" s="40">
        <f>C237</f>
        <v>563432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2396515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2617969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f>3552173+181961</f>
        <v>3734134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8748618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66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173868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/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173868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9485918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f>9922464+1785457</f>
        <v>11707921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6045510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2592952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1551806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309190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330879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327191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17679545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1314457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1314457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522015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1392089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10502549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8747554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7829280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106054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17072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29116613</v>
      </c>
      <c r="E291" s="20"/>
    </row>
    <row r="292" spans="1:5" x14ac:dyDescent="0.35">
      <c r="A292" s="20" t="s">
        <v>416</v>
      </c>
      <c r="B292" s="46" t="s">
        <v>284</v>
      </c>
      <c r="C292" s="47">
        <v>19079234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10037379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1916795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1916795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30948176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467545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1227892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27214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741000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779601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3243252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>
        <v>1957866</v>
      </c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10503794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1948182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14409842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779601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13630241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4">
        <v>14074683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30948176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30948176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3900141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27830619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31730760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563432</v>
      </c>
      <c r="D362" s="20"/>
      <c r="E362" s="45"/>
    </row>
    <row r="363" spans="1:5" x14ac:dyDescent="0.35">
      <c r="A363" s="20" t="s">
        <v>473</v>
      </c>
      <c r="B363" s="46" t="s">
        <v>284</v>
      </c>
      <c r="C363" s="236">
        <v>8748618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173868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9485918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22244842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/>
      <c r="D370" s="32"/>
      <c r="E370" s="32"/>
    </row>
    <row r="371" spans="1:6" x14ac:dyDescent="0.35">
      <c r="A371" s="59" t="s">
        <v>480</v>
      </c>
      <c r="B371" s="40" t="s">
        <v>284</v>
      </c>
      <c r="C371" s="272">
        <v>366666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2"/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/>
      <c r="D374" s="32"/>
      <c r="E374" s="32"/>
    </row>
    <row r="375" spans="1:6" x14ac:dyDescent="0.35">
      <c r="A375" s="59" t="s">
        <v>484</v>
      </c>
      <c r="B375" s="40" t="s">
        <v>284</v>
      </c>
      <c r="C375" s="272"/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159253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525919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525919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22770761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13441278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3045038</v>
      </c>
      <c r="D390" s="20"/>
      <c r="E390" s="20"/>
    </row>
    <row r="391" spans="1:5" x14ac:dyDescent="0.35">
      <c r="A391" s="20" t="s">
        <v>249</v>
      </c>
      <c r="B391" s="46" t="s">
        <v>284</v>
      </c>
      <c r="C391" s="236">
        <v>229003</v>
      </c>
      <c r="D391" s="20"/>
      <c r="E391" s="20"/>
    </row>
    <row r="392" spans="1:5" x14ac:dyDescent="0.35">
      <c r="A392" s="20" t="s">
        <v>496</v>
      </c>
      <c r="B392" s="46" t="s">
        <v>284</v>
      </c>
      <c r="C392" s="236">
        <v>1805873</v>
      </c>
      <c r="D392" s="20"/>
      <c r="E392" s="20"/>
    </row>
    <row r="393" spans="1:5" x14ac:dyDescent="0.35">
      <c r="A393" s="20" t="s">
        <v>497</v>
      </c>
      <c r="B393" s="46" t="s">
        <v>284</v>
      </c>
      <c r="C393" s="236">
        <v>278584</v>
      </c>
      <c r="D393" s="20"/>
      <c r="E393" s="20"/>
    </row>
    <row r="394" spans="1:5" x14ac:dyDescent="0.35">
      <c r="A394" s="20" t="s">
        <v>498</v>
      </c>
      <c r="B394" s="46" t="s">
        <v>284</v>
      </c>
      <c r="C394" s="236">
        <v>3006526</v>
      </c>
      <c r="D394" s="20"/>
      <c r="E394" s="20"/>
    </row>
    <row r="395" spans="1:5" x14ac:dyDescent="0.35">
      <c r="A395" s="20" t="s">
        <v>11</v>
      </c>
      <c r="B395" s="46" t="s">
        <v>284</v>
      </c>
      <c r="C395" s="236">
        <v>1932014</v>
      </c>
      <c r="D395" s="20"/>
      <c r="E395" s="20"/>
    </row>
    <row r="396" spans="1:5" x14ac:dyDescent="0.35">
      <c r="A396" s="20" t="s">
        <v>499</v>
      </c>
      <c r="B396" s="46" t="s">
        <v>284</v>
      </c>
      <c r="C396" s="236">
        <v>124563</v>
      </c>
      <c r="D396" s="20"/>
      <c r="E396" s="20"/>
    </row>
    <row r="397" spans="1:5" x14ac:dyDescent="0.35">
      <c r="A397" s="20" t="s">
        <v>500</v>
      </c>
      <c r="B397" s="46" t="s">
        <v>284</v>
      </c>
      <c r="C397" s="236">
        <v>244099</v>
      </c>
      <c r="D397" s="20"/>
      <c r="E397" s="20"/>
    </row>
    <row r="398" spans="1:5" x14ac:dyDescent="0.35">
      <c r="A398" s="20" t="s">
        <v>501</v>
      </c>
      <c r="B398" s="46" t="s">
        <v>284</v>
      </c>
      <c r="C398" s="236">
        <v>636505</v>
      </c>
      <c r="D398" s="20"/>
      <c r="E398" s="20"/>
    </row>
    <row r="399" spans="1:5" x14ac:dyDescent="0.35">
      <c r="A399" s="20" t="s">
        <v>502</v>
      </c>
      <c r="B399" s="46" t="s">
        <v>284</v>
      </c>
      <c r="C399" s="236">
        <v>386890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/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>
        <v>271725</v>
      </c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/>
      <c r="D410" s="32"/>
      <c r="E410" s="32"/>
    </row>
    <row r="411" spans="1:9" x14ac:dyDescent="0.35">
      <c r="A411" s="33" t="s">
        <v>265</v>
      </c>
      <c r="B411" s="40" t="s">
        <v>284</v>
      </c>
      <c r="C411" s="272">
        <v>111390</v>
      </c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351823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734938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25865311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-3094550</v>
      </c>
      <c r="E417" s="32"/>
    </row>
    <row r="418" spans="1:13" x14ac:dyDescent="0.35">
      <c r="A418" s="32" t="s">
        <v>508</v>
      </c>
      <c r="B418" s="20"/>
      <c r="C418" s="236">
        <f>330955+2928567</f>
        <v>3259522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3259522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164972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164972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26447</v>
      </c>
      <c r="E612" s="257">
        <f>SUM(C624:D647)+SUM(C668:D713)</f>
        <v>23610308.859341327</v>
      </c>
      <c r="F612" s="257">
        <f>CE64-(AX64+BD64+BE64+BG64+BJ64+BN64+BP64+BQ64+CB64+CC64+CD64)</f>
        <v>1756744</v>
      </c>
      <c r="G612" s="255">
        <f>CE91-(AX91+AY91+BD91+BE91+BG91+BJ91+BN91+BP91+BQ91+CB91+CC91+CD91)</f>
        <v>3938</v>
      </c>
      <c r="H612" s="260">
        <f>CE60-(AX60+AY60+AZ60+BD60+BE60+BG60+BJ60+BN60+BO60+BP60+BQ60+BR60+CB60+CC60+CD60)</f>
        <v>121.76999999999998</v>
      </c>
      <c r="I612" s="255">
        <f>CE92-(AX92+AY92+AZ92+BD92+BE92+BF92+BG92+BJ92+BN92+BO92+BP92+BQ92+BR92+CB92+CC92+CD92)</f>
        <v>10320</v>
      </c>
      <c r="J612" s="255">
        <f>CE93-(AX93+AY93+AZ93+BA93+BD93+BE93+BF93+BG93+BJ93+BN93+BO93+BP93+BQ93+BR93+CB93+CC93+CD93)</f>
        <v>70772</v>
      </c>
      <c r="K612" s="255">
        <f>CE89-(AW89+AX89+AY89+AZ89+BA89+BB89+BC89+BD89+BE89+BF89+BG89+BH89+BI89+BJ89+BK89+BL89+BM89+BN89+BO89+BP89+BQ89+BR89+BS89+BT89+BU89+BV89+BW89+BX89+CB89+CC89+CD89)</f>
        <v>31730760</v>
      </c>
      <c r="L612" s="261">
        <f>CE94-(AW94+AX94+AY94+AZ94+BA94+BB94+BC94+BD94+BE94+BF94+BG94+BH94+BI94+BJ94+BK94+BL94+BM94+BN94+BO94+BP94+BQ94+BR94+BS94+BT94+BU94+BV94+BW94+BX94+BY94+BZ94+CA94+CB94+CC94+CD94)</f>
        <v>37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1129690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1267494</v>
      </c>
      <c r="D615" s="255">
        <f>SUM(C614:C615)</f>
        <v>2397184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342766</v>
      </c>
      <c r="D617" s="255">
        <f>(D615/D612)*BJ90</f>
        <v>0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0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1179606</v>
      </c>
      <c r="D619" s="255">
        <f>(D615/D612)*BN90</f>
        <v>424200.14065867581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470</v>
      </c>
      <c r="D620" s="255">
        <f>(D615/D612)*CC90</f>
        <v>0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148706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2095748.1406586757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54239</v>
      </c>
      <c r="D624" s="255">
        <f>(D615/D612)*BD90</f>
        <v>0</v>
      </c>
      <c r="E624" s="257">
        <f>(E623/E612)*SUM(C624:D624)</f>
        <v>4814.4767642974866</v>
      </c>
      <c r="F624" s="257">
        <f>SUM(C624:E624)</f>
        <v>59053.476764297484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452630</v>
      </c>
      <c r="D625" s="255">
        <f>(D615/D612)*AY90</f>
        <v>117924.01346088403</v>
      </c>
      <c r="E625" s="257">
        <f>(E623/E612)*SUM(C625:D625)</f>
        <v>50644.721336752176</v>
      </c>
      <c r="F625" s="257">
        <f>(F624/F612)*AY64</f>
        <v>3556.1625979055748</v>
      </c>
      <c r="G625" s="255">
        <f>SUM(C625:F625)</f>
        <v>624754.89739554178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481137</v>
      </c>
      <c r="D626" s="255">
        <f>(D615/D612)*BR90</f>
        <v>10242.439293681702</v>
      </c>
      <c r="E626" s="257">
        <f>(E623/E612)*SUM(C626:D626)</f>
        <v>43616.860431294044</v>
      </c>
      <c r="F626" s="257">
        <f>(F624/F612)*BR64</f>
        <v>96.442295995756638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0</v>
      </c>
      <c r="D627" s="255">
        <f>(D615/D612)*BO90</f>
        <v>0</v>
      </c>
      <c r="E627" s="257">
        <f>(E623/E612)*SUM(C627:D627)</f>
        <v>0</v>
      </c>
      <c r="F627" s="257">
        <f>(F624/F612)*BO64</f>
        <v>0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>
        <f>(G625/G612)*AZ91</f>
        <v>0</v>
      </c>
      <c r="H628" s="257">
        <f>SUM(C626:G628)</f>
        <v>535092.74202097149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294749</v>
      </c>
      <c r="D629" s="255">
        <f>(D615/D612)*BF90</f>
        <v>25560.777706356108</v>
      </c>
      <c r="E629" s="257">
        <f>(E623/E612)*SUM(C629:D629)</f>
        <v>28432.013535362832</v>
      </c>
      <c r="F629" s="257">
        <f>(F624/F612)*BF64</f>
        <v>988.55874543158279</v>
      </c>
      <c r="G629" s="255">
        <f>(G625/G612)*BF91</f>
        <v>0</v>
      </c>
      <c r="H629" s="257">
        <f>(H628/H612)*BF60</f>
        <v>12391.898928300401</v>
      </c>
      <c r="I629" s="255">
        <f>SUM(C629:H629)</f>
        <v>362122.248915451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98649</v>
      </c>
      <c r="D630" s="255">
        <f>(D615/D612)*BA90</f>
        <v>39428.859227889741</v>
      </c>
      <c r="E630" s="257">
        <f>(E623/E612)*SUM(C630:D630)</f>
        <v>12256.358799325475</v>
      </c>
      <c r="F630" s="257">
        <f>(F624/F612)*BA64</f>
        <v>343.31305995282764</v>
      </c>
      <c r="G630" s="255">
        <f>(G625/G612)*BA91</f>
        <v>0</v>
      </c>
      <c r="H630" s="257">
        <f>(H628/H612)*BA60</f>
        <v>3515.4323200852205</v>
      </c>
      <c r="I630" s="255">
        <f>(I629/I612)*BA92</f>
        <v>0</v>
      </c>
      <c r="J630" s="255">
        <f>SUM(C630:I630)</f>
        <v>154192.96340725326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7003</v>
      </c>
      <c r="D631" s="255">
        <f>(D615/D612)*AW90</f>
        <v>0</v>
      </c>
      <c r="E631" s="257">
        <f>(E623/E612)*SUM(C631:D631)</f>
        <v>621.61508841194154</v>
      </c>
      <c r="F631" s="257">
        <f>(F624/F612)*AW64</f>
        <v>11.462817335152671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0</v>
      </c>
      <c r="D632" s="255">
        <f>(D615/D612)*BB90</f>
        <v>0</v>
      </c>
      <c r="E632" s="257">
        <f>(E623/E612)*SUM(C632:D632)</f>
        <v>0</v>
      </c>
      <c r="F632" s="257">
        <f>(F624/F612)*BB64</f>
        <v>0</v>
      </c>
      <c r="G632" s="255">
        <f>(G625/G612)*BB91</f>
        <v>0</v>
      </c>
      <c r="H632" s="257">
        <f>(H628/H612)*BB60</f>
        <v>0</v>
      </c>
      <c r="I632" s="255">
        <f>(I629/I612)*BB92</f>
        <v>0</v>
      </c>
      <c r="J632" s="255">
        <f>(J630/J612)*BB93</f>
        <v>0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742933</v>
      </c>
      <c r="D635" s="255">
        <f>(D615/D612)*BK90</f>
        <v>0</v>
      </c>
      <c r="E635" s="257">
        <f>(E623/E612)*SUM(C635:D635)</f>
        <v>65945.789301606303</v>
      </c>
      <c r="F635" s="257">
        <f>(F624/F612)*BK64</f>
        <v>195.33850889903863</v>
      </c>
      <c r="G635" s="255">
        <f>(G625/G612)*BK91</f>
        <v>0</v>
      </c>
      <c r="H635" s="257">
        <f>(H628/H612)*BK60</f>
        <v>24036.768488582693</v>
      </c>
      <c r="I635" s="255">
        <f>(I629/I612)*BK92</f>
        <v>0</v>
      </c>
      <c r="J635" s="255">
        <f>(J630/J612)*BK93</f>
        <v>0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960392</v>
      </c>
      <c r="D636" s="255">
        <f>(D615/D612)*BH90</f>
        <v>0</v>
      </c>
      <c r="E636" s="257">
        <f>(E623/E612)*SUM(C636:D636)</f>
        <v>85248.344707999626</v>
      </c>
      <c r="F636" s="257">
        <f>(F624/F612)*BH64</f>
        <v>145.72232594688219</v>
      </c>
      <c r="G636" s="255">
        <f>(G625/G612)*BH91</f>
        <v>0</v>
      </c>
      <c r="H636" s="257">
        <f>(H628/H612)*BH60</f>
        <v>2285.0310080553932</v>
      </c>
      <c r="I636" s="255">
        <f>(I629/I612)*BH92</f>
        <v>0</v>
      </c>
      <c r="J636" s="255">
        <f>(J630/J612)*BH93</f>
        <v>0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559124</v>
      </c>
      <c r="D637" s="255">
        <f>(D615/D612)*BL90</f>
        <v>0</v>
      </c>
      <c r="E637" s="257">
        <f>(E623/E612)*SUM(C637:D637)</f>
        <v>49630.146322038898</v>
      </c>
      <c r="F637" s="257">
        <f>(F624/F612)*BL64</f>
        <v>224.98720358996138</v>
      </c>
      <c r="G637" s="255">
        <f>(G625/G612)*BL91</f>
        <v>0</v>
      </c>
      <c r="H637" s="257">
        <f>(H628/H612)*BL60</f>
        <v>40207.75716097471</v>
      </c>
      <c r="I637" s="255">
        <f>(I629/I612)*BL92</f>
        <v>0</v>
      </c>
      <c r="J637" s="255">
        <f>(J630/J612)*BL93</f>
        <v>0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77445</v>
      </c>
      <c r="D639" s="255">
        <f>(D615/D612)*BS90</f>
        <v>7523.2076227927546</v>
      </c>
      <c r="E639" s="257">
        <f>(E623/E612)*SUM(C639:D639)</f>
        <v>7542.1276443876231</v>
      </c>
      <c r="F639" s="257">
        <f>(F624/F612)*BS64</f>
        <v>9.5131299291736244</v>
      </c>
      <c r="G639" s="255">
        <f>(G625/G612)*BS91</f>
        <v>0</v>
      </c>
      <c r="H639" s="257">
        <f>(H628/H612)*BS60</f>
        <v>2504.7455280607192</v>
      </c>
      <c r="I639" s="255">
        <f>(I629/I612)*BS92</f>
        <v>1579.0214342243503</v>
      </c>
      <c r="J639" s="255">
        <f>(J630/J612)*BS93</f>
        <v>0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419739</v>
      </c>
      <c r="D642" s="255">
        <f>(D615/D612)*BV90</f>
        <v>83117.848073505491</v>
      </c>
      <c r="E642" s="257">
        <f>(E623/E612)*SUM(C642:D642)</f>
        <v>44635.642449487699</v>
      </c>
      <c r="F642" s="257">
        <f>(F624/F612)*BV64</f>
        <v>138.86480472585245</v>
      </c>
      <c r="G642" s="255">
        <f>(G625/G612)*BV91</f>
        <v>0</v>
      </c>
      <c r="H642" s="257">
        <f>(H628/H612)*BV60</f>
        <v>20389.507456494277</v>
      </c>
      <c r="I642" s="255">
        <f>(I629/I612)*BV92</f>
        <v>17474.503872082809</v>
      </c>
      <c r="J642" s="255">
        <f>(J630/J612)*BV93</f>
        <v>0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>
        <f>(G625/G612)*BW91</f>
        <v>0</v>
      </c>
      <c r="H643" s="257">
        <f>(H628/H612)*BW60</f>
        <v>0</v>
      </c>
      <c r="I643" s="255">
        <f>(I629/I612)*BW92</f>
        <v>0</v>
      </c>
      <c r="J643" s="255">
        <f>(J630/J612)*BW93</f>
        <v>0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357050</v>
      </c>
      <c r="D644" s="255">
        <f>(D615/D612)*BX90</f>
        <v>0</v>
      </c>
      <c r="E644" s="257">
        <f>(E623/E612)*SUM(C644:D644)</f>
        <v>31693.226805295406</v>
      </c>
      <c r="F644" s="257">
        <f>(F624/F612)*BX64</f>
        <v>130.32651849966834</v>
      </c>
      <c r="G644" s="255">
        <f>(G625/G612)*BX91</f>
        <v>0</v>
      </c>
      <c r="H644" s="257">
        <f>(H628/H612)*BX60</f>
        <v>12567.670544304661</v>
      </c>
      <c r="I644" s="255">
        <f>(I629/I612)*BX92</f>
        <v>0</v>
      </c>
      <c r="J644" s="255">
        <f>(J630/J612)*BX93</f>
        <v>0</v>
      </c>
      <c r="K644" s="257">
        <f>SUM(C631:J644)</f>
        <v>3621545.1688172314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381676</v>
      </c>
      <c r="D645" s="255">
        <f>(D615/D612)*BY90</f>
        <v>7160.6434000075624</v>
      </c>
      <c r="E645" s="257">
        <f>(E623/E612)*SUM(C645:D645)</f>
        <v>34514.740034970484</v>
      </c>
      <c r="F645" s="257">
        <f>(F624/F612)*BY64</f>
        <v>311.07598715396722</v>
      </c>
      <c r="G645" s="255">
        <f>(G625/G612)*BY91</f>
        <v>0</v>
      </c>
      <c r="H645" s="257">
        <f>(H628/H612)*BY60</f>
        <v>11117.554712269508</v>
      </c>
      <c r="I645" s="255">
        <f>(I629/I612)*BY92</f>
        <v>1614.1107994293359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185604</v>
      </c>
      <c r="D647" s="255">
        <f>(D615/D612)*CA90</f>
        <v>0</v>
      </c>
      <c r="E647" s="257">
        <f>(E623/E612)*SUM(C647:D647)</f>
        <v>16474.974563702697</v>
      </c>
      <c r="F647" s="257">
        <f>(F624/F612)*CA64</f>
        <v>237.76101762913444</v>
      </c>
      <c r="G647" s="255">
        <f>(G625/G612)*CA91</f>
        <v>0</v>
      </c>
      <c r="H647" s="257">
        <f>(H628/H612)*CA60</f>
        <v>2944.1745680713721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641655.03508323419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9141102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>
        <f>(G625/G612)*C91</f>
        <v>0</v>
      </c>
      <c r="H668" s="257">
        <f>(H628/H612)*C60</f>
        <v>0</v>
      </c>
      <c r="I668" s="255">
        <f>(I629/I612)*C92</f>
        <v>0</v>
      </c>
      <c r="J668" s="255">
        <f>(J630/J612)*C93</f>
        <v>0</v>
      </c>
      <c r="K668" s="255">
        <f>(K644/K612)*C89</f>
        <v>0</v>
      </c>
      <c r="L668" s="255">
        <f>(L647/L612)*C94</f>
        <v>0</v>
      </c>
      <c r="M668" s="231">
        <f t="shared" ref="M668:M713" si="18">ROUND(SUM(D668:L668),0)</f>
        <v>0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18"/>
        <v>0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407691</v>
      </c>
      <c r="D670" s="255">
        <f>(D615/D612)*E90</f>
        <v>49490.016410178847</v>
      </c>
      <c r="E670" s="257">
        <f>(E623/E612)*SUM(C670:D670)</f>
        <v>40581.267733267829</v>
      </c>
      <c r="F670" s="257">
        <f>(F624/F612)*E64</f>
        <v>191.27105758656509</v>
      </c>
      <c r="G670" s="255">
        <f>(G625/G612)*E91</f>
        <v>99789.443997408773</v>
      </c>
      <c r="H670" s="257">
        <f>(H628/H612)*E60</f>
        <v>13358.642816323838</v>
      </c>
      <c r="I670" s="255">
        <f>(I629/I612)*E92</f>
        <v>11158.418135185409</v>
      </c>
      <c r="J670" s="255">
        <f>(J630/J612)*E93</f>
        <v>9011.2204918950938</v>
      </c>
      <c r="K670" s="255">
        <f>(K644/K612)*E89</f>
        <v>61454.654361376597</v>
      </c>
      <c r="L670" s="255">
        <f>(L647/L612)*E94</f>
        <v>51852.663645915418</v>
      </c>
      <c r="M670" s="231">
        <f t="shared" si="18"/>
        <v>336888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18"/>
        <v>0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18"/>
        <v>0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18"/>
        <v>0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18"/>
        <v>0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>
        <f>(I629/I612)*J92</f>
        <v>0</v>
      </c>
      <c r="J675" s="255">
        <f>(J630/J612)*J93</f>
        <v>0</v>
      </c>
      <c r="K675" s="255">
        <f>(K644/K612)*J89</f>
        <v>0</v>
      </c>
      <c r="L675" s="255">
        <f>(L647/L612)*J94</f>
        <v>0</v>
      </c>
      <c r="M675" s="231">
        <f t="shared" si="18"/>
        <v>0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0</v>
      </c>
      <c r="K676" s="255">
        <f>(K644/K612)*K89</f>
        <v>0</v>
      </c>
      <c r="L676" s="255">
        <f>(L647/L612)*K94</f>
        <v>0</v>
      </c>
      <c r="M676" s="231">
        <f t="shared" si="18"/>
        <v>0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2096813</v>
      </c>
      <c r="D677" s="255">
        <f>(D615/D612)*L90</f>
        <v>254701.3665065981</v>
      </c>
      <c r="E677" s="257">
        <f>(E623/E612)*SUM(C677:D677)</f>
        <v>208730.08865314146</v>
      </c>
      <c r="F677" s="257">
        <f>(F624/F612)*L64</f>
        <v>983.68452691663526</v>
      </c>
      <c r="G677" s="255">
        <f>(G625/G612)*L91</f>
        <v>513066.87104550074</v>
      </c>
      <c r="H677" s="257">
        <f>(H628/H612)*L60</f>
        <v>68770.644761667121</v>
      </c>
      <c r="I677" s="255">
        <f>(I629/I612)*L92</f>
        <v>57336.022744946407</v>
      </c>
      <c r="J677" s="255">
        <f>(J630/J612)*L93</f>
        <v>46348.088376229287</v>
      </c>
      <c r="K677" s="255">
        <f>(K644/K612)*L89</f>
        <v>258071.08530202377</v>
      </c>
      <c r="L677" s="255">
        <f>(L647/L612)*L94</f>
        <v>267067.23081842723</v>
      </c>
      <c r="M677" s="231">
        <f t="shared" si="18"/>
        <v>1675075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18"/>
        <v>0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18"/>
        <v>0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>
        <f>(G625/G612)*O91</f>
        <v>0</v>
      </c>
      <c r="H680" s="257">
        <f>(H628/H612)*O60</f>
        <v>0</v>
      </c>
      <c r="I680" s="255">
        <f>(I629/I612)*O92</f>
        <v>0</v>
      </c>
      <c r="J680" s="255">
        <f>(J630/J612)*O93</f>
        <v>0</v>
      </c>
      <c r="K680" s="255">
        <f>(K644/K612)*O89</f>
        <v>0</v>
      </c>
      <c r="L680" s="255">
        <f>(L647/L612)*O94</f>
        <v>0</v>
      </c>
      <c r="M680" s="231">
        <f t="shared" si="18"/>
        <v>0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0</v>
      </c>
      <c r="D681" s="255">
        <f>(D615/D612)*P90</f>
        <v>0</v>
      </c>
      <c r="E681" s="257">
        <f>(E623/E612)*SUM(C681:D681)</f>
        <v>0</v>
      </c>
      <c r="F681" s="257">
        <f>(F624/F612)*P64</f>
        <v>0</v>
      </c>
      <c r="G681" s="255">
        <f>(G625/G612)*P91</f>
        <v>0</v>
      </c>
      <c r="H681" s="257">
        <f>(H628/H612)*P60</f>
        <v>0</v>
      </c>
      <c r="I681" s="255">
        <f>(I629/I612)*P92</f>
        <v>0</v>
      </c>
      <c r="J681" s="255">
        <f>(J630/J612)*P93</f>
        <v>0</v>
      </c>
      <c r="K681" s="255">
        <f>(K644/K612)*P89</f>
        <v>0</v>
      </c>
      <c r="L681" s="255">
        <f>(L647/L612)*P94</f>
        <v>0</v>
      </c>
      <c r="M681" s="231">
        <f t="shared" si="18"/>
        <v>0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0</v>
      </c>
      <c r="D682" s="255">
        <f>(D615/D612)*Q90</f>
        <v>0</v>
      </c>
      <c r="E682" s="257">
        <f>(E623/E612)*SUM(C682:D682)</f>
        <v>0</v>
      </c>
      <c r="F682" s="257">
        <f>(F624/F612)*Q64</f>
        <v>0</v>
      </c>
      <c r="G682" s="255">
        <f>(G625/G612)*Q91</f>
        <v>0</v>
      </c>
      <c r="H682" s="257">
        <f>(H628/H612)*Q60</f>
        <v>0</v>
      </c>
      <c r="I682" s="255">
        <f>(I629/I612)*Q92</f>
        <v>0</v>
      </c>
      <c r="J682" s="255">
        <f>(J630/J612)*Q93</f>
        <v>0</v>
      </c>
      <c r="K682" s="255">
        <f>(K644/K612)*Q89</f>
        <v>0</v>
      </c>
      <c r="L682" s="255">
        <f>(L647/L612)*Q94</f>
        <v>0</v>
      </c>
      <c r="M682" s="231">
        <f t="shared" si="18"/>
        <v>0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0</v>
      </c>
      <c r="D683" s="255">
        <f>(D615/D612)*R90</f>
        <v>0</v>
      </c>
      <c r="E683" s="257">
        <f>(E623/E612)*SUM(C683:D683)</f>
        <v>0</v>
      </c>
      <c r="F683" s="257">
        <f>(F624/F612)*R64</f>
        <v>0</v>
      </c>
      <c r="G683" s="255">
        <f>(G625/G612)*R91</f>
        <v>0</v>
      </c>
      <c r="H683" s="257">
        <f>(H628/H612)*R60</f>
        <v>0</v>
      </c>
      <c r="I683" s="255">
        <f>(I629/I612)*R92</f>
        <v>0</v>
      </c>
      <c r="J683" s="255">
        <f>(J630/J612)*R93</f>
        <v>0</v>
      </c>
      <c r="K683" s="255">
        <f>(K644/K612)*R89</f>
        <v>0</v>
      </c>
      <c r="L683" s="255">
        <f>(L647/L612)*R94</f>
        <v>0</v>
      </c>
      <c r="M683" s="231">
        <f t="shared" si="18"/>
        <v>0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199163</v>
      </c>
      <c r="D684" s="255">
        <f>(D615/D612)*S90</f>
        <v>176568.77649638901</v>
      </c>
      <c r="E684" s="257">
        <f>(E623/E612)*SUM(C684:D684)</f>
        <v>33351.498138794617</v>
      </c>
      <c r="F684" s="257">
        <f>(F624/F612)*S64</f>
        <v>519.02023359166344</v>
      </c>
      <c r="G684" s="255">
        <f>(G625/G612)*S91</f>
        <v>0</v>
      </c>
      <c r="H684" s="257">
        <f>(H628/H612)*S60</f>
        <v>3779.0897440916119</v>
      </c>
      <c r="I684" s="255">
        <f>(I629/I612)*S92</f>
        <v>37124.548386874725</v>
      </c>
      <c r="J684" s="255">
        <f>(J630/J612)*S93</f>
        <v>0</v>
      </c>
      <c r="K684" s="255">
        <f>(K644/K612)*S89</f>
        <v>44776.657021137806</v>
      </c>
      <c r="L684" s="255">
        <f>(L647/L612)*S94</f>
        <v>0</v>
      </c>
      <c r="M684" s="231">
        <f t="shared" si="18"/>
        <v>296120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18"/>
        <v>0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1427493</v>
      </c>
      <c r="D686" s="255">
        <f>(D615/D612)*U90</f>
        <v>79039.000567172072</v>
      </c>
      <c r="E686" s="257">
        <f>(E623/E612)*SUM(C686:D686)</f>
        <v>133725.97782778551</v>
      </c>
      <c r="F686" s="257">
        <f>(F624/F612)*U64</f>
        <v>19540.002489822728</v>
      </c>
      <c r="G686" s="255">
        <f>(G625/G612)*U91</f>
        <v>0</v>
      </c>
      <c r="H686" s="257">
        <f>(H628/H612)*U60</f>
        <v>30584.261184741415</v>
      </c>
      <c r="I686" s="255">
        <f>(I629/I612)*U92</f>
        <v>16597.269741958171</v>
      </c>
      <c r="J686" s="255">
        <f>(J630/J612)*U93</f>
        <v>3466.3568188116765</v>
      </c>
      <c r="K686" s="255">
        <f>(K644/K612)*U89</f>
        <v>457787.38421888946</v>
      </c>
      <c r="L686" s="255">
        <f>(L647/L612)*U94</f>
        <v>0</v>
      </c>
      <c r="M686" s="231">
        <f t="shared" si="18"/>
        <v>740740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23817</v>
      </c>
      <c r="D687" s="255">
        <f>(D615/D612)*V90</f>
        <v>13324.235187355844</v>
      </c>
      <c r="E687" s="257">
        <f>(E623/E612)*SUM(C687:D687)</f>
        <v>3296.808824034973</v>
      </c>
      <c r="F687" s="257">
        <f>(F624/F612)*V64</f>
        <v>1.2773814039173064</v>
      </c>
      <c r="G687" s="255">
        <f>(G625/G612)*V91</f>
        <v>0</v>
      </c>
      <c r="H687" s="257">
        <f>(H628/H612)*V60</f>
        <v>703.08646401704402</v>
      </c>
      <c r="I687" s="255">
        <f>(I629/I612)*V92</f>
        <v>35.089365204985562</v>
      </c>
      <c r="J687" s="255">
        <f>(J630/J612)*V93</f>
        <v>0</v>
      </c>
      <c r="K687" s="255">
        <f>(K644/K612)*V89</f>
        <v>25431.243831406984</v>
      </c>
      <c r="L687" s="255">
        <f>(L647/L612)*V94</f>
        <v>0</v>
      </c>
      <c r="M687" s="231">
        <f t="shared" si="18"/>
        <v>42792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0</v>
      </c>
      <c r="D688" s="255">
        <f>(D615/D612)*W90</f>
        <v>0</v>
      </c>
      <c r="E688" s="257">
        <f>(E623/E612)*SUM(C688:D688)</f>
        <v>0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>
        <f>(I629/I612)*W92</f>
        <v>0</v>
      </c>
      <c r="J688" s="255">
        <f>(J630/J612)*W93</f>
        <v>0</v>
      </c>
      <c r="K688" s="255">
        <f>(K644/K612)*W89</f>
        <v>0</v>
      </c>
      <c r="L688" s="255">
        <f>(L647/L612)*W94</f>
        <v>0</v>
      </c>
      <c r="M688" s="231">
        <f t="shared" si="18"/>
        <v>0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287991</v>
      </c>
      <c r="D689" s="255">
        <f>(D615/D612)*X90</f>
        <v>35350.011721556315</v>
      </c>
      <c r="E689" s="257">
        <f>(E623/E612)*SUM(C689:D689)</f>
        <v>28701.078336213315</v>
      </c>
      <c r="F689" s="257">
        <f>(F624/F612)*X64</f>
        <v>105.38396582317779</v>
      </c>
      <c r="G689" s="255">
        <f>(G625/G612)*X91</f>
        <v>0</v>
      </c>
      <c r="H689" s="257">
        <f>(H628/H612)*X60</f>
        <v>4789.7765361161128</v>
      </c>
      <c r="I689" s="255">
        <f>(I629/I612)*X92</f>
        <v>7403.856058251954</v>
      </c>
      <c r="J689" s="255">
        <f>(J630/J612)*X93</f>
        <v>775.62729572404578</v>
      </c>
      <c r="K689" s="255">
        <f>(K644/K612)*X89</f>
        <v>166620.07225972661</v>
      </c>
      <c r="L689" s="255">
        <f>(L647/L612)*X94</f>
        <v>0</v>
      </c>
      <c r="M689" s="231">
        <f t="shared" si="18"/>
        <v>243746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672429</v>
      </c>
      <c r="D690" s="255">
        <f>(D615/D612)*Y90</f>
        <v>97439.134873520627</v>
      </c>
      <c r="E690" s="257">
        <f>(E623/E612)*SUM(C690:D690)</f>
        <v>68336.662676701424</v>
      </c>
      <c r="F690" s="257">
        <f>(F624/F612)*Y64</f>
        <v>290.67149999139338</v>
      </c>
      <c r="G690" s="255">
        <f>(G625/G612)*Y91</f>
        <v>0</v>
      </c>
      <c r="H690" s="257">
        <f>(H628/H612)*Y60</f>
        <v>13226.81410432064</v>
      </c>
      <c r="I690" s="255">
        <f>(I629/I612)*Y92</f>
        <v>20492.189279711569</v>
      </c>
      <c r="J690" s="255">
        <f>(J630/J612)*Y93</f>
        <v>2143.8687050350027</v>
      </c>
      <c r="K690" s="255">
        <f>(K644/K612)*Y89</f>
        <v>459860.50652816903</v>
      </c>
      <c r="L690" s="255">
        <f>(L647/L612)*Y94</f>
        <v>0</v>
      </c>
      <c r="M690" s="231">
        <f t="shared" si="18"/>
        <v>661790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18"/>
        <v>0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>
        <f>(I629/I612)*AA92</f>
        <v>0</v>
      </c>
      <c r="J692" s="255">
        <f>(J630/J612)*AA93</f>
        <v>0</v>
      </c>
      <c r="K692" s="255">
        <f>(K644/K612)*AA89</f>
        <v>0</v>
      </c>
      <c r="L692" s="255">
        <f>(L647/L612)*AA94</f>
        <v>0</v>
      </c>
      <c r="M692" s="231">
        <f t="shared" si="18"/>
        <v>0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1096772</v>
      </c>
      <c r="D693" s="255">
        <f>(D615/D612)*AB90</f>
        <v>13505.51729874844</v>
      </c>
      <c r="E693" s="257">
        <f>(E623/E612)*SUM(C693:D693)</f>
        <v>98552.799811145582</v>
      </c>
      <c r="F693" s="257">
        <f>(F624/F612)*AB64</f>
        <v>17765.047413779528</v>
      </c>
      <c r="G693" s="255">
        <f>(G625/G612)*AB91</f>
        <v>0</v>
      </c>
      <c r="H693" s="257">
        <f>(H628/H612)*AB60</f>
        <v>2900.231664070307</v>
      </c>
      <c r="I693" s="255">
        <f>(I629/I612)*AB92</f>
        <v>2842.2385816038304</v>
      </c>
      <c r="J693" s="255">
        <f>(J630/J612)*AB93</f>
        <v>0</v>
      </c>
      <c r="K693" s="255">
        <f>(K644/K612)*AB89</f>
        <v>190137.98079093744</v>
      </c>
      <c r="L693" s="255">
        <f>(L647/L612)*AB94</f>
        <v>0</v>
      </c>
      <c r="M693" s="231">
        <f t="shared" si="18"/>
        <v>325704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0</v>
      </c>
      <c r="D694" s="255">
        <f>(D615/D612)*AC90</f>
        <v>0</v>
      </c>
      <c r="E694" s="257">
        <f>(E623/E612)*SUM(C694:D694)</f>
        <v>0</v>
      </c>
      <c r="F694" s="257">
        <f>(F624/F612)*AC64</f>
        <v>0</v>
      </c>
      <c r="G694" s="255">
        <f>(G625/G612)*AC91</f>
        <v>0</v>
      </c>
      <c r="H694" s="257">
        <f>(H628/H612)*AC60</f>
        <v>0</v>
      </c>
      <c r="I694" s="255">
        <f>(I629/I612)*AC92</f>
        <v>0</v>
      </c>
      <c r="J694" s="255">
        <f>(J630/J612)*AC93</f>
        <v>0</v>
      </c>
      <c r="K694" s="255">
        <f>(K644/K612)*AC89</f>
        <v>0</v>
      </c>
      <c r="L694" s="255">
        <f>(L647/L612)*AC94</f>
        <v>0</v>
      </c>
      <c r="M694" s="231">
        <f t="shared" si="18"/>
        <v>0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18"/>
        <v>0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853600</v>
      </c>
      <c r="D696" s="255">
        <f>(D615/D612)*AE90</f>
        <v>200044.80992173025</v>
      </c>
      <c r="E696" s="257">
        <f>(E623/E612)*SUM(C696:D696)</f>
        <v>93525.847733011527</v>
      </c>
      <c r="F696" s="257">
        <f>(F624/F612)*AE64</f>
        <v>487.38823619465859</v>
      </c>
      <c r="G696" s="255">
        <f>(G625/G612)*AE91</f>
        <v>0</v>
      </c>
      <c r="H696" s="257">
        <f>(H628/H612)*AE60</f>
        <v>23553.396544570976</v>
      </c>
      <c r="I696" s="255">
        <f>(I629/I612)*AE92</f>
        <v>34563.024726910779</v>
      </c>
      <c r="J696" s="255">
        <f>(J630/J612)*AE93</f>
        <v>19704.419276764802</v>
      </c>
      <c r="K696" s="255">
        <f>(K644/K612)*AE89</f>
        <v>216668.21684410467</v>
      </c>
      <c r="L696" s="255">
        <f>(L647/L612)*AE94</f>
        <v>0</v>
      </c>
      <c r="M696" s="231">
        <f t="shared" si="18"/>
        <v>588547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18"/>
        <v>0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2703657</v>
      </c>
      <c r="D698" s="255">
        <f>(D615/D612)*AG90</f>
        <v>199682.24569894504</v>
      </c>
      <c r="E698" s="257">
        <f>(E623/E612)*SUM(C698:D698)</f>
        <v>257712.33498572177</v>
      </c>
      <c r="F698" s="257">
        <f>(F624/F612)*AG64</f>
        <v>2244.7288949838412</v>
      </c>
      <c r="G698" s="255">
        <f>(G625/G612)*AG91</f>
        <v>0</v>
      </c>
      <c r="H698" s="257">
        <f>(H628/H612)*AG60</f>
        <v>42536.731073031166</v>
      </c>
      <c r="I698" s="255">
        <f>(I629/I612)*AG92</f>
        <v>41966.880785162735</v>
      </c>
      <c r="J698" s="255">
        <f>(J630/J612)*AG93</f>
        <v>62359.563084869769</v>
      </c>
      <c r="K698" s="255">
        <f>(K644/K612)*AG89</f>
        <v>919185.15590801905</v>
      </c>
      <c r="L698" s="255">
        <f>(L647/L612)*AG94</f>
        <v>118446.05107077</v>
      </c>
      <c r="M698" s="231">
        <f t="shared" si="18"/>
        <v>1644134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2193507</v>
      </c>
      <c r="D699" s="255">
        <f>(D615/D612)*AH90</f>
        <v>77588.743676031299</v>
      </c>
      <c r="E699" s="257">
        <f>(E623/E612)*SUM(C699:D699)</f>
        <v>201591.80087064978</v>
      </c>
      <c r="F699" s="257">
        <f>(F624/F612)*AH64</f>
        <v>4770.145545828459</v>
      </c>
      <c r="G699" s="255">
        <f>(G625/G612)*AH91</f>
        <v>0</v>
      </c>
      <c r="H699" s="257">
        <f>(H628/H612)*AH60</f>
        <v>79053.284297916383</v>
      </c>
      <c r="I699" s="255">
        <f>(I629/I612)*AH92</f>
        <v>0</v>
      </c>
      <c r="J699" s="255">
        <f>(J630/J612)*AH93</f>
        <v>969.53411965505722</v>
      </c>
      <c r="K699" s="255">
        <f>(K644/K612)*AH89</f>
        <v>323648.47276490869</v>
      </c>
      <c r="L699" s="255">
        <f>(L647/L612)*AH94</f>
        <v>0</v>
      </c>
      <c r="M699" s="231">
        <f t="shared" si="18"/>
        <v>687622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116797</v>
      </c>
      <c r="D700" s="255">
        <f>(D615/D612)*AI90</f>
        <v>47405.272129163983</v>
      </c>
      <c r="E700" s="257">
        <f>(E623/E612)*SUM(C700:D700)</f>
        <v>14575.269157077246</v>
      </c>
      <c r="F700" s="257">
        <f>(F624/F612)*AI64</f>
        <v>1253.9515397454547</v>
      </c>
      <c r="G700" s="255">
        <f>(G625/G612)*AI91</f>
        <v>0</v>
      </c>
      <c r="H700" s="257">
        <f>(H628/H612)*AI60</f>
        <v>11908.526984288683</v>
      </c>
      <c r="I700" s="255">
        <f>(I629/I612)*AI92</f>
        <v>8105.643362351665</v>
      </c>
      <c r="J700" s="255">
        <f>(J630/J612)*AI93</f>
        <v>3285.5223650333173</v>
      </c>
      <c r="K700" s="255">
        <f>(K644/K612)*AI89</f>
        <v>47606.028417693677</v>
      </c>
      <c r="L700" s="255">
        <f>(L647/L612)*AI94</f>
        <v>5549.448952071215</v>
      </c>
      <c r="M700" s="231">
        <f t="shared" si="18"/>
        <v>139690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4136021</v>
      </c>
      <c r="D701" s="255">
        <f>(D615/D612)*AJ90</f>
        <v>393563.463833327</v>
      </c>
      <c r="E701" s="257">
        <f>(E623/E612)*SUM(C701:D701)</f>
        <v>402064.55047195638</v>
      </c>
      <c r="F701" s="257">
        <f>(F624/F612)*AJ64</f>
        <v>4450.867425449339</v>
      </c>
      <c r="G701" s="255">
        <f>(G625/G612)*AJ91</f>
        <v>0</v>
      </c>
      <c r="H701" s="257">
        <f>(H628/H612)*AJ60</f>
        <v>97772.961402370187</v>
      </c>
      <c r="I701" s="255">
        <f>(I629/I612)*AJ92</f>
        <v>96004.503200840496</v>
      </c>
      <c r="J701" s="255">
        <f>(J630/J612)*AJ93</f>
        <v>5054.6497923589495</v>
      </c>
      <c r="K701" s="255">
        <f>(K644/K612)*AJ89</f>
        <v>354674.08805148239</v>
      </c>
      <c r="L701" s="255">
        <f>(L647/L612)*AJ94</f>
        <v>192496.51052497028</v>
      </c>
      <c r="M701" s="231">
        <f t="shared" si="18"/>
        <v>1546082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226420</v>
      </c>
      <c r="D702" s="255">
        <f>(D615/D612)*AK90</f>
        <v>14502.568911407721</v>
      </c>
      <c r="E702" s="257">
        <f>(E623/E612)*SUM(C702:D702)</f>
        <v>21385.278305625703</v>
      </c>
      <c r="F702" s="257">
        <f>(F624/F612)*AK64</f>
        <v>32.1026115984481</v>
      </c>
      <c r="G702" s="255">
        <f>(G625/G612)*AK91</f>
        <v>0</v>
      </c>
      <c r="H702" s="257">
        <f>(H628/H612)*AK60</f>
        <v>6547.4926961587225</v>
      </c>
      <c r="I702" s="255">
        <f>(I629/I612)*AK92</f>
        <v>3052.774772833744</v>
      </c>
      <c r="J702" s="255">
        <f>(J630/J612)*AK93</f>
        <v>0</v>
      </c>
      <c r="K702" s="255">
        <f>(K644/K612)*AK89</f>
        <v>66698.293331605179</v>
      </c>
      <c r="L702" s="255">
        <f>(L647/L612)*AK94</f>
        <v>0</v>
      </c>
      <c r="M702" s="231">
        <f t="shared" si="18"/>
        <v>112219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74248</v>
      </c>
      <c r="D703" s="255">
        <f>(D615/D612)*AL90</f>
        <v>23929.238703822739</v>
      </c>
      <c r="E703" s="257">
        <f>(E623/E612)*SUM(C703:D703)</f>
        <v>8714.6155814532431</v>
      </c>
      <c r="F703" s="257">
        <f>(F624/F612)*AL64</f>
        <v>5.6137551172155309</v>
      </c>
      <c r="G703" s="255">
        <f>(G625/G612)*AL91</f>
        <v>0</v>
      </c>
      <c r="H703" s="257">
        <f>(H628/H612)*AL60</f>
        <v>2065.3164880500667</v>
      </c>
      <c r="I703" s="255">
        <f>(I629/I612)*AL92</f>
        <v>3473.8471552935707</v>
      </c>
      <c r="J703" s="255">
        <f>(J630/J612)*AL93</f>
        <v>0</v>
      </c>
      <c r="K703" s="255">
        <f>(K644/K612)*AL89</f>
        <v>18764.929812446302</v>
      </c>
      <c r="L703" s="255">
        <f>(L647/L612)*AL94</f>
        <v>0</v>
      </c>
      <c r="M703" s="231">
        <f t="shared" si="18"/>
        <v>56954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18"/>
        <v>0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18"/>
        <v>0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48536</v>
      </c>
      <c r="D706" s="255">
        <f>(D615/D612)*AO90</f>
        <v>5891.6686202593864</v>
      </c>
      <c r="E706" s="257">
        <f>(E623/E612)*SUM(C706:D706)</f>
        <v>4831.2237671624152</v>
      </c>
      <c r="F706" s="257">
        <f>(F624/F612)*AO64</f>
        <v>22.791173469892993</v>
      </c>
      <c r="G706" s="255">
        <f>(G625/G612)*AO91</f>
        <v>11898.582352632206</v>
      </c>
      <c r="H706" s="257">
        <f>(H628/H612)*AO60</f>
        <v>1581.944544038349</v>
      </c>
      <c r="I706" s="255">
        <f>(I629/I612)*AO92</f>
        <v>1298.3065125844657</v>
      </c>
      <c r="J706" s="255">
        <f>(J630/J612)*AO93</f>
        <v>1074.1130808762769</v>
      </c>
      <c r="K706" s="255">
        <f>(K644/K612)*AO89</f>
        <v>10160.39937330362</v>
      </c>
      <c r="L706" s="255">
        <f>(L647/L612)*AO94</f>
        <v>6243.130071080117</v>
      </c>
      <c r="M706" s="231">
        <f t="shared" si="18"/>
        <v>43002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>
        <f>(I629/I612)*AP92</f>
        <v>0</v>
      </c>
      <c r="J707" s="255">
        <f>(J630/J612)*AP93</f>
        <v>0</v>
      </c>
      <c r="K707" s="255">
        <f>(K644/K612)*AP89</f>
        <v>0</v>
      </c>
      <c r="L707" s="255">
        <f>(L647/L612)*AP94</f>
        <v>0</v>
      </c>
      <c r="M707" s="231">
        <f t="shared" si="18"/>
        <v>0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18"/>
        <v>0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18"/>
        <v>0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18"/>
        <v>0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18"/>
        <v>0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18"/>
        <v>0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0</v>
      </c>
      <c r="D713" s="255">
        <f>(D615/D612)*AV90</f>
        <v>0</v>
      </c>
      <c r="E713" s="257">
        <f>(E623/E612)*SUM(C713:D713)</f>
        <v>0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>
        <f>(I629/I612)*AV92</f>
        <v>0</v>
      </c>
      <c r="J713" s="255">
        <f>(J630/J612)*AV93</f>
        <v>0</v>
      </c>
      <c r="K713" s="255">
        <f>(K644/K612)*AV89</f>
        <v>0</v>
      </c>
      <c r="L713" s="255">
        <f>(L647/L612)*AV94</f>
        <v>0</v>
      </c>
      <c r="M713" s="231">
        <f t="shared" si="18"/>
        <v>0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25706057</v>
      </c>
      <c r="D715" s="231">
        <f>SUM(D616:D647)+SUM(D668:D713)</f>
        <v>2397184</v>
      </c>
      <c r="E715" s="231">
        <f>SUM(E624:E647)+SUM(E668:E713)</f>
        <v>2095748.1406586755</v>
      </c>
      <c r="F715" s="231">
        <f>SUM(F625:F648)+SUM(F668:F713)</f>
        <v>59053.476764297484</v>
      </c>
      <c r="G715" s="231">
        <f>SUM(G626:G647)+SUM(G668:G713)</f>
        <v>624754.89739554166</v>
      </c>
      <c r="H715" s="231">
        <f>SUM(H629:H647)+SUM(H668:H713)</f>
        <v>535092.74202097161</v>
      </c>
      <c r="I715" s="231">
        <f>SUM(I630:I647)+SUM(I668:I713)</f>
        <v>362122.24891545094</v>
      </c>
      <c r="J715" s="231">
        <f>SUM(J631:J647)+SUM(J668:J713)</f>
        <v>154192.96340725326</v>
      </c>
      <c r="K715" s="231">
        <f>SUM(K668:K713)</f>
        <v>3621545.168817231</v>
      </c>
      <c r="L715" s="231">
        <f>SUM(L668:L713)</f>
        <v>641655.03508323431</v>
      </c>
      <c r="M715" s="231">
        <f>SUM(M668:M713)</f>
        <v>9141105</v>
      </c>
      <c r="N715" s="249" t="s">
        <v>669</v>
      </c>
    </row>
    <row r="716" spans="1:14" s="231" customFormat="1" ht="12.65" customHeight="1" x14ac:dyDescent="0.3">
      <c r="C716" s="252">
        <f>CE85</f>
        <v>25706057</v>
      </c>
      <c r="D716" s="231">
        <f>D615</f>
        <v>2397184</v>
      </c>
      <c r="E716" s="231">
        <f>E623</f>
        <v>2095748.1406586757</v>
      </c>
      <c r="F716" s="231">
        <f>F624</f>
        <v>59053.476764297484</v>
      </c>
      <c r="G716" s="231">
        <f>G625</f>
        <v>624754.89739554178</v>
      </c>
      <c r="H716" s="231">
        <f>H628</f>
        <v>535092.74202097149</v>
      </c>
      <c r="I716" s="231">
        <f>I629</f>
        <v>362122.248915451</v>
      </c>
      <c r="J716" s="231">
        <f>J630</f>
        <v>154192.96340725326</v>
      </c>
      <c r="K716" s="231">
        <f>K644</f>
        <v>3621545.1688172314</v>
      </c>
      <c r="L716" s="231">
        <f>L647</f>
        <v>641655.03508323419</v>
      </c>
      <c r="M716" s="231">
        <f>C648</f>
        <v>9141102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7C56F876-615C-45C9-9B6E-67BDC32643FF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abSelected="1" topLeftCell="A160" workbookViewId="0">
      <selection activeCell="C36" sqref="C36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871</v>
      </c>
      <c r="B1" s="183"/>
      <c r="C1" s="183"/>
    </row>
    <row r="2" spans="1:3" ht="20.149999999999999" customHeight="1" x14ac:dyDescent="0.35">
      <c r="A2" s="182"/>
      <c r="B2" s="183"/>
      <c r="C2" s="108" t="s">
        <v>872</v>
      </c>
    </row>
    <row r="3" spans="1:3" ht="20.149999999999999" customHeight="1" x14ac:dyDescent="0.35">
      <c r="A3" s="134" t="str">
        <f>"Hospital: "&amp;data!C98</f>
        <v>Hospital: Cascade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873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11707921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6045510</v>
      </c>
    </row>
    <row r="9" spans="1:3" ht="20.149999999999999" customHeight="1" x14ac:dyDescent="0.35">
      <c r="A9" s="188">
        <v>5</v>
      </c>
      <c r="B9" s="190" t="s">
        <v>874</v>
      </c>
      <c r="C9" s="190">
        <f>data!C269</f>
        <v>2592952</v>
      </c>
    </row>
    <row r="10" spans="1:3" ht="20.149999999999999" customHeight="1" x14ac:dyDescent="0.35">
      <c r="A10" s="188">
        <v>6</v>
      </c>
      <c r="B10" s="190" t="s">
        <v>875</v>
      </c>
      <c r="C10" s="190">
        <f>data!C270</f>
        <v>1551806</v>
      </c>
    </row>
    <row r="11" spans="1:3" ht="20.149999999999999" customHeight="1" x14ac:dyDescent="0.35">
      <c r="A11" s="188">
        <v>7</v>
      </c>
      <c r="B11" s="190" t="s">
        <v>876</v>
      </c>
      <c r="C11" s="190">
        <f>data!C271</f>
        <v>309190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330879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327191</v>
      </c>
    </row>
    <row r="15" spans="1:3" ht="20.149999999999999" customHeight="1" x14ac:dyDescent="0.35">
      <c r="A15" s="188">
        <v>11</v>
      </c>
      <c r="B15" s="190" t="s">
        <v>877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878</v>
      </c>
      <c r="C16" s="190">
        <f>data!D276</f>
        <v>17679545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879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1314457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880</v>
      </c>
      <c r="C22" s="190">
        <f>data!D281</f>
        <v>1314457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881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522015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1392089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10502549</v>
      </c>
    </row>
    <row r="28" spans="1:3" ht="20.149999999999999" customHeight="1" x14ac:dyDescent="0.35">
      <c r="A28" s="188">
        <v>24</v>
      </c>
      <c r="B28" s="190" t="s">
        <v>882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8747554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7829280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106054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17072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883</v>
      </c>
      <c r="C34" s="190">
        <f>data!C292</f>
        <v>19079234</v>
      </c>
    </row>
    <row r="35" spans="1:3" ht="20.149999999999999" customHeight="1" x14ac:dyDescent="0.35">
      <c r="A35" s="188">
        <v>31</v>
      </c>
      <c r="B35" s="190" t="s">
        <v>884</v>
      </c>
      <c r="C35" s="190">
        <f>data!D293</f>
        <v>10037379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885</v>
      </c>
      <c r="C37" s="189"/>
    </row>
    <row r="38" spans="1:3" ht="20.149999999999999" customHeight="1" x14ac:dyDescent="0.35">
      <c r="A38" s="188">
        <v>34</v>
      </c>
      <c r="B38" s="190" t="s">
        <v>886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887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1916795</v>
      </c>
    </row>
    <row r="42" spans="1:3" ht="20.149999999999999" customHeight="1" x14ac:dyDescent="0.35">
      <c r="A42" s="188">
        <v>38</v>
      </c>
      <c r="B42" s="190" t="s">
        <v>888</v>
      </c>
      <c r="C42" s="190">
        <f>data!D299</f>
        <v>1916795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889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890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891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892</v>
      </c>
      <c r="C50" s="190">
        <f>data!D308</f>
        <v>30948176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893</v>
      </c>
      <c r="B53" s="183"/>
      <c r="C53" s="183"/>
    </row>
    <row r="54" spans="1:3" ht="20.149999999999999" customHeight="1" x14ac:dyDescent="0.35">
      <c r="A54" s="182"/>
      <c r="B54" s="183"/>
      <c r="C54" s="108" t="s">
        <v>894</v>
      </c>
    </row>
    <row r="55" spans="1:3" ht="20.149999999999999" customHeight="1" x14ac:dyDescent="0.35">
      <c r="A55" s="134" t="str">
        <f>"Hospital: "&amp;data!C98</f>
        <v>Hospital: Cascade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895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896</v>
      </c>
      <c r="C59" s="190">
        <f>data!C315</f>
        <v>467545</v>
      </c>
    </row>
    <row r="60" spans="1:3" ht="20.149999999999999" customHeight="1" x14ac:dyDescent="0.35">
      <c r="A60" s="188">
        <v>4</v>
      </c>
      <c r="B60" s="190" t="s">
        <v>897</v>
      </c>
      <c r="C60" s="190">
        <f>data!C316</f>
        <v>1227892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27214</v>
      </c>
    </row>
    <row r="62" spans="1:3" ht="20.149999999999999" customHeight="1" x14ac:dyDescent="0.35">
      <c r="A62" s="188">
        <v>6</v>
      </c>
      <c r="B62" s="190" t="s">
        <v>898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899</v>
      </c>
      <c r="C63" s="190">
        <f>data!C319</f>
        <v>741000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900</v>
      </c>
      <c r="C67" s="190">
        <f>data!C323</f>
        <v>779601</v>
      </c>
    </row>
    <row r="68" spans="1:3" ht="20.149999999999999" customHeight="1" x14ac:dyDescent="0.35">
      <c r="A68" s="188">
        <v>12</v>
      </c>
      <c r="B68" s="190" t="s">
        <v>901</v>
      </c>
      <c r="C68" s="190">
        <f>data!D324</f>
        <v>3243252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902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903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904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905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1957866</v>
      </c>
    </row>
    <row r="80" spans="1:3" ht="20.149999999999999" customHeight="1" x14ac:dyDescent="0.35">
      <c r="A80" s="188">
        <v>24</v>
      </c>
      <c r="B80" s="190" t="s">
        <v>906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10503794</v>
      </c>
    </row>
    <row r="82" spans="1:3" ht="20.149999999999999" customHeight="1" x14ac:dyDescent="0.35">
      <c r="A82" s="188">
        <v>26</v>
      </c>
      <c r="B82" s="190" t="s">
        <v>907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1948182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14409842</v>
      </c>
    </row>
    <row r="86" spans="1:3" ht="20.149999999999999" customHeight="1" x14ac:dyDescent="0.35">
      <c r="A86" s="188">
        <v>30</v>
      </c>
      <c r="B86" s="190" t="s">
        <v>908</v>
      </c>
      <c r="C86" s="190">
        <f>data!D340</f>
        <v>779601</v>
      </c>
    </row>
    <row r="87" spans="1:3" ht="20.149999999999999" customHeight="1" x14ac:dyDescent="0.35">
      <c r="A87" s="188">
        <v>31</v>
      </c>
      <c r="B87" s="190" t="s">
        <v>909</v>
      </c>
      <c r="C87" s="190">
        <f>data!D341</f>
        <v>13630241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910</v>
      </c>
      <c r="C89" s="190">
        <f>data!C343</f>
        <v>14074683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911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912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913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914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915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916</v>
      </c>
      <c r="C102" s="190">
        <f>data!C343+data!C345+data!C346+data!C347+data!C348-data!C349</f>
        <v>14074683</v>
      </c>
    </row>
    <row r="103" spans="1:3" ht="20.149999999999999" customHeight="1" x14ac:dyDescent="0.35">
      <c r="A103" s="188">
        <v>47</v>
      </c>
      <c r="B103" s="190" t="s">
        <v>917</v>
      </c>
      <c r="C103" s="190">
        <f>data!D352</f>
        <v>30948176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918</v>
      </c>
      <c r="B106" s="183"/>
      <c r="C106" s="183"/>
    </row>
    <row r="107" spans="1:3" ht="20.149999999999999" customHeight="1" x14ac:dyDescent="0.35">
      <c r="A107" s="184"/>
      <c r="C107" s="108" t="s">
        <v>919</v>
      </c>
    </row>
    <row r="108" spans="1:3" ht="20.149999999999999" customHeight="1" x14ac:dyDescent="0.35">
      <c r="A108" s="134" t="str">
        <f>"Hospital: "&amp;data!C98</f>
        <v>Hospital: Cascade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920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3900141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27830619</v>
      </c>
    </row>
    <row r="113" spans="1:3" ht="20.149999999999999" customHeight="1" x14ac:dyDescent="0.35">
      <c r="A113" s="188">
        <v>4</v>
      </c>
      <c r="B113" s="190" t="s">
        <v>921</v>
      </c>
      <c r="C113" s="190">
        <f>data!D360</f>
        <v>31730760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922</v>
      </c>
      <c r="C115" s="189"/>
    </row>
    <row r="116" spans="1:3" ht="20.149999999999999" customHeight="1" x14ac:dyDescent="0.35">
      <c r="A116" s="188">
        <v>7</v>
      </c>
      <c r="B116" s="202" t="s">
        <v>923</v>
      </c>
      <c r="C116" s="203">
        <f>data!C362</f>
        <v>563432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8748618</v>
      </c>
    </row>
    <row r="118" spans="1:3" ht="20.149999999999999" customHeight="1" x14ac:dyDescent="0.35">
      <c r="A118" s="188">
        <v>9</v>
      </c>
      <c r="B118" s="190" t="s">
        <v>924</v>
      </c>
      <c r="C118" s="203">
        <f>data!C364</f>
        <v>173868</v>
      </c>
    </row>
    <row r="119" spans="1:3" ht="20.149999999999999" customHeight="1" x14ac:dyDescent="0.35">
      <c r="A119" s="188">
        <v>10</v>
      </c>
      <c r="B119" s="190" t="s">
        <v>925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869</v>
      </c>
      <c r="C120" s="203">
        <f>data!D366</f>
        <v>9485918</v>
      </c>
    </row>
    <row r="121" spans="1:3" ht="20.149999999999999" customHeight="1" x14ac:dyDescent="0.35">
      <c r="A121" s="188">
        <v>12</v>
      </c>
      <c r="B121" s="190" t="s">
        <v>926</v>
      </c>
      <c r="C121" s="203">
        <f>data!D367</f>
        <v>22244842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927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928</v>
      </c>
      <c r="B126" s="206" t="s">
        <v>480</v>
      </c>
      <c r="C126" s="205">
        <f>data!C371</f>
        <v>366666</v>
      </c>
    </row>
    <row r="127" spans="1:3" ht="20.149999999999999" customHeight="1" x14ac:dyDescent="0.35">
      <c r="A127" s="209" t="s">
        <v>929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930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931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932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933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934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935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936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937</v>
      </c>
      <c r="B135" s="206" t="s">
        <v>489</v>
      </c>
      <c r="C135" s="205">
        <f>data!C380</f>
        <v>159253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938</v>
      </c>
      <c r="C137" s="203">
        <f>data!D383</f>
        <v>525919</v>
      </c>
    </row>
    <row r="138" spans="1:3" ht="20.149999999999999" customHeight="1" x14ac:dyDescent="0.35">
      <c r="A138" s="188">
        <v>18</v>
      </c>
      <c r="B138" s="190" t="s">
        <v>939</v>
      </c>
      <c r="C138" s="203">
        <f>data!D384</f>
        <v>22770761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940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13441278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3045038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229003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1805873</v>
      </c>
    </row>
    <row r="145" spans="1:3" ht="20.149999999999999" customHeight="1" x14ac:dyDescent="0.35">
      <c r="A145" s="188">
        <v>25</v>
      </c>
      <c r="B145" s="190" t="s">
        <v>941</v>
      </c>
      <c r="C145" s="203">
        <f>data!C393</f>
        <v>278584</v>
      </c>
    </row>
    <row r="146" spans="1:3" ht="20.149999999999999" customHeight="1" x14ac:dyDescent="0.35">
      <c r="A146" s="188">
        <v>26</v>
      </c>
      <c r="B146" s="190" t="s">
        <v>942</v>
      </c>
      <c r="C146" s="203">
        <f>data!C394</f>
        <v>3006526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1932014</v>
      </c>
    </row>
    <row r="148" spans="1:3" ht="20.149999999999999" customHeight="1" x14ac:dyDescent="0.35">
      <c r="A148" s="188">
        <v>28</v>
      </c>
      <c r="B148" s="190" t="s">
        <v>943</v>
      </c>
      <c r="C148" s="203">
        <f>data!C396</f>
        <v>124563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244099</v>
      </c>
    </row>
    <row r="150" spans="1:3" ht="20.149999999999999" customHeight="1" x14ac:dyDescent="0.35">
      <c r="A150" s="188">
        <v>30</v>
      </c>
      <c r="B150" s="190" t="s">
        <v>944</v>
      </c>
      <c r="C150" s="203">
        <f>data!C398</f>
        <v>636505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386890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945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946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947</v>
      </c>
      <c r="B155" s="207" t="s">
        <v>948</v>
      </c>
      <c r="C155" s="203">
        <f>data!C403</f>
        <v>0</v>
      </c>
    </row>
    <row r="156" spans="1:3" ht="20.149999999999999" customHeight="1" x14ac:dyDescent="0.35">
      <c r="A156" s="209" t="s">
        <v>949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950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951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952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953</v>
      </c>
      <c r="B160" s="207" t="s">
        <v>262</v>
      </c>
      <c r="C160" s="203">
        <f>data!C408</f>
        <v>271725</v>
      </c>
    </row>
    <row r="161" spans="1:3" ht="20.149999999999999" customHeight="1" x14ac:dyDescent="0.35">
      <c r="A161" s="209" t="s">
        <v>954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955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956</v>
      </c>
      <c r="B163" s="207" t="s">
        <v>265</v>
      </c>
      <c r="C163" s="203">
        <f>data!C411</f>
        <v>111390</v>
      </c>
    </row>
    <row r="164" spans="1:3" ht="20.149999999999999" customHeight="1" x14ac:dyDescent="0.35">
      <c r="A164" s="209" t="s">
        <v>957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958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959</v>
      </c>
      <c r="B166" s="207" t="s">
        <v>960</v>
      </c>
      <c r="C166" s="203">
        <f>data!C414</f>
        <v>351823</v>
      </c>
    </row>
    <row r="167" spans="1:3" ht="20.149999999999999" customHeight="1" x14ac:dyDescent="0.35">
      <c r="A167" s="188">
        <v>34</v>
      </c>
      <c r="B167" s="190" t="s">
        <v>961</v>
      </c>
      <c r="C167" s="203">
        <f>data!D416</f>
        <v>25865311</v>
      </c>
    </row>
    <row r="168" spans="1:3" ht="20.149999999999999" customHeight="1" x14ac:dyDescent="0.35">
      <c r="A168" s="188">
        <v>35</v>
      </c>
      <c r="B168" s="190" t="s">
        <v>962</v>
      </c>
      <c r="C168" s="203">
        <f>data!D417</f>
        <v>-3094550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963</v>
      </c>
      <c r="C170" s="203">
        <f>data!D420</f>
        <v>3259522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964</v>
      </c>
      <c r="C172" s="190">
        <f>data!D421</f>
        <v>164972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965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966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967</v>
      </c>
      <c r="C177" s="203">
        <f>data!D424</f>
        <v>164972</v>
      </c>
    </row>
    <row r="178" spans="1:3" ht="20.149999999999999" customHeight="1" x14ac:dyDescent="0.35">
      <c r="A178" s="193">
        <v>45</v>
      </c>
      <c r="B178" s="192" t="s">
        <v>968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74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abSelected="1" topLeftCell="A220" zoomScale="65" workbookViewId="0">
      <selection activeCell="C36" sqref="C36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969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970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Cascade Medical Center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971</v>
      </c>
      <c r="C6" s="291" t="s">
        <v>103</v>
      </c>
      <c r="D6" s="292" t="s">
        <v>972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973</v>
      </c>
      <c r="E7" s="292" t="s">
        <v>175</v>
      </c>
      <c r="F7" s="292" t="s">
        <v>974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975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210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3.04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281078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63676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0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5690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98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21897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30470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976</v>
      </c>
      <c r="C18" s="286">
        <f>data!C68</f>
        <v>0</v>
      </c>
      <c r="D18" s="286">
        <f>data!D68</f>
        <v>0</v>
      </c>
      <c r="E18" s="286">
        <f>data!E68</f>
        <v>242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977</v>
      </c>
      <c r="C19" s="286">
        <f>data!C69</f>
        <v>0</v>
      </c>
      <c r="D19" s="286">
        <f>data!D69</f>
        <v>0</v>
      </c>
      <c r="E19" s="286">
        <f>data!E69</f>
        <v>4540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978</v>
      </c>
      <c r="C21" s="286">
        <f>data!C85</f>
        <v>0</v>
      </c>
      <c r="D21" s="286">
        <f>data!D85</f>
        <v>0</v>
      </c>
      <c r="E21" s="286">
        <f>data!E85</f>
        <v>407691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979</v>
      </c>
      <c r="C23" s="294">
        <f>+data!M668</f>
        <v>0</v>
      </c>
      <c r="D23" s="294">
        <f>+data!M669</f>
        <v>0</v>
      </c>
      <c r="E23" s="294">
        <f>+data!M670</f>
        <v>336888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49999999999999" customHeight="1" x14ac:dyDescent="0.35">
      <c r="A24" s="278">
        <v>19</v>
      </c>
      <c r="B24" s="294" t="s">
        <v>980</v>
      </c>
      <c r="C24" s="286">
        <f>data!C87</f>
        <v>0</v>
      </c>
      <c r="D24" s="286">
        <f>data!D87</f>
        <v>0</v>
      </c>
      <c r="E24" s="286">
        <f>data!E87</f>
        <v>538445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981</v>
      </c>
      <c r="C25" s="286">
        <f>data!C88</f>
        <v>0</v>
      </c>
      <c r="D25" s="286">
        <f>data!D88</f>
        <v>0</v>
      </c>
      <c r="E25" s="286">
        <f>data!E88</f>
        <v>0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982</v>
      </c>
      <c r="C26" s="286">
        <f>data!C89</f>
        <v>0</v>
      </c>
      <c r="D26" s="286">
        <f>data!D89</f>
        <v>0</v>
      </c>
      <c r="E26" s="286">
        <f>data!E89</f>
        <v>538445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983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984</v>
      </c>
      <c r="C28" s="286">
        <f>data!C90</f>
        <v>0</v>
      </c>
      <c r="D28" s="286">
        <f>data!D90</f>
        <v>0</v>
      </c>
      <c r="E28" s="286">
        <f>data!E90</f>
        <v>546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985</v>
      </c>
      <c r="C29" s="286">
        <f>data!C91</f>
        <v>0</v>
      </c>
      <c r="D29" s="286">
        <f>data!D91</f>
        <v>0</v>
      </c>
      <c r="E29" s="286">
        <f>data!E91</f>
        <v>629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986</v>
      </c>
      <c r="C30" s="286">
        <f>data!C92</f>
        <v>0</v>
      </c>
      <c r="D30" s="286">
        <f>data!D92</f>
        <v>0</v>
      </c>
      <c r="E30" s="286">
        <f>data!E92</f>
        <v>318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987</v>
      </c>
      <c r="C31" s="286">
        <f>data!C93</f>
        <v>0</v>
      </c>
      <c r="D31" s="286">
        <f>data!D93</f>
        <v>0</v>
      </c>
      <c r="E31" s="286">
        <f>data!E93</f>
        <v>4136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2.99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969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988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Cascade Medical Center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971</v>
      </c>
      <c r="C38" s="292"/>
      <c r="D38" s="292" t="s">
        <v>111</v>
      </c>
      <c r="E38" s="292" t="s">
        <v>112</v>
      </c>
      <c r="F38" s="292" t="s">
        <v>989</v>
      </c>
      <c r="G38" s="292" t="s">
        <v>114</v>
      </c>
      <c r="H38" s="292" t="s">
        <v>990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975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0</v>
      </c>
      <c r="D41" s="286">
        <f>data!K59</f>
        <v>0</v>
      </c>
      <c r="E41" s="286">
        <f>data!L59</f>
        <v>1080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0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15.65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0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1445544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0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327479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0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0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29263</v>
      </c>
      <c r="F46" s="286">
        <f>data!M64</f>
        <v>0</v>
      </c>
      <c r="G46" s="286">
        <f>data!N64</f>
        <v>0</v>
      </c>
      <c r="H46" s="286">
        <f>data!O64</f>
        <v>0</v>
      </c>
      <c r="I46" s="286">
        <f>data!P64</f>
        <v>0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503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112612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0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156816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0</v>
      </c>
    </row>
    <row r="50" spans="1:11" ht="20.149999999999999" customHeight="1" x14ac:dyDescent="0.35">
      <c r="A50" s="278">
        <v>13</v>
      </c>
      <c r="B50" s="286" t="s">
        <v>976</v>
      </c>
      <c r="C50" s="286">
        <f>data!J68</f>
        <v>0</v>
      </c>
      <c r="D50" s="286">
        <f>data!K68</f>
        <v>0</v>
      </c>
      <c r="E50" s="286">
        <f>data!L68</f>
        <v>1245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0</v>
      </c>
    </row>
    <row r="51" spans="1:11" ht="20.149999999999999" customHeight="1" x14ac:dyDescent="0.35">
      <c r="A51" s="278">
        <v>14</v>
      </c>
      <c r="B51" s="286" t="s">
        <v>977</v>
      </c>
      <c r="C51" s="286">
        <f>data!J69</f>
        <v>0</v>
      </c>
      <c r="D51" s="286">
        <f>data!K69</f>
        <v>0</v>
      </c>
      <c r="E51" s="286">
        <f>data!L69</f>
        <v>23351</v>
      </c>
      <c r="F51" s="286">
        <f>data!M69</f>
        <v>0</v>
      </c>
      <c r="G51" s="286">
        <f>data!N69</f>
        <v>0</v>
      </c>
      <c r="H51" s="286">
        <f>data!O69</f>
        <v>0</v>
      </c>
      <c r="I51" s="286">
        <f>data!P69</f>
        <v>0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49999999999999" customHeight="1" x14ac:dyDescent="0.35">
      <c r="A53" s="278">
        <v>16</v>
      </c>
      <c r="B53" s="294" t="s">
        <v>978</v>
      </c>
      <c r="C53" s="286">
        <f>data!J85</f>
        <v>0</v>
      </c>
      <c r="D53" s="286">
        <f>data!K85</f>
        <v>0</v>
      </c>
      <c r="E53" s="286">
        <f>data!L85</f>
        <v>2096813</v>
      </c>
      <c r="F53" s="286">
        <f>data!M85</f>
        <v>0</v>
      </c>
      <c r="G53" s="286">
        <f>data!N85</f>
        <v>0</v>
      </c>
      <c r="H53" s="286">
        <f>data!O85</f>
        <v>0</v>
      </c>
      <c r="I53" s="286">
        <f>data!P85</f>
        <v>0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979</v>
      </c>
      <c r="C55" s="294">
        <f>+data!M675</f>
        <v>0</v>
      </c>
      <c r="D55" s="294">
        <f>+data!M676</f>
        <v>0</v>
      </c>
      <c r="E55" s="294">
        <f>+data!M677</f>
        <v>1675075</v>
      </c>
      <c r="F55" s="294">
        <f>+data!M678</f>
        <v>0</v>
      </c>
      <c r="G55" s="294">
        <f>+data!M679</f>
        <v>0</v>
      </c>
      <c r="H55" s="294">
        <f>+data!M680</f>
        <v>0</v>
      </c>
      <c r="I55" s="294">
        <f>+data!M681</f>
        <v>0</v>
      </c>
    </row>
    <row r="56" spans="1:11" ht="20.149999999999999" customHeight="1" x14ac:dyDescent="0.35">
      <c r="A56" s="278">
        <v>19</v>
      </c>
      <c r="B56" s="294" t="s">
        <v>980</v>
      </c>
      <c r="C56" s="286">
        <f>data!J87</f>
        <v>0</v>
      </c>
      <c r="D56" s="286">
        <f>data!K87</f>
        <v>0</v>
      </c>
      <c r="E56" s="286">
        <f>data!L87</f>
        <v>2261132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0</v>
      </c>
    </row>
    <row r="57" spans="1:11" ht="20.149999999999999" customHeight="1" x14ac:dyDescent="0.35">
      <c r="A57" s="278">
        <v>20</v>
      </c>
      <c r="B57" s="294" t="s">
        <v>981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0</v>
      </c>
    </row>
    <row r="58" spans="1:11" ht="20.149999999999999" customHeight="1" x14ac:dyDescent="0.35">
      <c r="A58" s="278">
        <v>21</v>
      </c>
      <c r="B58" s="294" t="s">
        <v>982</v>
      </c>
      <c r="C58" s="286">
        <f>data!J89</f>
        <v>0</v>
      </c>
      <c r="D58" s="286">
        <f>data!K89</f>
        <v>0</v>
      </c>
      <c r="E58" s="286">
        <f>data!L89</f>
        <v>2261132</v>
      </c>
      <c r="F58" s="286">
        <f>data!M89</f>
        <v>0</v>
      </c>
      <c r="G58" s="286">
        <f>data!N89</f>
        <v>0</v>
      </c>
      <c r="H58" s="286">
        <f>data!O89</f>
        <v>0</v>
      </c>
      <c r="I58" s="286">
        <f>data!P89</f>
        <v>0</v>
      </c>
    </row>
    <row r="59" spans="1:11" ht="20.149999999999999" customHeight="1" x14ac:dyDescent="0.35">
      <c r="A59" s="278" t="s">
        <v>983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984</v>
      </c>
      <c r="C60" s="286">
        <f>data!J90</f>
        <v>0</v>
      </c>
      <c r="D60" s="286">
        <f>data!K90</f>
        <v>0</v>
      </c>
      <c r="E60" s="286">
        <f>data!L90</f>
        <v>2810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0</v>
      </c>
      <c r="K60" s="297"/>
    </row>
    <row r="61" spans="1:11" ht="20.149999999999999" customHeight="1" x14ac:dyDescent="0.35">
      <c r="A61" s="278">
        <v>23</v>
      </c>
      <c r="B61" s="286" t="s">
        <v>985</v>
      </c>
      <c r="C61" s="286">
        <f>data!J91</f>
        <v>0</v>
      </c>
      <c r="D61" s="286">
        <f>data!K91</f>
        <v>0</v>
      </c>
      <c r="E61" s="286">
        <f>data!L91</f>
        <v>3234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49999999999999" customHeight="1" x14ac:dyDescent="0.35">
      <c r="A62" s="278">
        <v>24</v>
      </c>
      <c r="B62" s="286" t="s">
        <v>986</v>
      </c>
      <c r="C62" s="286">
        <f>data!J92</f>
        <v>0</v>
      </c>
      <c r="D62" s="286">
        <f>data!K92</f>
        <v>0</v>
      </c>
      <c r="E62" s="286">
        <f>data!L92</f>
        <v>1634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0</v>
      </c>
    </row>
    <row r="63" spans="1:11" ht="20.149999999999999" customHeight="1" x14ac:dyDescent="0.35">
      <c r="A63" s="278">
        <v>25</v>
      </c>
      <c r="B63" s="286" t="s">
        <v>987</v>
      </c>
      <c r="C63" s="286">
        <f>data!J93</f>
        <v>0</v>
      </c>
      <c r="D63" s="286">
        <f>data!K93</f>
        <v>0</v>
      </c>
      <c r="E63" s="286">
        <f>data!L93</f>
        <v>21273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0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15.4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0</v>
      </c>
    </row>
    <row r="65" spans="1:9" ht="20.149999999999999" customHeight="1" x14ac:dyDescent="0.35">
      <c r="A65" s="279" t="s">
        <v>969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991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Cascade Medical Center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971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992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975</v>
      </c>
      <c r="C72" s="288" t="s">
        <v>993</v>
      </c>
      <c r="D72" s="287" t="s">
        <v>994</v>
      </c>
      <c r="E72" s="298"/>
      <c r="F72" s="298"/>
      <c r="G72" s="287" t="s">
        <v>995</v>
      </c>
      <c r="H72" s="287" t="s">
        <v>995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33330</v>
      </c>
      <c r="H73" s="286">
        <f>data!V59</f>
        <v>910</v>
      </c>
      <c r="I73" s="286">
        <f>data!W59</f>
        <v>0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</v>
      </c>
      <c r="D74" s="293">
        <f>data!R60</f>
        <v>0</v>
      </c>
      <c r="E74" s="293">
        <f>data!S60</f>
        <v>0.86</v>
      </c>
      <c r="F74" s="293">
        <f>data!T60</f>
        <v>0</v>
      </c>
      <c r="G74" s="293">
        <f>data!U60</f>
        <v>6.96</v>
      </c>
      <c r="H74" s="293">
        <f>data!V60</f>
        <v>0.16</v>
      </c>
      <c r="I74" s="293">
        <f>data!W60</f>
        <v>0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0</v>
      </c>
      <c r="D75" s="286">
        <f>data!R61</f>
        <v>0</v>
      </c>
      <c r="E75" s="286">
        <f>data!S61</f>
        <v>40216</v>
      </c>
      <c r="F75" s="286">
        <f>data!T61</f>
        <v>0</v>
      </c>
      <c r="G75" s="286">
        <f>data!U61</f>
        <v>484906</v>
      </c>
      <c r="H75" s="286">
        <f>data!V61</f>
        <v>12698</v>
      </c>
      <c r="I75" s="286">
        <f>data!W61</f>
        <v>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0</v>
      </c>
      <c r="D76" s="286">
        <f>data!R62</f>
        <v>0</v>
      </c>
      <c r="E76" s="286">
        <f>data!S62</f>
        <v>9111</v>
      </c>
      <c r="F76" s="286">
        <f>data!T62</f>
        <v>0</v>
      </c>
      <c r="G76" s="286">
        <f>data!U62</f>
        <v>109852</v>
      </c>
      <c r="H76" s="286">
        <f>data!V62</f>
        <v>2877</v>
      </c>
      <c r="I76" s="286">
        <f>data!W62</f>
        <v>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600</v>
      </c>
      <c r="H77" s="286">
        <f>data!V63</f>
        <v>0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0</v>
      </c>
      <c r="D78" s="286">
        <f>data!R64</f>
        <v>0</v>
      </c>
      <c r="E78" s="286">
        <f>data!S64</f>
        <v>15440</v>
      </c>
      <c r="F78" s="286">
        <f>data!T64</f>
        <v>0</v>
      </c>
      <c r="G78" s="286">
        <f>data!U64</f>
        <v>581283</v>
      </c>
      <c r="H78" s="286">
        <f>data!V64</f>
        <v>38</v>
      </c>
      <c r="I78" s="286">
        <f>data!W64</f>
        <v>0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0</v>
      </c>
      <c r="D80" s="286">
        <f>data!R66</f>
        <v>0</v>
      </c>
      <c r="E80" s="286">
        <f>data!S66</f>
        <v>1208</v>
      </c>
      <c r="F80" s="286">
        <f>data!T66</f>
        <v>0</v>
      </c>
      <c r="G80" s="286">
        <f>data!U66</f>
        <v>189996</v>
      </c>
      <c r="H80" s="286">
        <f>data!V66</f>
        <v>0</v>
      </c>
      <c r="I80" s="286">
        <f>data!W66</f>
        <v>0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108711</v>
      </c>
      <c r="F81" s="286">
        <f>data!T67</f>
        <v>0</v>
      </c>
      <c r="G81" s="286">
        <f>data!U67</f>
        <v>48663</v>
      </c>
      <c r="H81" s="286">
        <f>data!V67</f>
        <v>8204</v>
      </c>
      <c r="I81" s="286">
        <f>data!W67</f>
        <v>0</v>
      </c>
    </row>
    <row r="82" spans="1:9" ht="20.149999999999999" customHeight="1" x14ac:dyDescent="0.35">
      <c r="A82" s="278">
        <v>13</v>
      </c>
      <c r="B82" s="286" t="s">
        <v>976</v>
      </c>
      <c r="C82" s="286">
        <f>data!Q68</f>
        <v>0</v>
      </c>
      <c r="D82" s="286">
        <f>data!R68</f>
        <v>0</v>
      </c>
      <c r="E82" s="286">
        <f>data!S68</f>
        <v>21089</v>
      </c>
      <c r="F82" s="286">
        <f>data!T68</f>
        <v>0</v>
      </c>
      <c r="G82" s="286">
        <f>data!U68</f>
        <v>1895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977</v>
      </c>
      <c r="C83" s="286">
        <f>data!Q69</f>
        <v>0</v>
      </c>
      <c r="D83" s="286">
        <f>data!R69</f>
        <v>0</v>
      </c>
      <c r="E83" s="286">
        <f>data!S69</f>
        <v>3388</v>
      </c>
      <c r="F83" s="286">
        <f>data!T69</f>
        <v>0</v>
      </c>
      <c r="G83" s="286">
        <f>data!U69</f>
        <v>10298</v>
      </c>
      <c r="H83" s="286">
        <f>data!V69</f>
        <v>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978</v>
      </c>
      <c r="C85" s="286">
        <f>data!Q85</f>
        <v>0</v>
      </c>
      <c r="D85" s="286">
        <f>data!R85</f>
        <v>0</v>
      </c>
      <c r="E85" s="286">
        <f>data!S85</f>
        <v>199163</v>
      </c>
      <c r="F85" s="286">
        <f>data!T85</f>
        <v>0</v>
      </c>
      <c r="G85" s="286">
        <f>data!U85</f>
        <v>1427493</v>
      </c>
      <c r="H85" s="286">
        <f>data!V85</f>
        <v>23817</v>
      </c>
      <c r="I85" s="286">
        <f>data!W85</f>
        <v>0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979</v>
      </c>
      <c r="C87" s="294">
        <f>+data!M682</f>
        <v>0</v>
      </c>
      <c r="D87" s="294">
        <f>+data!M683</f>
        <v>0</v>
      </c>
      <c r="E87" s="294">
        <f>+data!M684</f>
        <v>296120</v>
      </c>
      <c r="F87" s="294">
        <f>+data!M685</f>
        <v>0</v>
      </c>
      <c r="G87" s="294">
        <f>+data!M686</f>
        <v>740740</v>
      </c>
      <c r="H87" s="294">
        <f>+data!M687</f>
        <v>42792</v>
      </c>
      <c r="I87" s="294">
        <f>+data!M688</f>
        <v>0</v>
      </c>
    </row>
    <row r="88" spans="1:9" ht="20.149999999999999" customHeight="1" x14ac:dyDescent="0.35">
      <c r="A88" s="278">
        <v>19</v>
      </c>
      <c r="B88" s="294" t="s">
        <v>980</v>
      </c>
      <c r="C88" s="286">
        <f>data!Q87</f>
        <v>0</v>
      </c>
      <c r="D88" s="286">
        <f>data!R87</f>
        <v>0</v>
      </c>
      <c r="E88" s="286">
        <f>data!S87</f>
        <v>52573</v>
      </c>
      <c r="F88" s="286">
        <f>data!T87</f>
        <v>0</v>
      </c>
      <c r="G88" s="286">
        <f>data!U87</f>
        <v>84475</v>
      </c>
      <c r="H88" s="286">
        <f>data!V87</f>
        <v>2687</v>
      </c>
      <c r="I88" s="286">
        <f>data!W87</f>
        <v>0</v>
      </c>
    </row>
    <row r="89" spans="1:9" ht="20.149999999999999" customHeight="1" x14ac:dyDescent="0.35">
      <c r="A89" s="278">
        <v>20</v>
      </c>
      <c r="B89" s="294" t="s">
        <v>981</v>
      </c>
      <c r="C89" s="286">
        <f>data!Q88</f>
        <v>0</v>
      </c>
      <c r="D89" s="286">
        <f>data!R88</f>
        <v>0</v>
      </c>
      <c r="E89" s="286">
        <f>data!S88</f>
        <v>339745</v>
      </c>
      <c r="F89" s="286">
        <f>data!T88</f>
        <v>0</v>
      </c>
      <c r="G89" s="286">
        <f>data!U88</f>
        <v>3926504</v>
      </c>
      <c r="H89" s="286">
        <f>data!V88</f>
        <v>220133</v>
      </c>
      <c r="I89" s="286">
        <f>data!W88</f>
        <v>0</v>
      </c>
    </row>
    <row r="90" spans="1:9" ht="20.149999999999999" customHeight="1" x14ac:dyDescent="0.35">
      <c r="A90" s="278">
        <v>21</v>
      </c>
      <c r="B90" s="294" t="s">
        <v>982</v>
      </c>
      <c r="C90" s="286">
        <f>data!Q89</f>
        <v>0</v>
      </c>
      <c r="D90" s="286">
        <f>data!R89</f>
        <v>0</v>
      </c>
      <c r="E90" s="286">
        <f>data!S89</f>
        <v>392318</v>
      </c>
      <c r="F90" s="286">
        <f>data!T89</f>
        <v>0</v>
      </c>
      <c r="G90" s="286">
        <f>data!U89</f>
        <v>4010979</v>
      </c>
      <c r="H90" s="286">
        <f>data!V89</f>
        <v>222820</v>
      </c>
      <c r="I90" s="286">
        <f>data!W89</f>
        <v>0</v>
      </c>
    </row>
    <row r="91" spans="1:9" ht="20.149999999999999" customHeight="1" x14ac:dyDescent="0.35">
      <c r="A91" s="278" t="s">
        <v>983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984</v>
      </c>
      <c r="C92" s="286">
        <f>data!Q90</f>
        <v>0</v>
      </c>
      <c r="D92" s="286">
        <f>data!R90</f>
        <v>0</v>
      </c>
      <c r="E92" s="286">
        <f>data!S90</f>
        <v>1948</v>
      </c>
      <c r="F92" s="286">
        <f>data!T90</f>
        <v>0</v>
      </c>
      <c r="G92" s="286">
        <f>data!U90</f>
        <v>872</v>
      </c>
      <c r="H92" s="286">
        <f>data!V90</f>
        <v>147</v>
      </c>
      <c r="I92" s="286">
        <f>data!W90</f>
        <v>0</v>
      </c>
    </row>
    <row r="93" spans="1:9" ht="20.149999999999999" customHeight="1" x14ac:dyDescent="0.35">
      <c r="A93" s="278">
        <v>23</v>
      </c>
      <c r="B93" s="286" t="s">
        <v>985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986</v>
      </c>
      <c r="C94" s="286">
        <f>data!Q92</f>
        <v>0</v>
      </c>
      <c r="D94" s="286">
        <f>data!R92</f>
        <v>0</v>
      </c>
      <c r="E94" s="286">
        <f>data!S92</f>
        <v>1058</v>
      </c>
      <c r="F94" s="286">
        <f>data!T92</f>
        <v>0</v>
      </c>
      <c r="G94" s="286">
        <f>data!U92</f>
        <v>473</v>
      </c>
      <c r="H94" s="286">
        <f>data!V92</f>
        <v>1</v>
      </c>
      <c r="I94" s="286">
        <f>data!W92</f>
        <v>0</v>
      </c>
    </row>
    <row r="95" spans="1:9" ht="20.149999999999999" customHeight="1" x14ac:dyDescent="0.35">
      <c r="A95" s="278">
        <v>25</v>
      </c>
      <c r="B95" s="286" t="s">
        <v>987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1591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969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996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Cascade Medical Center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971</v>
      </c>
      <c r="C102" s="292" t="s">
        <v>997</v>
      </c>
      <c r="D102" s="292" t="s">
        <v>998</v>
      </c>
      <c r="E102" s="292" t="s">
        <v>998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975</v>
      </c>
      <c r="C104" s="287" t="s">
        <v>236</v>
      </c>
      <c r="D104" s="288" t="s">
        <v>999</v>
      </c>
      <c r="E104" s="288" t="s">
        <v>999</v>
      </c>
      <c r="F104" s="288" t="s">
        <v>999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1208</v>
      </c>
      <c r="D105" s="286">
        <f>data!Y59</f>
        <v>3334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1.0900000000000001</v>
      </c>
      <c r="D106" s="293">
        <f>data!Y60</f>
        <v>3.01</v>
      </c>
      <c r="E106" s="293">
        <f>data!Z60</f>
        <v>0</v>
      </c>
      <c r="F106" s="293">
        <f>data!AA60</f>
        <v>0</v>
      </c>
      <c r="G106" s="293">
        <f>data!AB60</f>
        <v>0.66</v>
      </c>
      <c r="H106" s="293">
        <f>data!AC60</f>
        <v>0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102685</v>
      </c>
      <c r="D107" s="286">
        <f>data!Y61</f>
        <v>283402</v>
      </c>
      <c r="E107" s="286">
        <f>data!Z61</f>
        <v>0</v>
      </c>
      <c r="F107" s="286">
        <f>data!AA61</f>
        <v>0</v>
      </c>
      <c r="G107" s="286">
        <f>data!AB61</f>
        <v>85279</v>
      </c>
      <c r="H107" s="286">
        <f>data!AC61</f>
        <v>0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23263</v>
      </c>
      <c r="D108" s="286">
        <f>data!Y62</f>
        <v>64203</v>
      </c>
      <c r="E108" s="286">
        <f>data!Z62</f>
        <v>0</v>
      </c>
      <c r="F108" s="286">
        <f>data!AA62</f>
        <v>0</v>
      </c>
      <c r="G108" s="286">
        <f>data!AB62</f>
        <v>19319</v>
      </c>
      <c r="H108" s="286">
        <f>data!AC62</f>
        <v>0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35902</v>
      </c>
      <c r="D109" s="286">
        <f>data!Y63</f>
        <v>99088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0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3135</v>
      </c>
      <c r="D110" s="286">
        <f>data!Y64</f>
        <v>8647</v>
      </c>
      <c r="E110" s="286">
        <f>data!Z64</f>
        <v>0</v>
      </c>
      <c r="F110" s="286">
        <f>data!AA64</f>
        <v>0</v>
      </c>
      <c r="G110" s="286">
        <f>data!AB64</f>
        <v>528481</v>
      </c>
      <c r="H110" s="286">
        <f>data!AC64</f>
        <v>0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651</v>
      </c>
      <c r="H111" s="286">
        <f>data!AC65</f>
        <v>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45716</v>
      </c>
      <c r="D112" s="286">
        <f>data!Y66</f>
        <v>126173</v>
      </c>
      <c r="E112" s="286">
        <f>data!Z66</f>
        <v>0</v>
      </c>
      <c r="F112" s="286">
        <f>data!AA66</f>
        <v>0</v>
      </c>
      <c r="G112" s="286">
        <f>data!AB66</f>
        <v>397602</v>
      </c>
      <c r="H112" s="286">
        <f>data!AC66</f>
        <v>0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21764</v>
      </c>
      <c r="D113" s="286">
        <f>data!Y67</f>
        <v>59992</v>
      </c>
      <c r="E113" s="286">
        <f>data!Z67</f>
        <v>0</v>
      </c>
      <c r="F113" s="286">
        <f>data!AA67</f>
        <v>0</v>
      </c>
      <c r="G113" s="286">
        <f>data!AB67</f>
        <v>8315</v>
      </c>
      <c r="H113" s="286">
        <f>data!AC67</f>
        <v>0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976</v>
      </c>
      <c r="C114" s="286">
        <f>data!X68</f>
        <v>0</v>
      </c>
      <c r="D114" s="286">
        <f>data!Y68</f>
        <v>1118</v>
      </c>
      <c r="E114" s="286">
        <f>data!Z68</f>
        <v>0</v>
      </c>
      <c r="F114" s="286">
        <f>data!AA68</f>
        <v>0</v>
      </c>
      <c r="G114" s="286">
        <f>data!AB68</f>
        <v>57125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977</v>
      </c>
      <c r="C115" s="286">
        <f>data!X69</f>
        <v>55526</v>
      </c>
      <c r="D115" s="286">
        <f>data!Y69</f>
        <v>29806</v>
      </c>
      <c r="E115" s="286">
        <f>data!Z69</f>
        <v>0</v>
      </c>
      <c r="F115" s="286">
        <f>data!AA69</f>
        <v>0</v>
      </c>
      <c r="G115" s="286">
        <f>data!AB69</f>
        <v>0</v>
      </c>
      <c r="H115" s="286">
        <f>data!AC69</f>
        <v>0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978</v>
      </c>
      <c r="C117" s="286">
        <f>data!X85</f>
        <v>287991</v>
      </c>
      <c r="D117" s="286">
        <f>data!Y85</f>
        <v>672429</v>
      </c>
      <c r="E117" s="286">
        <f>data!Z85</f>
        <v>0</v>
      </c>
      <c r="F117" s="286">
        <f>data!AA85</f>
        <v>0</v>
      </c>
      <c r="G117" s="286">
        <f>data!AB85</f>
        <v>1096772</v>
      </c>
      <c r="H117" s="286">
        <f>data!AC85</f>
        <v>0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979</v>
      </c>
      <c r="C119" s="294">
        <f>+data!M689</f>
        <v>243746</v>
      </c>
      <c r="D119" s="294">
        <f>+data!M690</f>
        <v>661790</v>
      </c>
      <c r="E119" s="294">
        <f>+data!M691</f>
        <v>0</v>
      </c>
      <c r="F119" s="294">
        <f>+data!M692</f>
        <v>0</v>
      </c>
      <c r="G119" s="294">
        <f>+data!M693</f>
        <v>325704</v>
      </c>
      <c r="H119" s="294">
        <f>+data!M694</f>
        <v>0</v>
      </c>
      <c r="I119" s="294">
        <f>+data!M695</f>
        <v>0</v>
      </c>
    </row>
    <row r="120" spans="1:9" ht="20.149999999999999" customHeight="1" x14ac:dyDescent="0.35">
      <c r="A120" s="278">
        <v>19</v>
      </c>
      <c r="B120" s="294" t="s">
        <v>980</v>
      </c>
      <c r="C120" s="286">
        <f>data!X87</f>
        <v>19617</v>
      </c>
      <c r="D120" s="286">
        <f>data!Y87</f>
        <v>54142</v>
      </c>
      <c r="E120" s="286">
        <f>data!Z87</f>
        <v>0</v>
      </c>
      <c r="F120" s="286">
        <f>data!AA87</f>
        <v>0</v>
      </c>
      <c r="G120" s="286">
        <f>data!AB87</f>
        <v>331695</v>
      </c>
      <c r="H120" s="286">
        <f>data!AC87</f>
        <v>0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981</v>
      </c>
      <c r="C121" s="286">
        <f>data!X88</f>
        <v>1440252</v>
      </c>
      <c r="D121" s="286">
        <f>data!Y88</f>
        <v>3975001</v>
      </c>
      <c r="E121" s="286">
        <f>data!Z88</f>
        <v>0</v>
      </c>
      <c r="F121" s="286">
        <f>data!AA88</f>
        <v>0</v>
      </c>
      <c r="G121" s="286">
        <f>data!AB88</f>
        <v>1334230</v>
      </c>
      <c r="H121" s="286">
        <f>data!AC88</f>
        <v>0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982</v>
      </c>
      <c r="C122" s="286">
        <f>data!X89</f>
        <v>1459869</v>
      </c>
      <c r="D122" s="286">
        <f>data!Y89</f>
        <v>4029143</v>
      </c>
      <c r="E122" s="286">
        <f>data!Z89</f>
        <v>0</v>
      </c>
      <c r="F122" s="286">
        <f>data!AA89</f>
        <v>0</v>
      </c>
      <c r="G122" s="286">
        <f>data!AB89</f>
        <v>1665925</v>
      </c>
      <c r="H122" s="286">
        <f>data!AC89</f>
        <v>0</v>
      </c>
      <c r="I122" s="286">
        <f>data!AD89</f>
        <v>0</v>
      </c>
    </row>
    <row r="123" spans="1:9" ht="20.149999999999999" customHeight="1" x14ac:dyDescent="0.35">
      <c r="A123" s="278" t="s">
        <v>983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984</v>
      </c>
      <c r="C124" s="286">
        <f>data!X90</f>
        <v>390</v>
      </c>
      <c r="D124" s="286">
        <f>data!Y90</f>
        <v>1075</v>
      </c>
      <c r="E124" s="286">
        <f>data!Z90</f>
        <v>0</v>
      </c>
      <c r="F124" s="286">
        <f>data!AA90</f>
        <v>0</v>
      </c>
      <c r="G124" s="286">
        <f>data!AB90</f>
        <v>149</v>
      </c>
      <c r="H124" s="286">
        <f>data!AC90</f>
        <v>0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985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986</v>
      </c>
      <c r="C126" s="286">
        <f>data!X92</f>
        <v>211</v>
      </c>
      <c r="D126" s="286">
        <f>data!Y92</f>
        <v>584</v>
      </c>
      <c r="E126" s="286">
        <f>data!Z92</f>
        <v>0</v>
      </c>
      <c r="F126" s="286">
        <f>data!AA92</f>
        <v>0</v>
      </c>
      <c r="G126" s="286">
        <f>data!AB92</f>
        <v>81</v>
      </c>
      <c r="H126" s="286">
        <f>data!AC92</f>
        <v>0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987</v>
      </c>
      <c r="C127" s="286">
        <f>data!X93</f>
        <v>356</v>
      </c>
      <c r="D127" s="286">
        <f>data!Y93</f>
        <v>984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969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1000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Cascade Medical Center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971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1001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975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1002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18594</v>
      </c>
      <c r="D137" s="286">
        <f>data!AF59</f>
        <v>0</v>
      </c>
      <c r="E137" s="286">
        <f>data!AG59</f>
        <v>4053</v>
      </c>
      <c r="F137" s="286">
        <f>data!AH59</f>
        <v>852</v>
      </c>
      <c r="G137" s="286">
        <f>data!AI59</f>
        <v>124</v>
      </c>
      <c r="H137" s="286">
        <f>data!AJ59</f>
        <v>11745</v>
      </c>
      <c r="I137" s="286">
        <f>data!AK59</f>
        <v>4977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5.36</v>
      </c>
      <c r="D138" s="293">
        <f>data!AF60</f>
        <v>0</v>
      </c>
      <c r="E138" s="293">
        <f>data!AG60</f>
        <v>9.68</v>
      </c>
      <c r="F138" s="293">
        <f>data!AH60</f>
        <v>17.989999999999998</v>
      </c>
      <c r="G138" s="293">
        <f>data!AI60</f>
        <v>2.71</v>
      </c>
      <c r="H138" s="293">
        <f>data!AJ60</f>
        <v>22.25</v>
      </c>
      <c r="I138" s="293">
        <f>data!AK60</f>
        <v>1.49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563084</v>
      </c>
      <c r="D139" s="286">
        <f>data!AF61</f>
        <v>0</v>
      </c>
      <c r="E139" s="286">
        <f>data!AG61</f>
        <v>1913778</v>
      </c>
      <c r="F139" s="286">
        <f>data!AH61</f>
        <v>1351268</v>
      </c>
      <c r="G139" s="286">
        <f>data!AI61</f>
        <v>32398</v>
      </c>
      <c r="H139" s="286">
        <f>data!AJ61</f>
        <v>2827568</v>
      </c>
      <c r="I139" s="286">
        <f>data!AK61</f>
        <v>175404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127563</v>
      </c>
      <c r="D140" s="286">
        <f>data!AF62</f>
        <v>0</v>
      </c>
      <c r="E140" s="286">
        <f>data!AG62</f>
        <v>433555</v>
      </c>
      <c r="F140" s="286">
        <f>data!AH62</f>
        <v>306121</v>
      </c>
      <c r="G140" s="286">
        <f>data!AI62</f>
        <v>7340</v>
      </c>
      <c r="H140" s="286">
        <f>data!AJ62</f>
        <v>640568</v>
      </c>
      <c r="I140" s="286">
        <f>data!AK62</f>
        <v>39737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15251</v>
      </c>
      <c r="F141" s="286">
        <f>data!AH63</f>
        <v>0</v>
      </c>
      <c r="G141" s="286">
        <f>data!AI63</f>
        <v>0</v>
      </c>
      <c r="H141" s="286">
        <f>data!AJ63</f>
        <v>67006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14499</v>
      </c>
      <c r="D142" s="286">
        <f>data!AF64</f>
        <v>0</v>
      </c>
      <c r="E142" s="286">
        <f>data!AG64</f>
        <v>66777</v>
      </c>
      <c r="F142" s="286">
        <f>data!AH64</f>
        <v>141904</v>
      </c>
      <c r="G142" s="286">
        <f>data!AI64</f>
        <v>37303</v>
      </c>
      <c r="H142" s="286">
        <f>data!AJ64</f>
        <v>132406</v>
      </c>
      <c r="I142" s="286">
        <f>data!AK64</f>
        <v>955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142</v>
      </c>
      <c r="D143" s="286">
        <f>data!AF65</f>
        <v>0</v>
      </c>
      <c r="E143" s="286">
        <f>data!AG65</f>
        <v>1896</v>
      </c>
      <c r="F143" s="286">
        <f>data!AH65</f>
        <v>42138</v>
      </c>
      <c r="G143" s="286">
        <f>data!AI65</f>
        <v>51</v>
      </c>
      <c r="H143" s="286">
        <f>data!AJ65</f>
        <v>7522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12096</v>
      </c>
      <c r="D144" s="286">
        <f>data!AF66</f>
        <v>0</v>
      </c>
      <c r="E144" s="286">
        <f>data!AG66</f>
        <v>123860</v>
      </c>
      <c r="F144" s="286">
        <f>data!AH66</f>
        <v>197228</v>
      </c>
      <c r="G144" s="286">
        <f>data!AI66</f>
        <v>647</v>
      </c>
      <c r="H144" s="286">
        <f>data!AJ66</f>
        <v>116848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123164</v>
      </c>
      <c r="D145" s="286">
        <f>data!AF67</f>
        <v>0</v>
      </c>
      <c r="E145" s="286">
        <f>data!AG67</f>
        <v>122941</v>
      </c>
      <c r="F145" s="286">
        <f>data!AH67</f>
        <v>47770</v>
      </c>
      <c r="G145" s="286">
        <f>data!AI67</f>
        <v>29187</v>
      </c>
      <c r="H145" s="286">
        <f>data!AJ67</f>
        <v>242311</v>
      </c>
      <c r="I145" s="286">
        <f>data!AK67</f>
        <v>8929</v>
      </c>
    </row>
    <row r="146" spans="1:9" ht="20.149999999999999" customHeight="1" x14ac:dyDescent="0.35">
      <c r="A146" s="278">
        <v>13</v>
      </c>
      <c r="B146" s="286" t="s">
        <v>976</v>
      </c>
      <c r="C146" s="286">
        <f>data!AE68</f>
        <v>632</v>
      </c>
      <c r="D146" s="286">
        <f>data!AF68</f>
        <v>0</v>
      </c>
      <c r="E146" s="286">
        <f>data!AG68</f>
        <v>3270</v>
      </c>
      <c r="F146" s="286">
        <f>data!AH68</f>
        <v>3300</v>
      </c>
      <c r="G146" s="286">
        <f>data!AI68</f>
        <v>0</v>
      </c>
      <c r="H146" s="286">
        <f>data!AJ68</f>
        <v>11737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977</v>
      </c>
      <c r="C147" s="286">
        <f>data!AE69</f>
        <v>12420</v>
      </c>
      <c r="D147" s="286">
        <f>data!AF69</f>
        <v>0</v>
      </c>
      <c r="E147" s="286">
        <f>data!AG69</f>
        <v>22329</v>
      </c>
      <c r="F147" s="286">
        <f>data!AH69</f>
        <v>104118</v>
      </c>
      <c r="G147" s="286">
        <f>data!AI69</f>
        <v>9871</v>
      </c>
      <c r="H147" s="286">
        <f>data!AJ69</f>
        <v>90055</v>
      </c>
      <c r="I147" s="286">
        <f>data!AK69</f>
        <v>1395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-340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978</v>
      </c>
      <c r="C149" s="286">
        <f>data!AE85</f>
        <v>853600</v>
      </c>
      <c r="D149" s="286">
        <f>data!AF85</f>
        <v>0</v>
      </c>
      <c r="E149" s="286">
        <f>data!AG85</f>
        <v>2703657</v>
      </c>
      <c r="F149" s="286">
        <f>data!AH85</f>
        <v>2193507</v>
      </c>
      <c r="G149" s="286">
        <f>data!AI85</f>
        <v>116797</v>
      </c>
      <c r="H149" s="286">
        <f>data!AJ85</f>
        <v>4136021</v>
      </c>
      <c r="I149" s="286">
        <f>data!AK85</f>
        <v>226420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979</v>
      </c>
      <c r="C151" s="294">
        <f>+data!M696</f>
        <v>588547</v>
      </c>
      <c r="D151" s="294">
        <f>+data!M697</f>
        <v>0</v>
      </c>
      <c r="E151" s="294">
        <f>+data!M698</f>
        <v>1644134</v>
      </c>
      <c r="F151" s="294">
        <f>+data!M699</f>
        <v>687622</v>
      </c>
      <c r="G151" s="294">
        <f>+data!M700</f>
        <v>139690</v>
      </c>
      <c r="H151" s="294">
        <f>+data!M701</f>
        <v>1546082</v>
      </c>
      <c r="I151" s="294">
        <f>+data!M702</f>
        <v>112219</v>
      </c>
    </row>
    <row r="152" spans="1:9" ht="20.149999999999999" customHeight="1" x14ac:dyDescent="0.35">
      <c r="A152" s="278">
        <v>19</v>
      </c>
      <c r="B152" s="294" t="s">
        <v>980</v>
      </c>
      <c r="C152" s="286">
        <f>data!AE87</f>
        <v>267590</v>
      </c>
      <c r="D152" s="286">
        <f>data!AF87</f>
        <v>0</v>
      </c>
      <c r="E152" s="286">
        <f>data!AG87</f>
        <v>863</v>
      </c>
      <c r="F152" s="286">
        <f>data!AH87</f>
        <v>0</v>
      </c>
      <c r="G152" s="286">
        <f>data!AI87</f>
        <v>0</v>
      </c>
      <c r="H152" s="286">
        <f>data!AJ87</f>
        <v>1134</v>
      </c>
      <c r="I152" s="286">
        <f>data!AK87</f>
        <v>259418</v>
      </c>
    </row>
    <row r="153" spans="1:9" ht="20.149999999999999" customHeight="1" x14ac:dyDescent="0.35">
      <c r="A153" s="278">
        <v>20</v>
      </c>
      <c r="B153" s="294" t="s">
        <v>981</v>
      </c>
      <c r="C153" s="286">
        <f>data!AE88</f>
        <v>1630784</v>
      </c>
      <c r="D153" s="286">
        <f>data!AF88</f>
        <v>0</v>
      </c>
      <c r="E153" s="286">
        <f>data!AG88</f>
        <v>8052728</v>
      </c>
      <c r="F153" s="286">
        <f>data!AH88</f>
        <v>2835699</v>
      </c>
      <c r="G153" s="286">
        <f>data!AI88</f>
        <v>417108</v>
      </c>
      <c r="H153" s="286">
        <f>data!AJ88</f>
        <v>3106401</v>
      </c>
      <c r="I153" s="286">
        <f>data!AK88</f>
        <v>324970</v>
      </c>
    </row>
    <row r="154" spans="1:9" ht="20.149999999999999" customHeight="1" x14ac:dyDescent="0.35">
      <c r="A154" s="278">
        <v>21</v>
      </c>
      <c r="B154" s="294" t="s">
        <v>982</v>
      </c>
      <c r="C154" s="286">
        <f>data!AE89</f>
        <v>1898374</v>
      </c>
      <c r="D154" s="286">
        <f>data!AF89</f>
        <v>0</v>
      </c>
      <c r="E154" s="286">
        <f>data!AG89</f>
        <v>8053591</v>
      </c>
      <c r="F154" s="286">
        <f>data!AH89</f>
        <v>2835699</v>
      </c>
      <c r="G154" s="286">
        <f>data!AI89</f>
        <v>417108</v>
      </c>
      <c r="H154" s="286">
        <f>data!AJ89</f>
        <v>3107535</v>
      </c>
      <c r="I154" s="286">
        <f>data!AK89</f>
        <v>584388</v>
      </c>
    </row>
    <row r="155" spans="1:9" ht="20.149999999999999" customHeight="1" x14ac:dyDescent="0.35">
      <c r="A155" s="278" t="s">
        <v>983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984</v>
      </c>
      <c r="C156" s="286">
        <f>data!AE90</f>
        <v>2207</v>
      </c>
      <c r="D156" s="286">
        <f>data!AF90</f>
        <v>0</v>
      </c>
      <c r="E156" s="286">
        <f>data!AG90</f>
        <v>2203</v>
      </c>
      <c r="F156" s="286">
        <f>data!AH90</f>
        <v>856</v>
      </c>
      <c r="G156" s="286">
        <f>data!AI90</f>
        <v>523</v>
      </c>
      <c r="H156" s="286">
        <f>data!AJ90</f>
        <v>4342</v>
      </c>
      <c r="I156" s="286">
        <f>data!AK90</f>
        <v>160</v>
      </c>
    </row>
    <row r="157" spans="1:9" ht="20.149999999999999" customHeight="1" x14ac:dyDescent="0.35">
      <c r="A157" s="278">
        <v>23</v>
      </c>
      <c r="B157" s="286" t="s">
        <v>985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986</v>
      </c>
      <c r="C158" s="286">
        <f>data!AE92</f>
        <v>985</v>
      </c>
      <c r="D158" s="286">
        <f>data!AF92</f>
        <v>0</v>
      </c>
      <c r="E158" s="286">
        <f>data!AG92</f>
        <v>1196</v>
      </c>
      <c r="F158" s="286">
        <f>data!AH92</f>
        <v>0</v>
      </c>
      <c r="G158" s="286">
        <f>data!AI92</f>
        <v>231</v>
      </c>
      <c r="H158" s="286">
        <f>data!AJ92</f>
        <v>2736</v>
      </c>
      <c r="I158" s="286">
        <f>data!AK92</f>
        <v>87</v>
      </c>
    </row>
    <row r="159" spans="1:9" ht="20.149999999999999" customHeight="1" x14ac:dyDescent="0.35">
      <c r="A159" s="278">
        <v>25</v>
      </c>
      <c r="B159" s="286" t="s">
        <v>987</v>
      </c>
      <c r="C159" s="286">
        <f>data!AE93</f>
        <v>9044</v>
      </c>
      <c r="D159" s="286">
        <f>data!AF93</f>
        <v>0</v>
      </c>
      <c r="E159" s="286">
        <f>data!AG93</f>
        <v>28622</v>
      </c>
      <c r="F159" s="286">
        <f>data!AH93</f>
        <v>445</v>
      </c>
      <c r="G159" s="286">
        <f>data!AI93</f>
        <v>1508</v>
      </c>
      <c r="H159" s="286">
        <f>data!AJ93</f>
        <v>2320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6.83</v>
      </c>
      <c r="F160" s="293">
        <f>data!AH94</f>
        <v>0</v>
      </c>
      <c r="G160" s="293">
        <f>data!AI94</f>
        <v>0.32</v>
      </c>
      <c r="H160" s="293">
        <f>data!AJ94</f>
        <v>11.1</v>
      </c>
      <c r="I160" s="293">
        <f>data!AK94</f>
        <v>0</v>
      </c>
    </row>
    <row r="161" spans="1:9" ht="20.149999999999999" customHeight="1" x14ac:dyDescent="0.35">
      <c r="A161" s="279" t="s">
        <v>969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1003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Cascade Medical Center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971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1004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1005</v>
      </c>
      <c r="F167" s="292" t="s">
        <v>194</v>
      </c>
      <c r="G167" s="292" t="s">
        <v>133</v>
      </c>
      <c r="H167" s="291" t="s">
        <v>1006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975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500</v>
      </c>
      <c r="D169" s="286">
        <f>data!AM59</f>
        <v>0</v>
      </c>
      <c r="E169" s="286">
        <f>data!AN59</f>
        <v>0</v>
      </c>
      <c r="F169" s="286">
        <f>data!AO59</f>
        <v>600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0.47</v>
      </c>
      <c r="D170" s="293">
        <f>data!AM60</f>
        <v>0</v>
      </c>
      <c r="E170" s="293">
        <f>data!AN60</f>
        <v>0</v>
      </c>
      <c r="F170" s="293">
        <f>data!AO60</f>
        <v>0.36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48357</v>
      </c>
      <c r="D171" s="286">
        <f>data!AM61</f>
        <v>0</v>
      </c>
      <c r="E171" s="286">
        <f>data!AN61</f>
        <v>0</v>
      </c>
      <c r="F171" s="286">
        <f>data!AO61</f>
        <v>33462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10955</v>
      </c>
      <c r="D172" s="286">
        <f>data!AM62</f>
        <v>0</v>
      </c>
      <c r="E172" s="286">
        <f>data!AN62</f>
        <v>0</v>
      </c>
      <c r="F172" s="286">
        <f>data!AO62</f>
        <v>7581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167</v>
      </c>
      <c r="D174" s="286">
        <f>data!AM64</f>
        <v>0</v>
      </c>
      <c r="E174" s="286">
        <f>data!AN64</f>
        <v>0</v>
      </c>
      <c r="F174" s="286">
        <f>data!AO64</f>
        <v>678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11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2607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14733</v>
      </c>
      <c r="D177" s="286">
        <f>data!AM67</f>
        <v>0</v>
      </c>
      <c r="E177" s="286">
        <f>data!AN67</f>
        <v>0</v>
      </c>
      <c r="F177" s="286">
        <f>data!AO67</f>
        <v>3627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976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29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977</v>
      </c>
      <c r="C179" s="286">
        <f>data!AL69</f>
        <v>36</v>
      </c>
      <c r="D179" s="286">
        <f>data!AM69</f>
        <v>0</v>
      </c>
      <c r="E179" s="286">
        <f>data!AN69</f>
        <v>0</v>
      </c>
      <c r="F179" s="286">
        <f>data!AO69</f>
        <v>541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978</v>
      </c>
      <c r="C181" s="286">
        <f>data!AL85</f>
        <v>74248</v>
      </c>
      <c r="D181" s="286">
        <f>data!AM85</f>
        <v>0</v>
      </c>
      <c r="E181" s="286">
        <f>data!AN85</f>
        <v>0</v>
      </c>
      <c r="F181" s="286">
        <f>data!AO85</f>
        <v>48536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979</v>
      </c>
      <c r="C183" s="294">
        <f>+data!M703</f>
        <v>56954</v>
      </c>
      <c r="D183" s="294">
        <f>+data!M704</f>
        <v>0</v>
      </c>
      <c r="E183" s="294">
        <f>+data!M705</f>
        <v>0</v>
      </c>
      <c r="F183" s="294">
        <f>+data!M706</f>
        <v>43002</v>
      </c>
      <c r="G183" s="294">
        <f>+data!M707</f>
        <v>0</v>
      </c>
      <c r="H183" s="294">
        <f>+data!M708</f>
        <v>0</v>
      </c>
      <c r="I183" s="294">
        <f>+data!M709</f>
        <v>0</v>
      </c>
    </row>
    <row r="184" spans="1:9" ht="20.149999999999999" customHeight="1" x14ac:dyDescent="0.35">
      <c r="A184" s="278">
        <v>19</v>
      </c>
      <c r="B184" s="294" t="s">
        <v>980</v>
      </c>
      <c r="C184" s="286">
        <f>data!AL87</f>
        <v>26370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981</v>
      </c>
      <c r="C185" s="286">
        <f>data!AL88</f>
        <v>138042</v>
      </c>
      <c r="D185" s="286">
        <f>data!AM88</f>
        <v>0</v>
      </c>
      <c r="E185" s="286">
        <f>data!AN88</f>
        <v>0</v>
      </c>
      <c r="F185" s="286">
        <f>data!AO88</f>
        <v>89022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982</v>
      </c>
      <c r="C186" s="286">
        <f>data!AL89</f>
        <v>164412</v>
      </c>
      <c r="D186" s="286">
        <f>data!AM89</f>
        <v>0</v>
      </c>
      <c r="E186" s="286">
        <f>data!AN89</f>
        <v>0</v>
      </c>
      <c r="F186" s="286">
        <f>data!AO89</f>
        <v>89022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983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984</v>
      </c>
      <c r="C188" s="286">
        <f>data!AL90</f>
        <v>264</v>
      </c>
      <c r="D188" s="286">
        <f>data!AM90</f>
        <v>0</v>
      </c>
      <c r="E188" s="286">
        <f>data!AN90</f>
        <v>0</v>
      </c>
      <c r="F188" s="286">
        <f>data!AO90</f>
        <v>65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985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75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986</v>
      </c>
      <c r="C190" s="286">
        <f>data!AL92</f>
        <v>99</v>
      </c>
      <c r="D190" s="286">
        <f>data!AM92</f>
        <v>0</v>
      </c>
      <c r="E190" s="286">
        <f>data!AN92</f>
        <v>0</v>
      </c>
      <c r="F190" s="286">
        <f>data!AO92</f>
        <v>37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987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493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0.36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969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1007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Cascade Medical Center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971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1008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1009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975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3938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4.6399999999999997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248130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56212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341</v>
      </c>
      <c r="H206" s="286">
        <f>data!AX64</f>
        <v>0</v>
      </c>
      <c r="I206" s="286">
        <f>data!AY64</f>
        <v>105790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511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2276</v>
      </c>
      <c r="H208" s="286">
        <f>data!AX66</f>
        <v>0</v>
      </c>
      <c r="I208" s="286">
        <f>data!AY66</f>
        <v>19406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72604</v>
      </c>
    </row>
    <row r="210" spans="1:9" ht="20.149999999999999" customHeight="1" x14ac:dyDescent="0.35">
      <c r="A210" s="278">
        <v>13</v>
      </c>
      <c r="B210" s="286" t="s">
        <v>976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275</v>
      </c>
      <c r="H210" s="286">
        <f>data!AX68</f>
        <v>0</v>
      </c>
      <c r="I210" s="286">
        <f>data!AY68</f>
        <v>0</v>
      </c>
    </row>
    <row r="211" spans="1:9" ht="20.149999999999999" customHeight="1" x14ac:dyDescent="0.35">
      <c r="A211" s="278">
        <v>14</v>
      </c>
      <c r="B211" s="286" t="s">
        <v>977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3600</v>
      </c>
      <c r="H211" s="286">
        <f>data!AX69</f>
        <v>0</v>
      </c>
      <c r="I211" s="286">
        <f>data!AY69</f>
        <v>3386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-52898</v>
      </c>
    </row>
    <row r="213" spans="1:9" ht="20.149999999999999" customHeight="1" x14ac:dyDescent="0.35">
      <c r="A213" s="278">
        <v>16</v>
      </c>
      <c r="B213" s="294" t="s">
        <v>978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0</v>
      </c>
      <c r="G213" s="286">
        <f>data!AW85</f>
        <v>7003</v>
      </c>
      <c r="H213" s="286">
        <f>data!AX85</f>
        <v>0</v>
      </c>
      <c r="I213" s="286">
        <f>data!AY85</f>
        <v>452630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979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0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980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981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982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983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984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1301</v>
      </c>
    </row>
    <row r="221" spans="1:9" ht="20.149999999999999" customHeight="1" x14ac:dyDescent="0.35">
      <c r="A221" s="278">
        <v>23</v>
      </c>
      <c r="B221" s="286" t="s">
        <v>985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986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987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969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1010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Cascade Medical Center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971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1011</v>
      </c>
      <c r="F231" s="292" t="s">
        <v>1012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975</v>
      </c>
      <c r="C232" s="288" t="s">
        <v>1013</v>
      </c>
      <c r="D232" s="288" t="s">
        <v>1014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34620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0.8</v>
      </c>
      <c r="E234" s="293">
        <f>data!BB60</f>
        <v>0</v>
      </c>
      <c r="F234" s="293">
        <f>data!BC60</f>
        <v>0</v>
      </c>
      <c r="G234" s="293">
        <f>data!BD60</f>
        <v>0.67</v>
      </c>
      <c r="H234" s="293">
        <f>data!BE60</f>
        <v>2.67</v>
      </c>
      <c r="I234" s="293">
        <f>data!BF60</f>
        <v>2.82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51987</v>
      </c>
      <c r="E235" s="286">
        <f>data!BB61</f>
        <v>0</v>
      </c>
      <c r="F235" s="286">
        <f>data!BC61</f>
        <v>0</v>
      </c>
      <c r="G235" s="286">
        <f>data!BD61</f>
        <v>43391</v>
      </c>
      <c r="H235" s="286">
        <f>data!BE61</f>
        <v>249949</v>
      </c>
      <c r="I235" s="286">
        <f>data!BF61</f>
        <v>203502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11777</v>
      </c>
      <c r="E236" s="286">
        <f>data!BB62</f>
        <v>0</v>
      </c>
      <c r="F236" s="286">
        <f>data!BC62</f>
        <v>0</v>
      </c>
      <c r="G236" s="286">
        <f>data!BD62</f>
        <v>9830</v>
      </c>
      <c r="H236" s="286">
        <f>data!BE62</f>
        <v>56624</v>
      </c>
      <c r="I236" s="286">
        <f>data!BF62</f>
        <v>46102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10213</v>
      </c>
      <c r="E238" s="286">
        <f>data!BB64</f>
        <v>0</v>
      </c>
      <c r="F238" s="286">
        <f>data!BC64</f>
        <v>0</v>
      </c>
      <c r="G238" s="286">
        <f>data!BD64</f>
        <v>310</v>
      </c>
      <c r="H238" s="286">
        <f>data!BE64</f>
        <v>28568</v>
      </c>
      <c r="I238" s="286">
        <f>data!BF64</f>
        <v>29408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214064</v>
      </c>
      <c r="I239" s="286">
        <f>data!BF65</f>
        <v>0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0</v>
      </c>
      <c r="E240" s="286">
        <f>data!BB66</f>
        <v>0</v>
      </c>
      <c r="F240" s="286">
        <f>data!BC66</f>
        <v>0</v>
      </c>
      <c r="G240" s="286">
        <f>data!BD66</f>
        <v>0</v>
      </c>
      <c r="H240" s="286">
        <f>data!BE66</f>
        <v>8851</v>
      </c>
      <c r="I240" s="286">
        <f>data!BF66</f>
        <v>0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0</v>
      </c>
      <c r="D241" s="286">
        <f>data!BA67</f>
        <v>24276</v>
      </c>
      <c r="E241" s="286">
        <f>data!BB67</f>
        <v>0</v>
      </c>
      <c r="F241" s="286">
        <f>data!BC67</f>
        <v>0</v>
      </c>
      <c r="G241" s="286">
        <f>data!BD67</f>
        <v>0</v>
      </c>
      <c r="H241" s="286">
        <f>data!BE67</f>
        <v>456105</v>
      </c>
      <c r="I241" s="286">
        <f>data!BF67</f>
        <v>15737</v>
      </c>
    </row>
    <row r="242" spans="1:9" ht="20.149999999999999" customHeight="1" x14ac:dyDescent="0.35">
      <c r="A242" s="278">
        <v>13</v>
      </c>
      <c r="B242" s="286" t="s">
        <v>976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167</v>
      </c>
      <c r="H242" s="286">
        <f>data!BE68</f>
        <v>97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977</v>
      </c>
      <c r="C243" s="286">
        <f>data!AZ69</f>
        <v>0</v>
      </c>
      <c r="D243" s="286">
        <f>data!BA69</f>
        <v>396</v>
      </c>
      <c r="E243" s="286">
        <f>data!BB69</f>
        <v>0</v>
      </c>
      <c r="F243" s="286">
        <f>data!BC69</f>
        <v>0</v>
      </c>
      <c r="G243" s="286">
        <f>data!BD69</f>
        <v>541</v>
      </c>
      <c r="H243" s="286">
        <f>data!BE69</f>
        <v>115432</v>
      </c>
      <c r="I243" s="286">
        <f>data!BF69</f>
        <v>0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978</v>
      </c>
      <c r="C245" s="286">
        <f>data!AZ85</f>
        <v>0</v>
      </c>
      <c r="D245" s="286">
        <f>data!BA85</f>
        <v>98649</v>
      </c>
      <c r="E245" s="286">
        <f>data!BB85</f>
        <v>0</v>
      </c>
      <c r="F245" s="286">
        <f>data!BC85</f>
        <v>0</v>
      </c>
      <c r="G245" s="286">
        <f>data!BD85</f>
        <v>54239</v>
      </c>
      <c r="H245" s="286">
        <f>data!BE85</f>
        <v>1129690</v>
      </c>
      <c r="I245" s="286">
        <f>data!BF85</f>
        <v>294749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979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980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981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982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983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984</v>
      </c>
      <c r="C252" s="302">
        <f>data!AZ90</f>
        <v>0</v>
      </c>
      <c r="D252" s="302">
        <f>data!BA90</f>
        <v>435</v>
      </c>
      <c r="E252" s="302">
        <f>data!BB90</f>
        <v>0</v>
      </c>
      <c r="F252" s="302">
        <f>data!BC90</f>
        <v>0</v>
      </c>
      <c r="G252" s="302">
        <f>data!BD90</f>
        <v>0</v>
      </c>
      <c r="H252" s="302">
        <f>data!BE90</f>
        <v>8173</v>
      </c>
      <c r="I252" s="302">
        <f>data!BF90</f>
        <v>282</v>
      </c>
    </row>
    <row r="253" spans="1:9" ht="20.149999999999999" customHeight="1" x14ac:dyDescent="0.35">
      <c r="A253" s="278">
        <v>23</v>
      </c>
      <c r="B253" s="286" t="s">
        <v>985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986</v>
      </c>
      <c r="C254" s="301" t="str">
        <f>IF(data!AZ78&gt;0,data!AZ78,"")</f>
        <v/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987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969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1015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Cascade Medical Center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971</v>
      </c>
      <c r="C262" s="292" t="s">
        <v>1016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1017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1018</v>
      </c>
    </row>
    <row r="264" spans="1:9" ht="20.149999999999999" customHeight="1" x14ac:dyDescent="0.35">
      <c r="A264" s="278">
        <v>3</v>
      </c>
      <c r="B264" s="286" t="s">
        <v>975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0.52</v>
      </c>
      <c r="E266" s="293">
        <f>data!BI60</f>
        <v>0</v>
      </c>
      <c r="F266" s="293">
        <f>data!BJ60</f>
        <v>2.27</v>
      </c>
      <c r="G266" s="293">
        <f>data!BK60</f>
        <v>5.47</v>
      </c>
      <c r="H266" s="293">
        <f>data!BL60</f>
        <v>9.15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92441</v>
      </c>
      <c r="E267" s="286">
        <f>data!BI61</f>
        <v>0</v>
      </c>
      <c r="F267" s="286">
        <f>data!BJ61</f>
        <v>197756</v>
      </c>
      <c r="G267" s="286">
        <f>data!BK61</f>
        <v>360509</v>
      </c>
      <c r="H267" s="286">
        <f>data!BL61</f>
        <v>446270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20942</v>
      </c>
      <c r="E268" s="286">
        <f>data!BI62</f>
        <v>0</v>
      </c>
      <c r="F268" s="286">
        <f>data!BJ62</f>
        <v>44800</v>
      </c>
      <c r="G268" s="286">
        <f>data!BK62</f>
        <v>81671</v>
      </c>
      <c r="H268" s="286">
        <f>data!BL62</f>
        <v>101100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1359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4335</v>
      </c>
      <c r="E270" s="286">
        <f>data!BI64</f>
        <v>0</v>
      </c>
      <c r="F270" s="286">
        <f>data!BJ64</f>
        <v>6682</v>
      </c>
      <c r="G270" s="286">
        <f>data!BK64</f>
        <v>5811</v>
      </c>
      <c r="H270" s="286">
        <f>data!BL64</f>
        <v>6693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4596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612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815978</v>
      </c>
      <c r="E272" s="286">
        <f>data!BI66</f>
        <v>0</v>
      </c>
      <c r="F272" s="286">
        <f>data!BJ66</f>
        <v>90172</v>
      </c>
      <c r="G272" s="286">
        <f>data!BK66</f>
        <v>275721</v>
      </c>
      <c r="H272" s="286">
        <f>data!BL66</f>
        <v>0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0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0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976</v>
      </c>
      <c r="C274" s="286">
        <f>data!BG68</f>
        <v>0</v>
      </c>
      <c r="D274" s="286">
        <f>data!BH68</f>
        <v>1007</v>
      </c>
      <c r="E274" s="286">
        <f>data!BI68</f>
        <v>0</v>
      </c>
      <c r="F274" s="286">
        <f>data!BJ68</f>
        <v>1405</v>
      </c>
      <c r="G274" s="286">
        <f>data!BK68</f>
        <v>5187</v>
      </c>
      <c r="H274" s="286">
        <f>data!BL68</f>
        <v>1500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977</v>
      </c>
      <c r="C275" s="286">
        <f>data!BG69</f>
        <v>0</v>
      </c>
      <c r="D275" s="286">
        <f>data!BH69</f>
        <v>21093</v>
      </c>
      <c r="E275" s="286">
        <f>data!BI69</f>
        <v>0</v>
      </c>
      <c r="F275" s="286">
        <f>data!BJ69</f>
        <v>592</v>
      </c>
      <c r="G275" s="286">
        <f>data!BK69</f>
        <v>14034</v>
      </c>
      <c r="H275" s="286">
        <f>data!BL69</f>
        <v>2949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978</v>
      </c>
      <c r="C277" s="286">
        <f>data!BG85</f>
        <v>0</v>
      </c>
      <c r="D277" s="286">
        <f>data!BH85</f>
        <v>960392</v>
      </c>
      <c r="E277" s="286">
        <f>data!BI85</f>
        <v>0</v>
      </c>
      <c r="F277" s="286">
        <f>data!BJ85</f>
        <v>342766</v>
      </c>
      <c r="G277" s="286">
        <f>data!BK85</f>
        <v>742933</v>
      </c>
      <c r="H277" s="286">
        <f>data!BL85</f>
        <v>559124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979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980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981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982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983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984</v>
      </c>
      <c r="C284" s="302">
        <f>data!BG90</f>
        <v>0</v>
      </c>
      <c r="D284" s="302">
        <f>data!BH90</f>
        <v>0</v>
      </c>
      <c r="E284" s="302">
        <f>data!BI90</f>
        <v>0</v>
      </c>
      <c r="F284" s="302">
        <f>data!BJ90</f>
        <v>0</v>
      </c>
      <c r="G284" s="302">
        <f>data!BK90</f>
        <v>0</v>
      </c>
      <c r="H284" s="302">
        <f>data!BL90</f>
        <v>0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985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986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987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969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1019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Cascade Medical Center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971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1020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975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3.83</v>
      </c>
      <c r="D298" s="293">
        <f>data!BO60</f>
        <v>0</v>
      </c>
      <c r="E298" s="293">
        <f>data!BP60</f>
        <v>0.9</v>
      </c>
      <c r="F298" s="293">
        <f>data!BQ60</f>
        <v>0</v>
      </c>
      <c r="G298" s="293">
        <f>data!BR60</f>
        <v>2.02</v>
      </c>
      <c r="H298" s="293">
        <f>data!BS60</f>
        <v>0.56999999999999995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582236</v>
      </c>
      <c r="D299" s="286">
        <f>data!BO61</f>
        <v>0</v>
      </c>
      <c r="E299" s="286">
        <f>data!BP61</f>
        <v>90057</v>
      </c>
      <c r="F299" s="286">
        <f>data!BQ61</f>
        <v>0</v>
      </c>
      <c r="G299" s="286">
        <f>data!BR61</f>
        <v>248486</v>
      </c>
      <c r="H299" s="286">
        <f>data!BS61</f>
        <v>36776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131902</v>
      </c>
      <c r="D300" s="286">
        <f>data!BO62</f>
        <v>0</v>
      </c>
      <c r="E300" s="286">
        <f>data!BP62</f>
        <v>20402</v>
      </c>
      <c r="F300" s="286">
        <f>data!BQ62</f>
        <v>0</v>
      </c>
      <c r="G300" s="286">
        <f>data!BR62</f>
        <v>56293</v>
      </c>
      <c r="H300" s="286">
        <f>data!BS62</f>
        <v>8331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5550</v>
      </c>
      <c r="D301" s="286">
        <f>data!BO63</f>
        <v>0</v>
      </c>
      <c r="E301" s="286">
        <f>data!BP63</f>
        <v>1034</v>
      </c>
      <c r="F301" s="286">
        <f>data!BQ63</f>
        <v>0</v>
      </c>
      <c r="G301" s="286">
        <f>data!BR63</f>
        <v>3213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13354</v>
      </c>
      <c r="D302" s="286">
        <f>data!BO64</f>
        <v>0</v>
      </c>
      <c r="E302" s="286">
        <f>data!BP64</f>
        <v>215</v>
      </c>
      <c r="F302" s="286">
        <f>data!BQ64</f>
        <v>0</v>
      </c>
      <c r="G302" s="286">
        <f>data!BR64</f>
        <v>2869</v>
      </c>
      <c r="H302" s="286">
        <f>data!BS64</f>
        <v>283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1785</v>
      </c>
      <c r="D303" s="286">
        <f>data!BO65</f>
        <v>0</v>
      </c>
      <c r="E303" s="286">
        <f>data!BP65</f>
        <v>612</v>
      </c>
      <c r="F303" s="286">
        <f>data!BQ65</f>
        <v>0</v>
      </c>
      <c r="G303" s="286">
        <f>data!BR65</f>
        <v>203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128701</v>
      </c>
      <c r="D304" s="286">
        <f>data!BO66</f>
        <v>0</v>
      </c>
      <c r="E304" s="286">
        <f>data!BP66</f>
        <v>29677</v>
      </c>
      <c r="F304" s="286">
        <f>data!BQ66</f>
        <v>0</v>
      </c>
      <c r="G304" s="286">
        <f>data!BR66</f>
        <v>145805</v>
      </c>
      <c r="H304" s="286">
        <f>data!BS66</f>
        <v>27200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261173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6306</v>
      </c>
      <c r="H305" s="286">
        <f>data!BS67</f>
        <v>4632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976</v>
      </c>
      <c r="C306" s="286">
        <f>data!BN68</f>
        <v>10728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977</v>
      </c>
      <c r="C307" s="286">
        <f>data!BN69</f>
        <v>143485</v>
      </c>
      <c r="D307" s="286">
        <f>data!BO69</f>
        <v>0</v>
      </c>
      <c r="E307" s="286">
        <f>data!BP69</f>
        <v>6709</v>
      </c>
      <c r="F307" s="286">
        <f>data!BQ69</f>
        <v>0</v>
      </c>
      <c r="G307" s="286">
        <f>data!BR69</f>
        <v>17962</v>
      </c>
      <c r="H307" s="286">
        <f>data!BS69</f>
        <v>223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-99308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978</v>
      </c>
      <c r="C309" s="286">
        <f>data!BN85</f>
        <v>1179606</v>
      </c>
      <c r="D309" s="286">
        <f>data!BO85</f>
        <v>0</v>
      </c>
      <c r="E309" s="286">
        <f>data!BP85</f>
        <v>148706</v>
      </c>
      <c r="F309" s="286">
        <f>data!BQ85</f>
        <v>0</v>
      </c>
      <c r="G309" s="286">
        <f>data!BR85</f>
        <v>481137</v>
      </c>
      <c r="H309" s="286">
        <f>data!BS85</f>
        <v>77445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979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980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981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982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983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984</v>
      </c>
      <c r="C316" s="302">
        <f>data!BN90</f>
        <v>4680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113</v>
      </c>
      <c r="H316" s="302">
        <f>data!BS90</f>
        <v>83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985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986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45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987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969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1021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Cascade Medical Center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971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1020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975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4.6399999999999997</v>
      </c>
      <c r="E330" s="293">
        <f>data!BW60</f>
        <v>0</v>
      </c>
      <c r="F330" s="293">
        <f>data!BX60</f>
        <v>2.86</v>
      </c>
      <c r="G330" s="293">
        <f>data!BY60</f>
        <v>2.5299999999999998</v>
      </c>
      <c r="H330" s="293">
        <f>data!BZ60</f>
        <v>0</v>
      </c>
      <c r="I330" s="293">
        <f>data!CA60</f>
        <v>0.67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231718</v>
      </c>
      <c r="E331" s="305">
        <f>data!BW61</f>
        <v>0</v>
      </c>
      <c r="F331" s="305">
        <f>data!BX61</f>
        <v>284840</v>
      </c>
      <c r="G331" s="305">
        <f>data!BY61</f>
        <v>273482</v>
      </c>
      <c r="H331" s="305">
        <f>data!BZ61</f>
        <v>0</v>
      </c>
      <c r="I331" s="305">
        <f>data!CA61</f>
        <v>118621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52494</v>
      </c>
      <c r="E332" s="305">
        <f>data!BW62</f>
        <v>0</v>
      </c>
      <c r="F332" s="305">
        <f>data!BX62</f>
        <v>64529</v>
      </c>
      <c r="G332" s="305">
        <f>data!BY62</f>
        <v>61956</v>
      </c>
      <c r="H332" s="305">
        <f>data!BZ62</f>
        <v>0</v>
      </c>
      <c r="I332" s="305">
        <f>data!CA62</f>
        <v>26873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4131</v>
      </c>
      <c r="E334" s="305">
        <f>data!BW64</f>
        <v>0</v>
      </c>
      <c r="F334" s="305">
        <f>data!BX64</f>
        <v>3877</v>
      </c>
      <c r="G334" s="305">
        <f>data!BY64</f>
        <v>9254</v>
      </c>
      <c r="H334" s="305">
        <f>data!BZ64</f>
        <v>0</v>
      </c>
      <c r="I334" s="305">
        <f>data!CA64</f>
        <v>7073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51</v>
      </c>
      <c r="E335" s="305">
        <f>data!BW65</f>
        <v>0</v>
      </c>
      <c r="F335" s="305">
        <f>data!BX65</f>
        <v>1224</v>
      </c>
      <c r="G335" s="305">
        <f>data!BY65</f>
        <v>1409</v>
      </c>
      <c r="H335" s="305">
        <f>data!BZ65</f>
        <v>0</v>
      </c>
      <c r="I335" s="305">
        <f>data!CA65</f>
        <v>505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83008</v>
      </c>
      <c r="E336" s="305">
        <f>data!BW66</f>
        <v>0</v>
      </c>
      <c r="F336" s="305">
        <f>data!BX66</f>
        <v>1580</v>
      </c>
      <c r="G336" s="305">
        <f>data!BY66</f>
        <v>29661</v>
      </c>
      <c r="H336" s="305">
        <f>data!BZ66</f>
        <v>0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51174</v>
      </c>
      <c r="E337" s="305">
        <f>data!BW67</f>
        <v>0</v>
      </c>
      <c r="F337" s="305">
        <f>data!BX67</f>
        <v>0</v>
      </c>
      <c r="G337" s="305">
        <f>data!BY67</f>
        <v>4409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976</v>
      </c>
      <c r="C338" s="305">
        <f>data!BU68</f>
        <v>0</v>
      </c>
      <c r="D338" s="305">
        <f>data!BV68</f>
        <v>2490</v>
      </c>
      <c r="E338" s="305">
        <f>data!BW68</f>
        <v>0</v>
      </c>
      <c r="F338" s="305">
        <f>data!BX68</f>
        <v>25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977</v>
      </c>
      <c r="C339" s="305">
        <f>data!BU69</f>
        <v>0</v>
      </c>
      <c r="D339" s="305">
        <f>data!BV69</f>
        <v>1380</v>
      </c>
      <c r="E339" s="305">
        <f>data!BW69</f>
        <v>0</v>
      </c>
      <c r="F339" s="305">
        <f>data!BX69</f>
        <v>975</v>
      </c>
      <c r="G339" s="305">
        <f>data!BY69</f>
        <v>1505</v>
      </c>
      <c r="H339" s="305">
        <f>data!BZ69</f>
        <v>0</v>
      </c>
      <c r="I339" s="305">
        <f>data!CA69</f>
        <v>32532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-6707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978</v>
      </c>
      <c r="C341" s="286">
        <f>data!BU85</f>
        <v>0</v>
      </c>
      <c r="D341" s="286">
        <f>data!BV85</f>
        <v>419739</v>
      </c>
      <c r="E341" s="286">
        <f>data!BW85</f>
        <v>0</v>
      </c>
      <c r="F341" s="286">
        <f>data!BX85</f>
        <v>357050</v>
      </c>
      <c r="G341" s="286">
        <f>data!BY85</f>
        <v>381676</v>
      </c>
      <c r="H341" s="286">
        <f>data!BZ85</f>
        <v>0</v>
      </c>
      <c r="I341" s="286">
        <f>data!CA85</f>
        <v>185604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979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980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981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982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983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984</v>
      </c>
      <c r="C348" s="302">
        <f>data!BU90</f>
        <v>0</v>
      </c>
      <c r="D348" s="302">
        <f>data!BV90</f>
        <v>917</v>
      </c>
      <c r="E348" s="302">
        <f>data!BW90</f>
        <v>0</v>
      </c>
      <c r="F348" s="302">
        <f>data!BX90</f>
        <v>0</v>
      </c>
      <c r="G348" s="302">
        <f>data!BY90</f>
        <v>79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985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986</v>
      </c>
      <c r="C350" s="302">
        <f>data!BU92</f>
        <v>0</v>
      </c>
      <c r="D350" s="302">
        <f>data!BV92</f>
        <v>498</v>
      </c>
      <c r="E350" s="302">
        <f>data!BW92</f>
        <v>0</v>
      </c>
      <c r="F350" s="302">
        <f>data!BX92</f>
        <v>0</v>
      </c>
      <c r="G350" s="302">
        <f>data!BY92</f>
        <v>46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987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969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1022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Cascade Medical Center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971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1023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975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0</v>
      </c>
      <c r="E362" s="308"/>
      <c r="F362" s="296"/>
      <c r="G362" s="296"/>
      <c r="H362" s="296"/>
      <c r="I362" s="309">
        <f>data!CE60</f>
        <v>138.76999999999998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0</v>
      </c>
      <c r="E363" s="310"/>
      <c r="F363" s="310"/>
      <c r="G363" s="310"/>
      <c r="H363" s="310"/>
      <c r="I363" s="305">
        <f>data!CE61</f>
        <v>13441278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0</v>
      </c>
      <c r="E364" s="310"/>
      <c r="F364" s="310"/>
      <c r="G364" s="310"/>
      <c r="H364" s="310"/>
      <c r="I364" s="305">
        <f>data!CE62</f>
        <v>3045038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229003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0</v>
      </c>
      <c r="E366" s="310"/>
      <c r="F366" s="310"/>
      <c r="G366" s="310"/>
      <c r="H366" s="310"/>
      <c r="I366" s="305">
        <f>data!CE64</f>
        <v>1805873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278584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0</v>
      </c>
      <c r="D368" s="305">
        <f>data!CC66</f>
        <v>0</v>
      </c>
      <c r="E368" s="310"/>
      <c r="F368" s="310"/>
      <c r="G368" s="310"/>
      <c r="H368" s="310"/>
      <c r="I368" s="305">
        <f>data!CE66</f>
        <v>3006526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1932013</v>
      </c>
    </row>
    <row r="370" spans="1:9" ht="20.149999999999999" customHeight="1" x14ac:dyDescent="0.35">
      <c r="A370" s="278">
        <v>13</v>
      </c>
      <c r="B370" s="286" t="s">
        <v>976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124563</v>
      </c>
    </row>
    <row r="371" spans="1:9" ht="20.149999999999999" customHeight="1" x14ac:dyDescent="0.35">
      <c r="A371" s="278">
        <v>14</v>
      </c>
      <c r="B371" s="286" t="s">
        <v>977</v>
      </c>
      <c r="C371" s="305">
        <f>data!CB69</f>
        <v>0</v>
      </c>
      <c r="D371" s="305">
        <f>data!CC69</f>
        <v>470</v>
      </c>
      <c r="E371" s="305">
        <f>data!CD69</f>
        <v>1267494</v>
      </c>
      <c r="F371" s="310"/>
      <c r="G371" s="310"/>
      <c r="H371" s="310"/>
      <c r="I371" s="305">
        <f>data!CE69</f>
        <v>2161685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-159253</v>
      </c>
    </row>
    <row r="373" spans="1:9" ht="20.149999999999999" customHeight="1" x14ac:dyDescent="0.35">
      <c r="A373" s="278">
        <v>16</v>
      </c>
      <c r="B373" s="294" t="s">
        <v>978</v>
      </c>
      <c r="C373" s="305">
        <f>data!CB85</f>
        <v>0</v>
      </c>
      <c r="D373" s="305">
        <f>data!CC85</f>
        <v>470</v>
      </c>
      <c r="E373" s="305">
        <f>data!CD85</f>
        <v>1267494</v>
      </c>
      <c r="F373" s="310"/>
      <c r="G373" s="310"/>
      <c r="H373" s="310"/>
      <c r="I373" s="286">
        <f>data!CE85</f>
        <v>25706057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2928567</v>
      </c>
    </row>
    <row r="375" spans="1:9" ht="20.149999999999999" customHeight="1" x14ac:dyDescent="0.35">
      <c r="A375" s="278">
        <v>18</v>
      </c>
      <c r="B375" s="286" t="s">
        <v>979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980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3900141</v>
      </c>
    </row>
    <row r="377" spans="1:9" ht="20.149999999999999" customHeight="1" x14ac:dyDescent="0.35">
      <c r="A377" s="278">
        <v>20</v>
      </c>
      <c r="B377" s="294" t="s">
        <v>981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27830619</v>
      </c>
    </row>
    <row r="378" spans="1:9" ht="20.149999999999999" customHeight="1" x14ac:dyDescent="0.35">
      <c r="A378" s="278">
        <v>21</v>
      </c>
      <c r="B378" s="294" t="s">
        <v>982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31730760</v>
      </c>
    </row>
    <row r="379" spans="1:9" ht="20.149999999999999" customHeight="1" x14ac:dyDescent="0.35">
      <c r="A379" s="278" t="s">
        <v>983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984</v>
      </c>
      <c r="C380" s="302">
        <f>data!CB90</f>
        <v>0</v>
      </c>
      <c r="D380" s="302">
        <f>data!CC90</f>
        <v>0</v>
      </c>
      <c r="E380" s="296"/>
      <c r="F380" s="296"/>
      <c r="G380" s="296"/>
      <c r="H380" s="296"/>
      <c r="I380" s="286">
        <f>data!CE90</f>
        <v>34620</v>
      </c>
    </row>
    <row r="381" spans="1:9" ht="20.149999999999999" customHeight="1" x14ac:dyDescent="0.35">
      <c r="A381" s="278">
        <v>23</v>
      </c>
      <c r="B381" s="286" t="s">
        <v>985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3938</v>
      </c>
    </row>
    <row r="382" spans="1:9" ht="20.149999999999999" customHeight="1" x14ac:dyDescent="0.35">
      <c r="A382" s="278">
        <v>24</v>
      </c>
      <c r="B382" s="286" t="s">
        <v>986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10320</v>
      </c>
    </row>
    <row r="383" spans="1:9" ht="20.149999999999999" customHeight="1" x14ac:dyDescent="0.35">
      <c r="A383" s="278">
        <v>25</v>
      </c>
      <c r="B383" s="286" t="s">
        <v>987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70772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37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N49" transitionEvaluation="1" transitionEntry="1" codeName="Sheet12">
    <tabColor rgb="FF92D050"/>
    <pageSetUpPr autoPageBreaks="0" fitToPage="1"/>
  </sheetPr>
  <dimension ref="A1:CF717"/>
  <sheetViews>
    <sheetView topLeftCell="N49" zoomScale="70" zoomScaleNormal="70" workbookViewId="0">
      <selection activeCell="CD85" sqref="CD85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1329</v>
      </c>
    </row>
    <row r="7" spans="1:3" x14ac:dyDescent="0.35">
      <c r="A7" s="12" t="s">
        <v>4</v>
      </c>
    </row>
    <row r="8" spans="1:3" x14ac:dyDescent="0.35">
      <c r="A8" s="12" t="s">
        <v>1331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1330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1332</v>
      </c>
    </row>
    <row r="19" spans="1:10" ht="14.5" customHeight="1" x14ac:dyDescent="0.35">
      <c r="A19" s="18" t="s">
        <v>1333</v>
      </c>
    </row>
    <row r="20" spans="1:10" ht="14.5" customHeight="1" x14ac:dyDescent="0.35">
      <c r="A20" s="18" t="s">
        <v>1334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1335</v>
      </c>
      <c r="E24" s="71"/>
      <c r="F24" s="71"/>
      <c r="G24" s="71"/>
    </row>
    <row r="25" spans="1:10" x14ac:dyDescent="0.35">
      <c r="A25" s="18" t="s">
        <v>1336</v>
      </c>
    </row>
    <row r="26" spans="1:10" x14ac:dyDescent="0.35">
      <c r="A26" s="18" t="s">
        <v>1337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1338</v>
      </c>
      <c r="C29" s="17"/>
    </row>
    <row r="30" spans="1:10" x14ac:dyDescent="0.35">
      <c r="C30" s="17"/>
    </row>
    <row r="31" spans="1:10" x14ac:dyDescent="0.35">
      <c r="A31" s="12" t="s">
        <v>1348</v>
      </c>
      <c r="C31" s="330" t="s">
        <v>1349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1" t="s">
        <v>18</v>
      </c>
      <c r="B37" s="332"/>
      <c r="C37" s="333"/>
      <c r="D37" s="332"/>
      <c r="E37" s="332"/>
      <c r="F37" s="332"/>
      <c r="G37" s="332"/>
    </row>
    <row r="38" spans="1:83" x14ac:dyDescent="0.35">
      <c r="A38" s="334" t="s">
        <v>1341</v>
      </c>
      <c r="B38" s="335"/>
      <c r="C38" s="333"/>
      <c r="D38" s="332"/>
      <c r="E38" s="332"/>
      <c r="F38" s="332"/>
      <c r="G38" s="332"/>
    </row>
    <row r="39" spans="1:83" x14ac:dyDescent="0.35">
      <c r="A39" s="336" t="s">
        <v>1339</v>
      </c>
      <c r="B39" s="335"/>
      <c r="C39" s="333"/>
      <c r="D39" s="332"/>
      <c r="E39" s="332"/>
      <c r="F39" s="332"/>
      <c r="G39" s="332"/>
    </row>
    <row r="40" spans="1:83" x14ac:dyDescent="0.35">
      <c r="A40" s="337" t="s">
        <v>1342</v>
      </c>
      <c r="B40" s="332"/>
      <c r="C40" s="333"/>
      <c r="D40" s="332"/>
      <c r="E40" s="332"/>
      <c r="F40" s="332"/>
      <c r="G40" s="332"/>
    </row>
    <row r="41" spans="1:83" x14ac:dyDescent="0.35">
      <c r="A41" s="336" t="s">
        <v>1340</v>
      </c>
      <c r="B41" s="332"/>
      <c r="C41" s="333"/>
      <c r="D41" s="332"/>
      <c r="E41" s="332"/>
      <c r="F41" s="332"/>
      <c r="G41" s="332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2429123</v>
      </c>
      <c r="C49" s="269">
        <f>IF($B$49,(ROUND((($B$49/$CE$62)*C62),0)))</f>
        <v>0</v>
      </c>
      <c r="D49" s="269">
        <f t="shared" ref="D49:BO49" si="0">IF($B$49,(ROUND((($B$49/$CE$62)*D62),0)))</f>
        <v>0</v>
      </c>
      <c r="E49" s="269">
        <f t="shared" si="0"/>
        <v>46979</v>
      </c>
      <c r="F49" s="269">
        <f t="shared" si="0"/>
        <v>0</v>
      </c>
      <c r="G49" s="269">
        <f t="shared" si="0"/>
        <v>0</v>
      </c>
      <c r="H49" s="269">
        <f t="shared" si="0"/>
        <v>0</v>
      </c>
      <c r="I49" s="269">
        <f t="shared" si="0"/>
        <v>0</v>
      </c>
      <c r="J49" s="269">
        <f t="shared" si="0"/>
        <v>0</v>
      </c>
      <c r="K49" s="269">
        <f t="shared" si="0"/>
        <v>0</v>
      </c>
      <c r="L49" s="269">
        <f t="shared" si="0"/>
        <v>281871</v>
      </c>
      <c r="M49" s="269">
        <f t="shared" si="0"/>
        <v>0</v>
      </c>
      <c r="N49" s="269">
        <f t="shared" si="0"/>
        <v>0</v>
      </c>
      <c r="O49" s="269">
        <f t="shared" si="0"/>
        <v>0</v>
      </c>
      <c r="P49" s="269">
        <f t="shared" si="0"/>
        <v>0</v>
      </c>
      <c r="Q49" s="269">
        <f t="shared" si="0"/>
        <v>0</v>
      </c>
      <c r="R49" s="269">
        <f t="shared" si="0"/>
        <v>0</v>
      </c>
      <c r="S49" s="269">
        <f t="shared" si="0"/>
        <v>5722</v>
      </c>
      <c r="T49" s="269">
        <f t="shared" si="0"/>
        <v>0</v>
      </c>
      <c r="U49" s="269">
        <f t="shared" si="0"/>
        <v>96150</v>
      </c>
      <c r="V49" s="269">
        <f t="shared" si="0"/>
        <v>3694</v>
      </c>
      <c r="W49" s="269">
        <f t="shared" si="0"/>
        <v>0</v>
      </c>
      <c r="X49" s="269">
        <f t="shared" si="0"/>
        <v>15897</v>
      </c>
      <c r="Y49" s="269">
        <f t="shared" si="0"/>
        <v>44941</v>
      </c>
      <c r="Z49" s="269">
        <f t="shared" si="0"/>
        <v>0</v>
      </c>
      <c r="AA49" s="269">
        <f t="shared" si="0"/>
        <v>0</v>
      </c>
      <c r="AB49" s="269">
        <f t="shared" si="0"/>
        <v>49538</v>
      </c>
      <c r="AC49" s="269">
        <f t="shared" si="0"/>
        <v>0</v>
      </c>
      <c r="AD49" s="269">
        <f t="shared" si="0"/>
        <v>0</v>
      </c>
      <c r="AE49" s="269">
        <f t="shared" si="0"/>
        <v>105848</v>
      </c>
      <c r="AF49" s="269">
        <f t="shared" si="0"/>
        <v>0</v>
      </c>
      <c r="AG49" s="269">
        <f t="shared" si="0"/>
        <v>258157</v>
      </c>
      <c r="AH49" s="269">
        <f t="shared" si="0"/>
        <v>220330</v>
      </c>
      <c r="AI49" s="269">
        <f t="shared" si="0"/>
        <v>10539</v>
      </c>
      <c r="AJ49" s="269">
        <f t="shared" si="0"/>
        <v>585062</v>
      </c>
      <c r="AK49" s="269">
        <f t="shared" si="0"/>
        <v>31097</v>
      </c>
      <c r="AL49" s="269">
        <f t="shared" si="0"/>
        <v>6009</v>
      </c>
      <c r="AM49" s="269">
        <f t="shared" si="0"/>
        <v>0</v>
      </c>
      <c r="AN49" s="269">
        <f t="shared" si="0"/>
        <v>0</v>
      </c>
      <c r="AO49" s="269">
        <f t="shared" si="0"/>
        <v>8901</v>
      </c>
      <c r="AP49" s="269">
        <f t="shared" si="0"/>
        <v>0</v>
      </c>
      <c r="AQ49" s="269">
        <f t="shared" si="0"/>
        <v>0</v>
      </c>
      <c r="AR49" s="269">
        <f t="shared" si="0"/>
        <v>0</v>
      </c>
      <c r="AS49" s="269">
        <f t="shared" si="0"/>
        <v>0</v>
      </c>
      <c r="AT49" s="269">
        <f t="shared" si="0"/>
        <v>0</v>
      </c>
      <c r="AU49" s="269">
        <f t="shared" si="0"/>
        <v>0</v>
      </c>
      <c r="AV49" s="269">
        <f t="shared" si="0"/>
        <v>0</v>
      </c>
      <c r="AW49" s="269">
        <f t="shared" si="0"/>
        <v>0</v>
      </c>
      <c r="AX49" s="269">
        <f t="shared" si="0"/>
        <v>0</v>
      </c>
      <c r="AY49" s="269">
        <f t="shared" si="0"/>
        <v>46244</v>
      </c>
      <c r="AZ49" s="269">
        <f t="shared" si="0"/>
        <v>0</v>
      </c>
      <c r="BA49" s="269">
        <f t="shared" si="0"/>
        <v>10400</v>
      </c>
      <c r="BB49" s="269">
        <f t="shared" si="0"/>
        <v>0</v>
      </c>
      <c r="BC49" s="269">
        <f t="shared" si="0"/>
        <v>0</v>
      </c>
      <c r="BD49" s="269">
        <f t="shared" si="0"/>
        <v>8032</v>
      </c>
      <c r="BE49" s="269">
        <f t="shared" si="0"/>
        <v>39752</v>
      </c>
      <c r="BF49" s="269">
        <f t="shared" si="0"/>
        <v>36820</v>
      </c>
      <c r="BG49" s="269">
        <f t="shared" si="0"/>
        <v>0</v>
      </c>
      <c r="BH49" s="269">
        <f t="shared" si="0"/>
        <v>10256</v>
      </c>
      <c r="BI49" s="269">
        <f t="shared" si="0"/>
        <v>0</v>
      </c>
      <c r="BJ49" s="269">
        <f t="shared" si="0"/>
        <v>26600</v>
      </c>
      <c r="BK49" s="269">
        <f t="shared" si="0"/>
        <v>62607</v>
      </c>
      <c r="BL49" s="269">
        <f t="shared" si="0"/>
        <v>68714</v>
      </c>
      <c r="BM49" s="269">
        <f t="shared" si="0"/>
        <v>0</v>
      </c>
      <c r="BN49" s="269">
        <f t="shared" si="0"/>
        <v>125563</v>
      </c>
      <c r="BO49" s="269">
        <f t="shared" si="0"/>
        <v>0</v>
      </c>
      <c r="BP49" s="269">
        <f t="shared" ref="BP49:CD49" si="1">IF($B$49,(ROUND((($B$49/$CE$62)*BP62),0)))</f>
        <v>15587</v>
      </c>
      <c r="BQ49" s="269">
        <f t="shared" si="1"/>
        <v>0</v>
      </c>
      <c r="BR49" s="269">
        <f t="shared" si="1"/>
        <v>38154</v>
      </c>
      <c r="BS49" s="269">
        <f t="shared" si="1"/>
        <v>7373</v>
      </c>
      <c r="BT49" s="269">
        <f t="shared" si="1"/>
        <v>0</v>
      </c>
      <c r="BU49" s="269">
        <f t="shared" si="1"/>
        <v>0</v>
      </c>
      <c r="BV49" s="269">
        <f t="shared" si="1"/>
        <v>42283</v>
      </c>
      <c r="BW49" s="269">
        <f t="shared" si="1"/>
        <v>0</v>
      </c>
      <c r="BX49" s="269">
        <f t="shared" si="1"/>
        <v>48228</v>
      </c>
      <c r="BY49" s="269">
        <f t="shared" si="1"/>
        <v>68789</v>
      </c>
      <c r="BZ49" s="269">
        <f t="shared" si="1"/>
        <v>0</v>
      </c>
      <c r="CA49" s="269">
        <f t="shared" si="1"/>
        <v>2985</v>
      </c>
      <c r="CB49" s="269">
        <f t="shared" si="1"/>
        <v>0</v>
      </c>
      <c r="CC49" s="269">
        <f t="shared" si="1"/>
        <v>0</v>
      </c>
      <c r="CD49" s="269">
        <f t="shared" si="1"/>
        <v>0</v>
      </c>
      <c r="CE49" s="32">
        <f>SUM(C49:CD49)</f>
        <v>2429122</v>
      </c>
    </row>
    <row r="50" spans="1:83" x14ac:dyDescent="0.35">
      <c r="A50" s="20" t="s">
        <v>218</v>
      </c>
      <c r="B50" s="269">
        <f>B48+B49</f>
        <v>2429123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0">
        <v>1546532</v>
      </c>
      <c r="C53" s="269">
        <f>IF($B$53,ROUND(($B$53/($CE$91+$CF$91)*C91),0))</f>
        <v>0</v>
      </c>
      <c r="D53" s="269">
        <f t="shared" ref="D53:BO53" si="2">IF($B$53,ROUND(($B$53/($CE$91+$CF$91)*D91),0))</f>
        <v>0</v>
      </c>
      <c r="E53" s="269">
        <f t="shared" si="2"/>
        <v>20783</v>
      </c>
      <c r="F53" s="269">
        <f t="shared" si="2"/>
        <v>0</v>
      </c>
      <c r="G53" s="269">
        <f t="shared" si="2"/>
        <v>0</v>
      </c>
      <c r="H53" s="269">
        <f t="shared" si="2"/>
        <v>0</v>
      </c>
      <c r="I53" s="269">
        <f t="shared" si="2"/>
        <v>0</v>
      </c>
      <c r="J53" s="269">
        <f t="shared" si="2"/>
        <v>0</v>
      </c>
      <c r="K53" s="269">
        <f t="shared" si="2"/>
        <v>0</v>
      </c>
      <c r="L53" s="269">
        <f t="shared" si="2"/>
        <v>124657</v>
      </c>
      <c r="M53" s="269">
        <f t="shared" si="2"/>
        <v>0</v>
      </c>
      <c r="N53" s="269">
        <f t="shared" si="2"/>
        <v>0</v>
      </c>
      <c r="O53" s="269">
        <f t="shared" si="2"/>
        <v>0</v>
      </c>
      <c r="P53" s="269">
        <f t="shared" si="2"/>
        <v>0</v>
      </c>
      <c r="Q53" s="269">
        <f t="shared" si="2"/>
        <v>0</v>
      </c>
      <c r="R53" s="269">
        <f t="shared" si="2"/>
        <v>0</v>
      </c>
      <c r="S53" s="269">
        <f t="shared" si="2"/>
        <v>85055</v>
      </c>
      <c r="T53" s="269">
        <f t="shared" si="2"/>
        <v>0</v>
      </c>
      <c r="U53" s="269">
        <f t="shared" si="2"/>
        <v>38074</v>
      </c>
      <c r="V53" s="269">
        <f t="shared" si="2"/>
        <v>6418</v>
      </c>
      <c r="W53" s="269">
        <f t="shared" si="2"/>
        <v>0</v>
      </c>
      <c r="X53" s="269">
        <f t="shared" si="2"/>
        <v>16723</v>
      </c>
      <c r="Y53" s="269">
        <f t="shared" si="2"/>
        <v>47243</v>
      </c>
      <c r="Z53" s="269">
        <f t="shared" si="2"/>
        <v>0</v>
      </c>
      <c r="AA53" s="269">
        <f t="shared" si="2"/>
        <v>0</v>
      </c>
      <c r="AB53" s="269">
        <f t="shared" si="2"/>
        <v>6506</v>
      </c>
      <c r="AC53" s="269">
        <f t="shared" si="2"/>
        <v>0</v>
      </c>
      <c r="AD53" s="269">
        <f t="shared" si="2"/>
        <v>0</v>
      </c>
      <c r="AE53" s="269">
        <f t="shared" si="2"/>
        <v>96364</v>
      </c>
      <c r="AF53" s="269">
        <f t="shared" si="2"/>
        <v>0</v>
      </c>
      <c r="AG53" s="269">
        <f t="shared" si="2"/>
        <v>96189</v>
      </c>
      <c r="AH53" s="269">
        <f t="shared" si="2"/>
        <v>37375</v>
      </c>
      <c r="AI53" s="269">
        <f t="shared" si="2"/>
        <v>22836</v>
      </c>
      <c r="AJ53" s="269">
        <f t="shared" si="2"/>
        <v>189583</v>
      </c>
      <c r="AK53" s="269">
        <f t="shared" si="2"/>
        <v>6986</v>
      </c>
      <c r="AL53" s="269">
        <f t="shared" si="2"/>
        <v>11527</v>
      </c>
      <c r="AM53" s="269">
        <f t="shared" si="2"/>
        <v>0</v>
      </c>
      <c r="AN53" s="269">
        <f t="shared" si="2"/>
        <v>0</v>
      </c>
      <c r="AO53" s="269">
        <f t="shared" si="2"/>
        <v>3930</v>
      </c>
      <c r="AP53" s="269">
        <f t="shared" si="2"/>
        <v>0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0</v>
      </c>
      <c r="AW53" s="269">
        <f t="shared" si="2"/>
        <v>0</v>
      </c>
      <c r="AX53" s="269">
        <f t="shared" si="2"/>
        <v>0</v>
      </c>
      <c r="AY53" s="269">
        <f t="shared" si="2"/>
        <v>56805</v>
      </c>
      <c r="AZ53" s="269">
        <f t="shared" si="2"/>
        <v>0</v>
      </c>
      <c r="BA53" s="269">
        <f t="shared" si="2"/>
        <v>18993</v>
      </c>
      <c r="BB53" s="269">
        <f t="shared" si="2"/>
        <v>0</v>
      </c>
      <c r="BC53" s="269">
        <f t="shared" si="2"/>
        <v>0</v>
      </c>
      <c r="BD53" s="269">
        <f t="shared" si="2"/>
        <v>0</v>
      </c>
      <c r="BE53" s="269">
        <f t="shared" si="2"/>
        <v>356855</v>
      </c>
      <c r="BF53" s="269">
        <f t="shared" si="2"/>
        <v>12313</v>
      </c>
      <c r="BG53" s="269">
        <f t="shared" si="2"/>
        <v>0</v>
      </c>
      <c r="BH53" s="269">
        <f t="shared" si="2"/>
        <v>0</v>
      </c>
      <c r="BI53" s="269">
        <f t="shared" si="2"/>
        <v>0</v>
      </c>
      <c r="BJ53" s="269">
        <f t="shared" si="2"/>
        <v>0</v>
      </c>
      <c r="BK53" s="269">
        <f t="shared" si="2"/>
        <v>0</v>
      </c>
      <c r="BL53" s="269">
        <f t="shared" si="2"/>
        <v>0</v>
      </c>
      <c r="BM53" s="269">
        <f t="shared" si="2"/>
        <v>0</v>
      </c>
      <c r="BN53" s="269">
        <f t="shared" si="2"/>
        <v>240712</v>
      </c>
      <c r="BO53" s="269">
        <f t="shared" si="2"/>
        <v>0</v>
      </c>
      <c r="BP53" s="269">
        <f t="shared" ref="BP53:CD53" si="3">IF($B$53,ROUND(($B$53/($CE$91+$CF$91)*BP91),0))</f>
        <v>0</v>
      </c>
      <c r="BQ53" s="269">
        <f t="shared" si="3"/>
        <v>0</v>
      </c>
      <c r="BR53" s="269">
        <f t="shared" si="3"/>
        <v>4934</v>
      </c>
      <c r="BS53" s="269">
        <f t="shared" si="3"/>
        <v>3624</v>
      </c>
      <c r="BT53" s="269">
        <f t="shared" si="3"/>
        <v>0</v>
      </c>
      <c r="BU53" s="269">
        <f t="shared" si="3"/>
        <v>0</v>
      </c>
      <c r="BV53" s="269">
        <f t="shared" si="3"/>
        <v>40039</v>
      </c>
      <c r="BW53" s="269">
        <f t="shared" si="3"/>
        <v>0</v>
      </c>
      <c r="BX53" s="269">
        <f t="shared" si="3"/>
        <v>0</v>
      </c>
      <c r="BY53" s="269">
        <f t="shared" si="3"/>
        <v>2008</v>
      </c>
      <c r="BZ53" s="269">
        <f t="shared" si="3"/>
        <v>0</v>
      </c>
      <c r="CA53" s="269">
        <f t="shared" si="3"/>
        <v>0</v>
      </c>
      <c r="CB53" s="269">
        <f t="shared" si="3"/>
        <v>0</v>
      </c>
      <c r="CC53" s="269">
        <f t="shared" si="3"/>
        <v>0</v>
      </c>
      <c r="CD53" s="269">
        <f t="shared" si="3"/>
        <v>0</v>
      </c>
      <c r="CE53" s="32">
        <f>SUM(C53:CD53)</f>
        <v>1546532</v>
      </c>
    </row>
    <row r="54" spans="1:83" x14ac:dyDescent="0.35">
      <c r="A54" s="20" t="s">
        <v>218</v>
      </c>
      <c r="B54" s="269">
        <f>B52+B53</f>
        <v>1546532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>
        <v>190</v>
      </c>
      <c r="F60" s="213"/>
      <c r="G60" s="213"/>
      <c r="H60" s="213"/>
      <c r="I60" s="213"/>
      <c r="J60" s="213"/>
      <c r="K60" s="213"/>
      <c r="L60" s="213">
        <v>1140</v>
      </c>
      <c r="M60" s="213"/>
      <c r="N60" s="213"/>
      <c r="O60" s="213"/>
      <c r="P60" s="214"/>
      <c r="Q60" s="214"/>
      <c r="R60" s="214"/>
      <c r="S60" s="262"/>
      <c r="T60" s="262"/>
      <c r="U60" s="227">
        <v>37466</v>
      </c>
      <c r="V60" s="214">
        <v>1029</v>
      </c>
      <c r="W60" s="214"/>
      <c r="X60" s="214">
        <v>1277</v>
      </c>
      <c r="Y60" s="214">
        <v>3610</v>
      </c>
      <c r="Z60" s="214"/>
      <c r="AA60" s="214"/>
      <c r="AB60" s="262"/>
      <c r="AC60" s="214"/>
      <c r="AD60" s="214"/>
      <c r="AE60" s="214">
        <v>18288</v>
      </c>
      <c r="AF60" s="214"/>
      <c r="AG60" s="214">
        <v>3876</v>
      </c>
      <c r="AH60" s="214">
        <v>779</v>
      </c>
      <c r="AI60" s="214">
        <v>232</v>
      </c>
      <c r="AJ60" s="214">
        <v>12887</v>
      </c>
      <c r="AK60" s="214">
        <v>5132</v>
      </c>
      <c r="AL60" s="214">
        <v>309</v>
      </c>
      <c r="AM60" s="214"/>
      <c r="AN60" s="214"/>
      <c r="AO60" s="214">
        <v>864</v>
      </c>
      <c r="AP60" s="214"/>
      <c r="AQ60" s="214"/>
      <c r="AR60" s="214"/>
      <c r="AS60" s="214"/>
      <c r="AT60" s="214"/>
      <c r="AU60" s="214"/>
      <c r="AV60" s="262"/>
      <c r="AW60" s="262"/>
      <c r="AX60" s="262"/>
      <c r="AY60" s="214">
        <v>3798</v>
      </c>
      <c r="AZ60" s="214"/>
      <c r="BA60" s="262"/>
      <c r="BB60" s="262"/>
      <c r="BC60" s="262"/>
      <c r="BD60" s="262"/>
      <c r="BE60" s="214">
        <v>35420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/>
      <c r="D61" s="242"/>
      <c r="E61" s="242">
        <v>2.61</v>
      </c>
      <c r="F61" s="242"/>
      <c r="G61" s="242"/>
      <c r="H61" s="242"/>
      <c r="I61" s="242"/>
      <c r="J61" s="242"/>
      <c r="K61" s="242"/>
      <c r="L61" s="242">
        <v>15.67</v>
      </c>
      <c r="M61" s="242"/>
      <c r="N61" s="242"/>
      <c r="O61" s="242"/>
      <c r="P61" s="243"/>
      <c r="Q61" s="243"/>
      <c r="R61" s="243"/>
      <c r="S61" s="244">
        <v>0.92</v>
      </c>
      <c r="T61" s="244"/>
      <c r="U61" s="245">
        <v>7.66</v>
      </c>
      <c r="V61" s="243">
        <v>0.18</v>
      </c>
      <c r="W61" s="243"/>
      <c r="X61" s="243">
        <v>1</v>
      </c>
      <c r="Y61" s="243">
        <v>2.83</v>
      </c>
      <c r="Z61" s="243"/>
      <c r="AA61" s="243"/>
      <c r="AB61" s="244">
        <v>1.52</v>
      </c>
      <c r="AC61" s="243"/>
      <c r="AD61" s="243"/>
      <c r="AE61" s="243">
        <v>6.28</v>
      </c>
      <c r="AF61" s="243"/>
      <c r="AG61" s="243">
        <v>7.85</v>
      </c>
      <c r="AH61" s="243">
        <v>19.239999999999998</v>
      </c>
      <c r="AI61" s="243">
        <v>0.64</v>
      </c>
      <c r="AJ61" s="243">
        <v>23.04</v>
      </c>
      <c r="AK61" s="243">
        <v>1.54</v>
      </c>
      <c r="AL61" s="243">
        <v>0.32</v>
      </c>
      <c r="AM61" s="243"/>
      <c r="AN61" s="243"/>
      <c r="AO61" s="243">
        <v>0.49</v>
      </c>
      <c r="AP61" s="243"/>
      <c r="AQ61" s="243"/>
      <c r="AR61" s="243"/>
      <c r="AS61" s="243"/>
      <c r="AT61" s="243"/>
      <c r="AU61" s="243"/>
      <c r="AV61" s="244"/>
      <c r="AW61" s="244"/>
      <c r="AX61" s="244"/>
      <c r="AY61" s="243">
        <v>4.87</v>
      </c>
      <c r="AZ61" s="243"/>
      <c r="BA61" s="244">
        <v>1.05</v>
      </c>
      <c r="BB61" s="244"/>
      <c r="BC61" s="244"/>
      <c r="BD61" s="244">
        <v>0.83</v>
      </c>
      <c r="BE61" s="243">
        <v>2.83</v>
      </c>
      <c r="BF61" s="244">
        <v>4.6500000000000004</v>
      </c>
      <c r="BG61" s="244"/>
      <c r="BH61" s="244">
        <v>0.87</v>
      </c>
      <c r="BI61" s="244"/>
      <c r="BJ61" s="244">
        <v>1.86</v>
      </c>
      <c r="BK61" s="244">
        <v>5.75</v>
      </c>
      <c r="BL61" s="244">
        <v>8.77</v>
      </c>
      <c r="BM61" s="244"/>
      <c r="BN61" s="244">
        <v>8.6999999999999993</v>
      </c>
      <c r="BO61" s="244"/>
      <c r="BP61" s="244">
        <v>0.64</v>
      </c>
      <c r="BQ61" s="244"/>
      <c r="BR61" s="244">
        <v>2.21</v>
      </c>
      <c r="BS61" s="244">
        <v>0.76</v>
      </c>
      <c r="BT61" s="244"/>
      <c r="BU61" s="244"/>
      <c r="BV61" s="244">
        <v>5.2</v>
      </c>
      <c r="BW61" s="244"/>
      <c r="BX61" s="244">
        <v>3.31</v>
      </c>
      <c r="BY61" s="244">
        <v>3.63</v>
      </c>
      <c r="BZ61" s="244"/>
      <c r="CA61" s="244">
        <v>0.04</v>
      </c>
      <c r="CB61" s="244"/>
      <c r="CC61" s="244"/>
      <c r="CD61" s="246" t="s">
        <v>233</v>
      </c>
      <c r="CE61" s="267">
        <f t="shared" ref="CE61:CE69" si="4">SUM(C61:CD61)</f>
        <v>147.75999999999996</v>
      </c>
    </row>
    <row r="62" spans="1:83" x14ac:dyDescent="0.35">
      <c r="A62" s="39" t="s">
        <v>248</v>
      </c>
      <c r="B62" s="20"/>
      <c r="C62" s="213"/>
      <c r="D62" s="213"/>
      <c r="E62" s="213">
        <v>241021</v>
      </c>
      <c r="F62" s="213"/>
      <c r="G62" s="213"/>
      <c r="H62" s="213"/>
      <c r="I62" s="213"/>
      <c r="J62" s="213"/>
      <c r="K62" s="213"/>
      <c r="L62" s="213">
        <v>1446125</v>
      </c>
      <c r="M62" s="213"/>
      <c r="N62" s="213"/>
      <c r="O62" s="213"/>
      <c r="P62" s="214"/>
      <c r="Q62" s="214"/>
      <c r="R62" s="214"/>
      <c r="S62" s="228">
        <v>29354</v>
      </c>
      <c r="T62" s="228"/>
      <c r="U62" s="227">
        <v>493295</v>
      </c>
      <c r="V62" s="214">
        <v>18952</v>
      </c>
      <c r="W62" s="214"/>
      <c r="X62" s="214">
        <v>81561</v>
      </c>
      <c r="Y62" s="214">
        <v>230568</v>
      </c>
      <c r="Z62" s="214"/>
      <c r="AA62" s="214"/>
      <c r="AB62" s="239">
        <v>254154</v>
      </c>
      <c r="AC62" s="214"/>
      <c r="AD62" s="214"/>
      <c r="AE62" s="214">
        <v>543049</v>
      </c>
      <c r="AF62" s="214"/>
      <c r="AG62" s="214">
        <v>1324464</v>
      </c>
      <c r="AH62" s="214">
        <v>1130393</v>
      </c>
      <c r="AI62" s="214">
        <v>54070</v>
      </c>
      <c r="AJ62" s="214">
        <v>3001632</v>
      </c>
      <c r="AK62" s="214">
        <v>159542</v>
      </c>
      <c r="AL62" s="214">
        <v>30830</v>
      </c>
      <c r="AM62" s="214"/>
      <c r="AN62" s="214"/>
      <c r="AO62" s="214">
        <v>45667</v>
      </c>
      <c r="AP62" s="214"/>
      <c r="AQ62" s="214"/>
      <c r="AR62" s="214"/>
      <c r="AS62" s="214"/>
      <c r="AT62" s="214"/>
      <c r="AU62" s="214"/>
      <c r="AV62" s="228"/>
      <c r="AW62" s="228"/>
      <c r="AX62" s="228"/>
      <c r="AY62" s="214">
        <v>237252</v>
      </c>
      <c r="AZ62" s="214"/>
      <c r="BA62" s="228">
        <v>53359</v>
      </c>
      <c r="BB62" s="228"/>
      <c r="BC62" s="228"/>
      <c r="BD62" s="228">
        <v>41208</v>
      </c>
      <c r="BE62" s="214">
        <v>203944</v>
      </c>
      <c r="BF62" s="228">
        <v>188901</v>
      </c>
      <c r="BG62" s="228"/>
      <c r="BH62" s="228">
        <v>52618</v>
      </c>
      <c r="BI62" s="228"/>
      <c r="BJ62" s="228">
        <v>136470</v>
      </c>
      <c r="BK62" s="228">
        <v>321201</v>
      </c>
      <c r="BL62" s="228">
        <v>352532</v>
      </c>
      <c r="BM62" s="228"/>
      <c r="BN62" s="228">
        <v>644196</v>
      </c>
      <c r="BO62" s="228"/>
      <c r="BP62" s="228">
        <v>79967</v>
      </c>
      <c r="BQ62" s="228"/>
      <c r="BR62" s="228">
        <v>195749</v>
      </c>
      <c r="BS62" s="228">
        <v>37829</v>
      </c>
      <c r="BT62" s="228"/>
      <c r="BU62" s="228"/>
      <c r="BV62" s="228">
        <v>216930</v>
      </c>
      <c r="BW62" s="228"/>
      <c r="BX62" s="228">
        <v>247431</v>
      </c>
      <c r="BY62" s="228">
        <v>352920</v>
      </c>
      <c r="BZ62" s="228"/>
      <c r="CA62" s="228">
        <v>15314</v>
      </c>
      <c r="CB62" s="228"/>
      <c r="CC62" s="228"/>
      <c r="CD62" s="29" t="s">
        <v>233</v>
      </c>
      <c r="CE62" s="32">
        <f t="shared" si="4"/>
        <v>12462498</v>
      </c>
    </row>
    <row r="63" spans="1:83" x14ac:dyDescent="0.35">
      <c r="A63" s="39" t="s">
        <v>9</v>
      </c>
      <c r="B63" s="20"/>
      <c r="C63" s="268">
        <f>ROUND(C48+C49,0)</f>
        <v>0</v>
      </c>
      <c r="D63" s="268">
        <f t="shared" ref="D63:BO63" si="5">ROUND(D48+D49,0)</f>
        <v>0</v>
      </c>
      <c r="E63" s="268">
        <f t="shared" si="5"/>
        <v>46979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281871</v>
      </c>
      <c r="M63" s="268">
        <f t="shared" si="5"/>
        <v>0</v>
      </c>
      <c r="N63" s="268">
        <f t="shared" si="5"/>
        <v>0</v>
      </c>
      <c r="O63" s="268">
        <f t="shared" si="5"/>
        <v>0</v>
      </c>
      <c r="P63" s="268">
        <f t="shared" si="5"/>
        <v>0</v>
      </c>
      <c r="Q63" s="268">
        <f t="shared" si="5"/>
        <v>0</v>
      </c>
      <c r="R63" s="268">
        <f t="shared" si="5"/>
        <v>0</v>
      </c>
      <c r="S63" s="268">
        <f t="shared" si="5"/>
        <v>5722</v>
      </c>
      <c r="T63" s="268">
        <f t="shared" si="5"/>
        <v>0</v>
      </c>
      <c r="U63" s="268">
        <f t="shared" si="5"/>
        <v>96150</v>
      </c>
      <c r="V63" s="268">
        <f t="shared" si="5"/>
        <v>3694</v>
      </c>
      <c r="W63" s="268">
        <f t="shared" si="5"/>
        <v>0</v>
      </c>
      <c r="X63" s="268">
        <f t="shared" si="5"/>
        <v>15897</v>
      </c>
      <c r="Y63" s="268">
        <f t="shared" si="5"/>
        <v>44941</v>
      </c>
      <c r="Z63" s="268">
        <f t="shared" si="5"/>
        <v>0</v>
      </c>
      <c r="AA63" s="268">
        <f t="shared" si="5"/>
        <v>0</v>
      </c>
      <c r="AB63" s="268">
        <f t="shared" si="5"/>
        <v>49538</v>
      </c>
      <c r="AC63" s="268">
        <f t="shared" si="5"/>
        <v>0</v>
      </c>
      <c r="AD63" s="268">
        <f t="shared" si="5"/>
        <v>0</v>
      </c>
      <c r="AE63" s="268">
        <f t="shared" si="5"/>
        <v>105848</v>
      </c>
      <c r="AF63" s="268">
        <f t="shared" si="5"/>
        <v>0</v>
      </c>
      <c r="AG63" s="268">
        <f t="shared" si="5"/>
        <v>258157</v>
      </c>
      <c r="AH63" s="268">
        <f t="shared" si="5"/>
        <v>220330</v>
      </c>
      <c r="AI63" s="268">
        <f t="shared" si="5"/>
        <v>10539</v>
      </c>
      <c r="AJ63" s="268">
        <f t="shared" si="5"/>
        <v>585062</v>
      </c>
      <c r="AK63" s="268">
        <f t="shared" si="5"/>
        <v>31097</v>
      </c>
      <c r="AL63" s="268">
        <f t="shared" si="5"/>
        <v>6009</v>
      </c>
      <c r="AM63" s="268">
        <f t="shared" si="5"/>
        <v>0</v>
      </c>
      <c r="AN63" s="268">
        <f t="shared" si="5"/>
        <v>0</v>
      </c>
      <c r="AO63" s="268">
        <f t="shared" si="5"/>
        <v>8901</v>
      </c>
      <c r="AP63" s="268">
        <f t="shared" si="5"/>
        <v>0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46244</v>
      </c>
      <c r="AZ63" s="268">
        <f t="shared" si="5"/>
        <v>0</v>
      </c>
      <c r="BA63" s="268">
        <f t="shared" si="5"/>
        <v>10400</v>
      </c>
      <c r="BB63" s="268">
        <f t="shared" si="5"/>
        <v>0</v>
      </c>
      <c r="BC63" s="268">
        <f t="shared" si="5"/>
        <v>0</v>
      </c>
      <c r="BD63" s="268">
        <f t="shared" si="5"/>
        <v>8032</v>
      </c>
      <c r="BE63" s="268">
        <f t="shared" si="5"/>
        <v>39752</v>
      </c>
      <c r="BF63" s="268">
        <f t="shared" si="5"/>
        <v>36820</v>
      </c>
      <c r="BG63" s="268">
        <f t="shared" si="5"/>
        <v>0</v>
      </c>
      <c r="BH63" s="268">
        <f t="shared" si="5"/>
        <v>10256</v>
      </c>
      <c r="BI63" s="268">
        <f t="shared" si="5"/>
        <v>0</v>
      </c>
      <c r="BJ63" s="268">
        <f t="shared" si="5"/>
        <v>26600</v>
      </c>
      <c r="BK63" s="268">
        <f t="shared" si="5"/>
        <v>62607</v>
      </c>
      <c r="BL63" s="268">
        <f t="shared" si="5"/>
        <v>68714</v>
      </c>
      <c r="BM63" s="268">
        <f t="shared" si="5"/>
        <v>0</v>
      </c>
      <c r="BN63" s="268">
        <f t="shared" si="5"/>
        <v>125563</v>
      </c>
      <c r="BO63" s="268">
        <f t="shared" si="5"/>
        <v>0</v>
      </c>
      <c r="BP63" s="268">
        <f t="shared" ref="BP63:CC63" si="6">ROUND(BP48+BP49,0)</f>
        <v>15587</v>
      </c>
      <c r="BQ63" s="268">
        <f t="shared" si="6"/>
        <v>0</v>
      </c>
      <c r="BR63" s="268">
        <f t="shared" si="6"/>
        <v>38154</v>
      </c>
      <c r="BS63" s="268">
        <f t="shared" si="6"/>
        <v>7373</v>
      </c>
      <c r="BT63" s="268">
        <f t="shared" si="6"/>
        <v>0</v>
      </c>
      <c r="BU63" s="268">
        <f t="shared" si="6"/>
        <v>0</v>
      </c>
      <c r="BV63" s="268">
        <f t="shared" si="6"/>
        <v>42283</v>
      </c>
      <c r="BW63" s="268">
        <f t="shared" si="6"/>
        <v>0</v>
      </c>
      <c r="BX63" s="268">
        <f t="shared" si="6"/>
        <v>48228</v>
      </c>
      <c r="BY63" s="268">
        <f t="shared" si="6"/>
        <v>68789</v>
      </c>
      <c r="BZ63" s="268">
        <f t="shared" si="6"/>
        <v>0</v>
      </c>
      <c r="CA63" s="268">
        <f t="shared" si="6"/>
        <v>2985</v>
      </c>
      <c r="CB63" s="268">
        <f t="shared" si="6"/>
        <v>0</v>
      </c>
      <c r="CC63" s="268">
        <f t="shared" si="6"/>
        <v>0</v>
      </c>
      <c r="CD63" s="29" t="s">
        <v>233</v>
      </c>
      <c r="CE63" s="32">
        <f t="shared" si="4"/>
        <v>2429122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>
        <v>35654</v>
      </c>
      <c r="Y64" s="214">
        <v>100793</v>
      </c>
      <c r="Z64" s="214"/>
      <c r="AA64" s="214"/>
      <c r="AB64" s="239"/>
      <c r="AC64" s="214"/>
      <c r="AD64" s="214"/>
      <c r="AE64" s="214"/>
      <c r="AF64" s="214"/>
      <c r="AG64" s="214">
        <v>30106</v>
      </c>
      <c r="AH64" s="214"/>
      <c r="AI64" s="214"/>
      <c r="AJ64" s="214">
        <v>80592</v>
      </c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>
        <v>750</v>
      </c>
      <c r="BQ64" s="228"/>
      <c r="BR64" s="228"/>
      <c r="BS64" s="228">
        <v>25087</v>
      </c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272982</v>
      </c>
    </row>
    <row r="65" spans="1:83" x14ac:dyDescent="0.35">
      <c r="A65" s="39" t="s">
        <v>250</v>
      </c>
      <c r="B65" s="20"/>
      <c r="C65" s="213"/>
      <c r="D65" s="213"/>
      <c r="E65" s="213">
        <v>13568</v>
      </c>
      <c r="F65" s="213"/>
      <c r="G65" s="213"/>
      <c r="H65" s="213"/>
      <c r="I65" s="213"/>
      <c r="J65" s="213"/>
      <c r="K65" s="213"/>
      <c r="L65" s="213">
        <v>81407</v>
      </c>
      <c r="M65" s="213"/>
      <c r="N65" s="213"/>
      <c r="O65" s="213"/>
      <c r="P65" s="214"/>
      <c r="Q65" s="214"/>
      <c r="R65" s="214"/>
      <c r="S65" s="228">
        <v>-6301</v>
      </c>
      <c r="T65" s="228"/>
      <c r="U65" s="227">
        <v>424421</v>
      </c>
      <c r="V65" s="214"/>
      <c r="W65" s="214"/>
      <c r="X65" s="214">
        <v>3332</v>
      </c>
      <c r="Y65" s="214">
        <v>9415</v>
      </c>
      <c r="Z65" s="214"/>
      <c r="AA65" s="214"/>
      <c r="AB65" s="239">
        <v>536357</v>
      </c>
      <c r="AC65" s="214"/>
      <c r="AD65" s="214"/>
      <c r="AE65" s="214">
        <v>4647</v>
      </c>
      <c r="AF65" s="214"/>
      <c r="AG65" s="214">
        <v>112649</v>
      </c>
      <c r="AH65" s="214">
        <v>94041</v>
      </c>
      <c r="AI65" s="214">
        <v>46768</v>
      </c>
      <c r="AJ65" s="214">
        <v>173930</v>
      </c>
      <c r="AK65" s="214">
        <v>1096</v>
      </c>
      <c r="AL65" s="214">
        <v>750</v>
      </c>
      <c r="AM65" s="214"/>
      <c r="AN65" s="214"/>
      <c r="AO65" s="214">
        <v>2571</v>
      </c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74414</v>
      </c>
      <c r="AZ65" s="214"/>
      <c r="BA65" s="228">
        <v>9606</v>
      </c>
      <c r="BB65" s="228"/>
      <c r="BC65" s="228"/>
      <c r="BD65" s="228">
        <v>749</v>
      </c>
      <c r="BE65" s="214">
        <v>32834</v>
      </c>
      <c r="BF65" s="228">
        <v>24512</v>
      </c>
      <c r="BG65" s="228"/>
      <c r="BH65" s="228">
        <v>64441</v>
      </c>
      <c r="BI65" s="228"/>
      <c r="BJ65" s="228">
        <v>2683</v>
      </c>
      <c r="BK65" s="228">
        <v>8777</v>
      </c>
      <c r="BL65" s="228">
        <v>10074</v>
      </c>
      <c r="BM65" s="228"/>
      <c r="BN65" s="228">
        <v>6115</v>
      </c>
      <c r="BO65" s="228"/>
      <c r="BP65" s="228">
        <v>48</v>
      </c>
      <c r="BQ65" s="228"/>
      <c r="BR65" s="228">
        <v>4173</v>
      </c>
      <c r="BS65" s="228">
        <v>67</v>
      </c>
      <c r="BT65" s="228"/>
      <c r="BU65" s="228"/>
      <c r="BV65" s="228">
        <v>4660</v>
      </c>
      <c r="BW65" s="228"/>
      <c r="BX65" s="228">
        <v>741</v>
      </c>
      <c r="BY65" s="228">
        <v>2676</v>
      </c>
      <c r="BZ65" s="228"/>
      <c r="CA65" s="228"/>
      <c r="CB65" s="228"/>
      <c r="CC65" s="228"/>
      <c r="CD65" s="29" t="s">
        <v>233</v>
      </c>
      <c r="CE65" s="32">
        <f t="shared" si="4"/>
        <v>1745221</v>
      </c>
    </row>
    <row r="66" spans="1:83" x14ac:dyDescent="0.35">
      <c r="A66" s="39" t="s">
        <v>251</v>
      </c>
      <c r="B66" s="20"/>
      <c r="C66" s="213"/>
      <c r="D66" s="213"/>
      <c r="E66" s="213">
        <v>85</v>
      </c>
      <c r="F66" s="213"/>
      <c r="G66" s="213"/>
      <c r="H66" s="213"/>
      <c r="I66" s="213"/>
      <c r="J66" s="213"/>
      <c r="K66" s="213"/>
      <c r="L66" s="213">
        <v>510</v>
      </c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>
        <v>1222</v>
      </c>
      <c r="AC66" s="214"/>
      <c r="AD66" s="214"/>
      <c r="AE66" s="214"/>
      <c r="AF66" s="214"/>
      <c r="AG66" s="214">
        <v>1894</v>
      </c>
      <c r="AH66" s="214">
        <v>25531</v>
      </c>
      <c r="AI66" s="214">
        <v>509</v>
      </c>
      <c r="AJ66" s="214">
        <v>6009</v>
      </c>
      <c r="AK66" s="214"/>
      <c r="AL66" s="214"/>
      <c r="AM66" s="214"/>
      <c r="AN66" s="214"/>
      <c r="AO66" s="214">
        <v>16</v>
      </c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209515</v>
      </c>
      <c r="BF66" s="228"/>
      <c r="BG66" s="228"/>
      <c r="BH66" s="228">
        <v>2349</v>
      </c>
      <c r="BI66" s="228"/>
      <c r="BJ66" s="228"/>
      <c r="BK66" s="228"/>
      <c r="BL66" s="228"/>
      <c r="BM66" s="228"/>
      <c r="BN66" s="228">
        <v>3390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>
        <v>1120</v>
      </c>
      <c r="BY66" s="228">
        <v>599</v>
      </c>
      <c r="BZ66" s="228"/>
      <c r="CA66" s="228"/>
      <c r="CB66" s="228"/>
      <c r="CC66" s="228"/>
      <c r="CD66" s="29" t="s">
        <v>233</v>
      </c>
      <c r="CE66" s="32">
        <f t="shared" si="4"/>
        <v>252749</v>
      </c>
    </row>
    <row r="67" spans="1:83" x14ac:dyDescent="0.35">
      <c r="A67" s="39" t="s">
        <v>252</v>
      </c>
      <c r="B67" s="20"/>
      <c r="C67" s="213"/>
      <c r="D67" s="213"/>
      <c r="E67" s="213">
        <v>10720</v>
      </c>
      <c r="F67" s="213"/>
      <c r="G67" s="213"/>
      <c r="H67" s="213"/>
      <c r="I67" s="213"/>
      <c r="J67" s="213"/>
      <c r="K67" s="213"/>
      <c r="L67" s="213">
        <v>64320</v>
      </c>
      <c r="M67" s="213"/>
      <c r="N67" s="213"/>
      <c r="O67" s="213"/>
      <c r="P67" s="214"/>
      <c r="Q67" s="214"/>
      <c r="R67" s="214"/>
      <c r="S67" s="228"/>
      <c r="T67" s="228"/>
      <c r="U67" s="227">
        <v>208026</v>
      </c>
      <c r="V67" s="214"/>
      <c r="W67" s="214"/>
      <c r="X67" s="214">
        <v>8322</v>
      </c>
      <c r="Y67" s="214">
        <v>23527</v>
      </c>
      <c r="Z67" s="214"/>
      <c r="AA67" s="214"/>
      <c r="AB67" s="239">
        <v>320873</v>
      </c>
      <c r="AC67" s="214"/>
      <c r="AD67" s="214"/>
      <c r="AE67" s="214">
        <v>12395</v>
      </c>
      <c r="AF67" s="214"/>
      <c r="AG67" s="214">
        <v>80942</v>
      </c>
      <c r="AH67" s="214">
        <v>176616</v>
      </c>
      <c r="AI67" s="214"/>
      <c r="AJ67" s="214">
        <v>5590</v>
      </c>
      <c r="AK67" s="214"/>
      <c r="AL67" s="214"/>
      <c r="AM67" s="214"/>
      <c r="AN67" s="214"/>
      <c r="AO67" s="214">
        <v>2031</v>
      </c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1635</v>
      </c>
      <c r="AZ67" s="214"/>
      <c r="BA67" s="228"/>
      <c r="BB67" s="228"/>
      <c r="BC67" s="228"/>
      <c r="BD67" s="228"/>
      <c r="BE67" s="214">
        <v>23389</v>
      </c>
      <c r="BF67" s="228">
        <v>1310</v>
      </c>
      <c r="BG67" s="228"/>
      <c r="BH67" s="228">
        <v>160659</v>
      </c>
      <c r="BI67" s="228"/>
      <c r="BJ67" s="228">
        <v>111498</v>
      </c>
      <c r="BK67" s="228">
        <v>7735</v>
      </c>
      <c r="BL67" s="228"/>
      <c r="BM67" s="228"/>
      <c r="BN67" s="228">
        <v>385005</v>
      </c>
      <c r="BO67" s="228"/>
      <c r="BP67" s="228">
        <v>11792</v>
      </c>
      <c r="BQ67" s="228"/>
      <c r="BR67" s="228">
        <v>116380</v>
      </c>
      <c r="BS67" s="228">
        <v>1110</v>
      </c>
      <c r="BT67" s="228"/>
      <c r="BU67" s="228"/>
      <c r="BV67" s="228">
        <v>33423</v>
      </c>
      <c r="BW67" s="228"/>
      <c r="BX67" s="228"/>
      <c r="BY67" s="228">
        <v>27487</v>
      </c>
      <c r="BZ67" s="228"/>
      <c r="CA67" s="228"/>
      <c r="CB67" s="228"/>
      <c r="CC67" s="228"/>
      <c r="CD67" s="29" t="s">
        <v>233</v>
      </c>
      <c r="CE67" s="32">
        <f t="shared" si="4"/>
        <v>1794785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20783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124657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85055</v>
      </c>
      <c r="T68" s="32">
        <f t="shared" si="7"/>
        <v>0</v>
      </c>
      <c r="U68" s="32">
        <f t="shared" si="7"/>
        <v>38074</v>
      </c>
      <c r="V68" s="32">
        <f t="shared" si="7"/>
        <v>6418</v>
      </c>
      <c r="W68" s="32">
        <f t="shared" si="7"/>
        <v>0</v>
      </c>
      <c r="X68" s="32">
        <f t="shared" si="7"/>
        <v>16723</v>
      </c>
      <c r="Y68" s="32">
        <f t="shared" si="7"/>
        <v>47243</v>
      </c>
      <c r="Z68" s="32">
        <f t="shared" si="7"/>
        <v>0</v>
      </c>
      <c r="AA68" s="32">
        <f t="shared" si="7"/>
        <v>0</v>
      </c>
      <c r="AB68" s="32">
        <f t="shared" si="7"/>
        <v>6506</v>
      </c>
      <c r="AC68" s="32">
        <f t="shared" si="7"/>
        <v>0</v>
      </c>
      <c r="AD68" s="32">
        <f t="shared" si="7"/>
        <v>0</v>
      </c>
      <c r="AE68" s="32">
        <f t="shared" si="7"/>
        <v>96364</v>
      </c>
      <c r="AF68" s="32">
        <f t="shared" si="7"/>
        <v>0</v>
      </c>
      <c r="AG68" s="32">
        <f t="shared" si="7"/>
        <v>96189</v>
      </c>
      <c r="AH68" s="32">
        <f t="shared" si="7"/>
        <v>37375</v>
      </c>
      <c r="AI68" s="32">
        <f t="shared" si="7"/>
        <v>22836</v>
      </c>
      <c r="AJ68" s="32">
        <f t="shared" si="7"/>
        <v>189583</v>
      </c>
      <c r="AK68" s="32">
        <f t="shared" si="7"/>
        <v>6986</v>
      </c>
      <c r="AL68" s="32">
        <f t="shared" si="7"/>
        <v>11527</v>
      </c>
      <c r="AM68" s="32">
        <f t="shared" si="7"/>
        <v>0</v>
      </c>
      <c r="AN68" s="32">
        <f t="shared" si="7"/>
        <v>0</v>
      </c>
      <c r="AO68" s="32">
        <f t="shared" si="7"/>
        <v>3930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56805</v>
      </c>
      <c r="AZ68" s="32">
        <f t="shared" si="7"/>
        <v>0</v>
      </c>
      <c r="BA68" s="32">
        <f t="shared" si="7"/>
        <v>18993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356855</v>
      </c>
      <c r="BF68" s="32">
        <f t="shared" si="7"/>
        <v>12313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240712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4934</v>
      </c>
      <c r="BS68" s="32">
        <f t="shared" si="8"/>
        <v>3624</v>
      </c>
      <c r="BT68" s="32">
        <f t="shared" si="8"/>
        <v>0</v>
      </c>
      <c r="BU68" s="32">
        <f t="shared" si="8"/>
        <v>0</v>
      </c>
      <c r="BV68" s="32">
        <f t="shared" si="8"/>
        <v>40039</v>
      </c>
      <c r="BW68" s="32">
        <f t="shared" si="8"/>
        <v>0</v>
      </c>
      <c r="BX68" s="32">
        <f t="shared" si="8"/>
        <v>0</v>
      </c>
      <c r="BY68" s="32">
        <f t="shared" si="8"/>
        <v>2008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1546532</v>
      </c>
    </row>
    <row r="69" spans="1:83" x14ac:dyDescent="0.35">
      <c r="A69" s="39" t="s">
        <v>253</v>
      </c>
      <c r="B69" s="32"/>
      <c r="C69" s="213"/>
      <c r="D69" s="213"/>
      <c r="E69" s="213">
        <v>303</v>
      </c>
      <c r="F69" s="213"/>
      <c r="G69" s="213"/>
      <c r="H69" s="213"/>
      <c r="I69" s="213"/>
      <c r="J69" s="213"/>
      <c r="K69" s="213"/>
      <c r="L69" s="213">
        <v>1780</v>
      </c>
      <c r="M69" s="213"/>
      <c r="N69" s="213"/>
      <c r="O69" s="213"/>
      <c r="P69" s="214"/>
      <c r="Q69" s="214"/>
      <c r="R69" s="214"/>
      <c r="S69" s="228">
        <v>18930</v>
      </c>
      <c r="T69" s="228"/>
      <c r="U69" s="227">
        <v>1949</v>
      </c>
      <c r="V69" s="214"/>
      <c r="W69" s="214"/>
      <c r="X69" s="214"/>
      <c r="Y69" s="214">
        <v>1147</v>
      </c>
      <c r="Z69" s="214"/>
      <c r="AA69" s="214"/>
      <c r="AB69" s="239">
        <v>52847</v>
      </c>
      <c r="AC69" s="214"/>
      <c r="AD69" s="214"/>
      <c r="AE69" s="214"/>
      <c r="AF69" s="214"/>
      <c r="AG69" s="214">
        <v>3623</v>
      </c>
      <c r="AH69" s="214">
        <v>15600</v>
      </c>
      <c r="AI69" s="214">
        <v>217</v>
      </c>
      <c r="AJ69" s="214">
        <v>5010</v>
      </c>
      <c r="AK69" s="214"/>
      <c r="AL69" s="214"/>
      <c r="AM69" s="214"/>
      <c r="AN69" s="214"/>
      <c r="AO69" s="214">
        <v>57</v>
      </c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52883</v>
      </c>
      <c r="BF69" s="228"/>
      <c r="BG69" s="228"/>
      <c r="BH69" s="228">
        <v>4200</v>
      </c>
      <c r="BI69" s="228"/>
      <c r="BJ69" s="228">
        <v>1495</v>
      </c>
      <c r="BK69" s="228">
        <v>7881</v>
      </c>
      <c r="BL69" s="228">
        <v>7952</v>
      </c>
      <c r="BM69" s="228"/>
      <c r="BN69" s="228">
        <v>600</v>
      </c>
      <c r="BO69" s="228"/>
      <c r="BP69" s="228"/>
      <c r="BQ69" s="228"/>
      <c r="BR69" s="228"/>
      <c r="BS69" s="228"/>
      <c r="BT69" s="228"/>
      <c r="BU69" s="228"/>
      <c r="BV69" s="228">
        <v>2723</v>
      </c>
      <c r="BW69" s="228"/>
      <c r="BX69" s="228">
        <v>319</v>
      </c>
      <c r="BY69" s="228"/>
      <c r="BZ69" s="228"/>
      <c r="CA69" s="228"/>
      <c r="CB69" s="228"/>
      <c r="CC69" s="228"/>
      <c r="CD69" s="29" t="s">
        <v>233</v>
      </c>
      <c r="CE69" s="32">
        <f t="shared" si="4"/>
        <v>179516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2312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13872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113979</v>
      </c>
      <c r="T70" s="32">
        <f t="shared" si="9"/>
        <v>0</v>
      </c>
      <c r="U70" s="32">
        <f t="shared" si="9"/>
        <v>30766</v>
      </c>
      <c r="V70" s="32">
        <f t="shared" si="9"/>
        <v>0</v>
      </c>
      <c r="W70" s="32">
        <f t="shared" si="9"/>
        <v>0</v>
      </c>
      <c r="X70" s="32">
        <f t="shared" si="9"/>
        <v>-3379</v>
      </c>
      <c r="Y70" s="32">
        <f t="shared" si="9"/>
        <v>73893</v>
      </c>
      <c r="Z70" s="32">
        <f t="shared" si="9"/>
        <v>0</v>
      </c>
      <c r="AA70" s="32">
        <f t="shared" si="9"/>
        <v>0</v>
      </c>
      <c r="AB70" s="32">
        <f t="shared" si="9"/>
        <v>43</v>
      </c>
      <c r="AC70" s="32">
        <f t="shared" si="9"/>
        <v>0</v>
      </c>
      <c r="AD70" s="32">
        <f t="shared" si="9"/>
        <v>0</v>
      </c>
      <c r="AE70" s="32">
        <f t="shared" si="9"/>
        <v>11502</v>
      </c>
      <c r="AF70" s="32">
        <f t="shared" si="9"/>
        <v>0</v>
      </c>
      <c r="AG70" s="32">
        <f t="shared" si="9"/>
        <v>6567</v>
      </c>
      <c r="AH70" s="32">
        <f t="shared" si="9"/>
        <v>49566</v>
      </c>
      <c r="AI70" s="32">
        <f t="shared" si="9"/>
        <v>3595</v>
      </c>
      <c r="AJ70" s="32">
        <f t="shared" si="9"/>
        <v>40376</v>
      </c>
      <c r="AK70" s="32">
        <f t="shared" si="9"/>
        <v>175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438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5780</v>
      </c>
      <c r="AZ70" s="32">
        <f t="shared" si="9"/>
        <v>0</v>
      </c>
      <c r="BA70" s="32">
        <f t="shared" si="9"/>
        <v>1209</v>
      </c>
      <c r="BB70" s="32">
        <f t="shared" si="9"/>
        <v>0</v>
      </c>
      <c r="BC70" s="32">
        <f t="shared" si="9"/>
        <v>0</v>
      </c>
      <c r="BD70" s="32">
        <f t="shared" si="9"/>
        <v>559</v>
      </c>
      <c r="BE70" s="32">
        <f t="shared" si="9"/>
        <v>60778</v>
      </c>
      <c r="BF70" s="32">
        <f t="shared" si="9"/>
        <v>0</v>
      </c>
      <c r="BG70" s="32">
        <f t="shared" si="9"/>
        <v>0</v>
      </c>
      <c r="BH70" s="32">
        <f t="shared" si="9"/>
        <v>710478</v>
      </c>
      <c r="BI70" s="32">
        <f t="shared" si="9"/>
        <v>0</v>
      </c>
      <c r="BJ70" s="32">
        <f t="shared" si="9"/>
        <v>432</v>
      </c>
      <c r="BK70" s="32">
        <f t="shared" si="9"/>
        <v>117672</v>
      </c>
      <c r="BL70" s="32">
        <f t="shared" si="9"/>
        <v>12</v>
      </c>
      <c r="BM70" s="32">
        <f t="shared" si="9"/>
        <v>0</v>
      </c>
      <c r="BN70" s="32">
        <f t="shared" si="9"/>
        <v>129028</v>
      </c>
      <c r="BO70" s="32">
        <f t="shared" ref="BO70:CD70" si="10">SUM(BO71:BO84)</f>
        <v>0</v>
      </c>
      <c r="BP70" s="32">
        <f t="shared" si="10"/>
        <v>6830</v>
      </c>
      <c r="BQ70" s="32">
        <f t="shared" si="10"/>
        <v>0</v>
      </c>
      <c r="BR70" s="32">
        <f t="shared" si="10"/>
        <v>10526</v>
      </c>
      <c r="BS70" s="32">
        <f t="shared" si="10"/>
        <v>10216</v>
      </c>
      <c r="BT70" s="32">
        <f t="shared" si="10"/>
        <v>0</v>
      </c>
      <c r="BU70" s="32">
        <f t="shared" si="10"/>
        <v>0</v>
      </c>
      <c r="BV70" s="32">
        <f t="shared" si="10"/>
        <v>46003</v>
      </c>
      <c r="BW70" s="32">
        <f t="shared" si="10"/>
        <v>0</v>
      </c>
      <c r="BX70" s="32">
        <f t="shared" si="10"/>
        <v>502</v>
      </c>
      <c r="BY70" s="32">
        <f t="shared" si="10"/>
        <v>1651</v>
      </c>
      <c r="BZ70" s="32">
        <f t="shared" si="10"/>
        <v>0</v>
      </c>
      <c r="CA70" s="32">
        <f t="shared" si="10"/>
        <v>24362</v>
      </c>
      <c r="CB70" s="32">
        <f t="shared" si="10"/>
        <v>0</v>
      </c>
      <c r="CC70" s="32">
        <f t="shared" si="10"/>
        <v>470</v>
      </c>
      <c r="CD70" s="32">
        <f t="shared" si="10"/>
        <v>818970</v>
      </c>
      <c r="CE70" s="32">
        <f>SUM(CE71:CE85)</f>
        <v>2423324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2312</v>
      </c>
      <c r="F84" s="30"/>
      <c r="G84" s="24"/>
      <c r="H84" s="24"/>
      <c r="I84" s="30"/>
      <c r="J84" s="30"/>
      <c r="K84" s="30"/>
      <c r="L84" s="30">
        <v>13872</v>
      </c>
      <c r="M84" s="24"/>
      <c r="N84" s="24"/>
      <c r="O84" s="24"/>
      <c r="P84" s="30"/>
      <c r="Q84" s="30"/>
      <c r="R84" s="31"/>
      <c r="S84" s="30">
        <v>113979</v>
      </c>
      <c r="T84" s="24"/>
      <c r="U84" s="30">
        <v>30766</v>
      </c>
      <c r="V84" s="30"/>
      <c r="W84" s="24"/>
      <c r="X84" s="30">
        <v>-3379</v>
      </c>
      <c r="Y84" s="30">
        <v>73893</v>
      </c>
      <c r="Z84" s="30"/>
      <c r="AA84" s="30"/>
      <c r="AB84" s="30">
        <v>43</v>
      </c>
      <c r="AC84" s="30"/>
      <c r="AD84" s="30"/>
      <c r="AE84" s="30">
        <v>11502</v>
      </c>
      <c r="AF84" s="30"/>
      <c r="AG84" s="30">
        <v>6567</v>
      </c>
      <c r="AH84" s="30">
        <v>49566</v>
      </c>
      <c r="AI84" s="30">
        <v>3595</v>
      </c>
      <c r="AJ84" s="30">
        <v>40376</v>
      </c>
      <c r="AK84" s="30">
        <v>175</v>
      </c>
      <c r="AL84" s="30"/>
      <c r="AM84" s="30"/>
      <c r="AN84" s="30"/>
      <c r="AO84" s="24">
        <v>438</v>
      </c>
      <c r="AP84" s="30"/>
      <c r="AQ84" s="24"/>
      <c r="AR84" s="24"/>
      <c r="AS84" s="24"/>
      <c r="AT84" s="24"/>
      <c r="AU84" s="30"/>
      <c r="AV84" s="30"/>
      <c r="AW84" s="30"/>
      <c r="AX84" s="30"/>
      <c r="AY84" s="30">
        <v>5780</v>
      </c>
      <c r="AZ84" s="30"/>
      <c r="BA84" s="30">
        <v>1209</v>
      </c>
      <c r="BB84" s="30"/>
      <c r="BC84" s="30"/>
      <c r="BD84" s="30">
        <v>559</v>
      </c>
      <c r="BE84" s="30">
        <v>60778</v>
      </c>
      <c r="BF84" s="30"/>
      <c r="BG84" s="30"/>
      <c r="BH84" s="31">
        <v>710478</v>
      </c>
      <c r="BI84" s="30"/>
      <c r="BJ84" s="30">
        <v>432</v>
      </c>
      <c r="BK84" s="30">
        <v>117672</v>
      </c>
      <c r="BL84" s="30">
        <v>12</v>
      </c>
      <c r="BM84" s="30"/>
      <c r="BN84" s="30">
        <v>129028</v>
      </c>
      <c r="BO84" s="30"/>
      <c r="BP84" s="30">
        <v>6830</v>
      </c>
      <c r="BQ84" s="30"/>
      <c r="BR84" s="30">
        <v>10526</v>
      </c>
      <c r="BS84" s="30">
        <v>10216</v>
      </c>
      <c r="BT84" s="30"/>
      <c r="BU84" s="30"/>
      <c r="BV84" s="30">
        <v>46003</v>
      </c>
      <c r="BW84" s="30"/>
      <c r="BX84" s="30">
        <v>502</v>
      </c>
      <c r="BY84" s="30">
        <v>1651</v>
      </c>
      <c r="BZ84" s="30"/>
      <c r="CA84" s="30">
        <v>24362</v>
      </c>
      <c r="CB84" s="30"/>
      <c r="CC84" s="30">
        <v>470</v>
      </c>
      <c r="CD84" s="35">
        <v>818970</v>
      </c>
      <c r="CE84" s="32">
        <f t="shared" si="11"/>
        <v>2289183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>
        <v>134141</v>
      </c>
      <c r="CE85" s="32">
        <f t="shared" si="11"/>
        <v>134141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335771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2014542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246739</v>
      </c>
      <c r="T86" s="32">
        <f t="shared" si="12"/>
        <v>0</v>
      </c>
      <c r="U86" s="32">
        <f t="shared" si="12"/>
        <v>1292681</v>
      </c>
      <c r="V86" s="32">
        <f t="shared" si="12"/>
        <v>29064</v>
      </c>
      <c r="W86" s="32">
        <f t="shared" si="12"/>
        <v>0</v>
      </c>
      <c r="X86" s="32">
        <f t="shared" si="12"/>
        <v>158110</v>
      </c>
      <c r="Y86" s="32">
        <f t="shared" si="12"/>
        <v>531527</v>
      </c>
      <c r="Z86" s="32">
        <f t="shared" si="12"/>
        <v>0</v>
      </c>
      <c r="AA86" s="32">
        <f t="shared" si="12"/>
        <v>0</v>
      </c>
      <c r="AB86" s="32">
        <f t="shared" si="12"/>
        <v>1221540</v>
      </c>
      <c r="AC86" s="32">
        <f t="shared" si="12"/>
        <v>0</v>
      </c>
      <c r="AD86" s="32">
        <f t="shared" si="12"/>
        <v>0</v>
      </c>
      <c r="AE86" s="32">
        <f t="shared" si="12"/>
        <v>773805</v>
      </c>
      <c r="AF86" s="32">
        <f t="shared" si="12"/>
        <v>0</v>
      </c>
      <c r="AG86" s="32">
        <f t="shared" si="12"/>
        <v>1914591</v>
      </c>
      <c r="AH86" s="32">
        <f t="shared" si="12"/>
        <v>1749452</v>
      </c>
      <c r="AI86" s="32">
        <f t="shared" si="12"/>
        <v>138534</v>
      </c>
      <c r="AJ86" s="32">
        <f t="shared" si="12"/>
        <v>4087784</v>
      </c>
      <c r="AK86" s="32">
        <f t="shared" si="12"/>
        <v>198896</v>
      </c>
      <c r="AL86" s="32">
        <f t="shared" si="12"/>
        <v>49116</v>
      </c>
      <c r="AM86" s="32">
        <f t="shared" si="12"/>
        <v>0</v>
      </c>
      <c r="AN86" s="32">
        <f t="shared" si="12"/>
        <v>0</v>
      </c>
      <c r="AO86" s="32">
        <f t="shared" si="12"/>
        <v>63611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422130</v>
      </c>
      <c r="AZ86" s="32">
        <f t="shared" si="12"/>
        <v>0</v>
      </c>
      <c r="BA86" s="32">
        <f t="shared" si="12"/>
        <v>93567</v>
      </c>
      <c r="BB86" s="32">
        <f t="shared" si="12"/>
        <v>0</v>
      </c>
      <c r="BC86" s="32">
        <f t="shared" si="12"/>
        <v>0</v>
      </c>
      <c r="BD86" s="32">
        <f t="shared" si="12"/>
        <v>50548</v>
      </c>
      <c r="BE86" s="32">
        <f t="shared" si="12"/>
        <v>979950</v>
      </c>
      <c r="BF86" s="32">
        <f t="shared" si="12"/>
        <v>263856</v>
      </c>
      <c r="BG86" s="32">
        <f t="shared" si="12"/>
        <v>0</v>
      </c>
      <c r="BH86" s="32">
        <f t="shared" si="12"/>
        <v>1005001</v>
      </c>
      <c r="BI86" s="32">
        <f t="shared" si="12"/>
        <v>0</v>
      </c>
      <c r="BJ86" s="32">
        <f t="shared" si="12"/>
        <v>279178</v>
      </c>
      <c r="BK86" s="32">
        <f t="shared" si="12"/>
        <v>525873</v>
      </c>
      <c r="BL86" s="32">
        <f t="shared" si="12"/>
        <v>439284</v>
      </c>
      <c r="BM86" s="32">
        <f t="shared" si="12"/>
        <v>0</v>
      </c>
      <c r="BN86" s="32">
        <f t="shared" si="12"/>
        <v>1534609</v>
      </c>
      <c r="BO86" s="32">
        <f t="shared" si="12"/>
        <v>0</v>
      </c>
      <c r="BP86" s="32">
        <f t="shared" ref="BP86:CD86" si="13">SUM(BP62:BP70)-BP85</f>
        <v>114974</v>
      </c>
      <c r="BQ86" s="32">
        <f t="shared" si="13"/>
        <v>0</v>
      </c>
      <c r="BR86" s="32">
        <f t="shared" si="13"/>
        <v>369916</v>
      </c>
      <c r="BS86" s="32">
        <f t="shared" si="13"/>
        <v>85306</v>
      </c>
      <c r="BT86" s="32">
        <f t="shared" si="13"/>
        <v>0</v>
      </c>
      <c r="BU86" s="32">
        <f t="shared" si="13"/>
        <v>0</v>
      </c>
      <c r="BV86" s="32">
        <f t="shared" si="13"/>
        <v>386061</v>
      </c>
      <c r="BW86" s="32">
        <f t="shared" si="13"/>
        <v>0</v>
      </c>
      <c r="BX86" s="32">
        <f t="shared" si="13"/>
        <v>298341</v>
      </c>
      <c r="BY86" s="32">
        <f t="shared" si="13"/>
        <v>456130</v>
      </c>
      <c r="BZ86" s="32">
        <f t="shared" si="13"/>
        <v>0</v>
      </c>
      <c r="CA86" s="32">
        <f t="shared" si="13"/>
        <v>42661</v>
      </c>
      <c r="CB86" s="32">
        <f t="shared" si="13"/>
        <v>0</v>
      </c>
      <c r="CC86" s="32">
        <f t="shared" si="13"/>
        <v>470</v>
      </c>
      <c r="CD86" s="32">
        <f t="shared" si="13"/>
        <v>684829</v>
      </c>
      <c r="CE86" s="32">
        <f t="shared" si="11"/>
        <v>22838447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2771576</v>
      </c>
    </row>
    <row r="88" spans="1:84" x14ac:dyDescent="0.35">
      <c r="A88" s="26" t="s">
        <v>272</v>
      </c>
      <c r="B88" s="20"/>
      <c r="C88" s="213"/>
      <c r="D88" s="213"/>
      <c r="E88" s="213">
        <v>463219</v>
      </c>
      <c r="F88" s="213"/>
      <c r="G88" s="213"/>
      <c r="H88" s="213"/>
      <c r="I88" s="213"/>
      <c r="J88" s="213"/>
      <c r="K88" s="213"/>
      <c r="L88" s="213">
        <v>2450400</v>
      </c>
      <c r="M88" s="213"/>
      <c r="N88" s="213"/>
      <c r="O88" s="213"/>
      <c r="P88" s="213"/>
      <c r="Q88" s="213"/>
      <c r="R88" s="213"/>
      <c r="S88" s="213">
        <v>123843</v>
      </c>
      <c r="T88" s="213"/>
      <c r="U88" s="213">
        <v>100977</v>
      </c>
      <c r="V88" s="213">
        <v>4218</v>
      </c>
      <c r="W88" s="213"/>
      <c r="X88" s="213">
        <v>20621</v>
      </c>
      <c r="Y88" s="213">
        <v>58295</v>
      </c>
      <c r="Z88" s="213"/>
      <c r="AA88" s="213"/>
      <c r="AB88" s="213">
        <v>379893</v>
      </c>
      <c r="AC88" s="213"/>
      <c r="AD88" s="213"/>
      <c r="AE88" s="213">
        <v>291412</v>
      </c>
      <c r="AF88" s="213"/>
      <c r="AG88" s="213"/>
      <c r="AH88" s="213"/>
      <c r="AI88" s="213"/>
      <c r="AJ88" s="213"/>
      <c r="AK88" s="213">
        <v>299022</v>
      </c>
      <c r="AL88" s="213">
        <v>59244</v>
      </c>
      <c r="AM88" s="213"/>
      <c r="AN88" s="213"/>
      <c r="AO88" s="213">
        <v>335</v>
      </c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4251479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>
        <v>430824</v>
      </c>
      <c r="T89" s="213"/>
      <c r="U89" s="213">
        <v>5042731</v>
      </c>
      <c r="V89" s="213">
        <v>258477</v>
      </c>
      <c r="W89" s="213"/>
      <c r="X89" s="213">
        <v>1916464</v>
      </c>
      <c r="Y89" s="213">
        <v>5417725</v>
      </c>
      <c r="Z89" s="213"/>
      <c r="AA89" s="213"/>
      <c r="AB89" s="213">
        <v>1593721</v>
      </c>
      <c r="AC89" s="213"/>
      <c r="AD89" s="213"/>
      <c r="AE89" s="213">
        <v>1480715</v>
      </c>
      <c r="AF89" s="213"/>
      <c r="AG89" s="213">
        <v>5060272</v>
      </c>
      <c r="AH89" s="213">
        <v>101725</v>
      </c>
      <c r="AI89" s="213">
        <v>749794</v>
      </c>
      <c r="AJ89" s="213">
        <v>49864</v>
      </c>
      <c r="AK89" s="213">
        <v>258898</v>
      </c>
      <c r="AL89" s="213">
        <v>43466</v>
      </c>
      <c r="AM89" s="213"/>
      <c r="AN89" s="213"/>
      <c r="AO89" s="213">
        <v>5498088</v>
      </c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27902764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463219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2450400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554667</v>
      </c>
      <c r="T90" s="32">
        <f t="shared" si="15"/>
        <v>0</v>
      </c>
      <c r="U90" s="32">
        <f t="shared" si="15"/>
        <v>5143708</v>
      </c>
      <c r="V90" s="32">
        <f t="shared" si="15"/>
        <v>262695</v>
      </c>
      <c r="W90" s="32">
        <f t="shared" si="15"/>
        <v>0</v>
      </c>
      <c r="X90" s="32">
        <f t="shared" si="15"/>
        <v>1937085</v>
      </c>
      <c r="Y90" s="32">
        <f t="shared" si="15"/>
        <v>5476020</v>
      </c>
      <c r="Z90" s="32">
        <f t="shared" si="15"/>
        <v>0</v>
      </c>
      <c r="AA90" s="32">
        <f t="shared" si="15"/>
        <v>0</v>
      </c>
      <c r="AB90" s="32">
        <f t="shared" si="15"/>
        <v>1973614</v>
      </c>
      <c r="AC90" s="32">
        <f t="shared" si="15"/>
        <v>0</v>
      </c>
      <c r="AD90" s="32">
        <f t="shared" si="15"/>
        <v>0</v>
      </c>
      <c r="AE90" s="32">
        <f t="shared" si="15"/>
        <v>1772127</v>
      </c>
      <c r="AF90" s="32">
        <f t="shared" si="15"/>
        <v>0</v>
      </c>
      <c r="AG90" s="32">
        <f t="shared" si="15"/>
        <v>5060272</v>
      </c>
      <c r="AH90" s="32">
        <f t="shared" si="15"/>
        <v>101725</v>
      </c>
      <c r="AI90" s="32">
        <f t="shared" si="15"/>
        <v>749794</v>
      </c>
      <c r="AJ90" s="32">
        <f t="shared" si="15"/>
        <v>49864</v>
      </c>
      <c r="AK90" s="32">
        <f t="shared" si="15"/>
        <v>557920</v>
      </c>
      <c r="AL90" s="32">
        <f t="shared" si="15"/>
        <v>102710</v>
      </c>
      <c r="AM90" s="32">
        <f t="shared" si="15"/>
        <v>0</v>
      </c>
      <c r="AN90" s="32">
        <f t="shared" si="15"/>
        <v>0</v>
      </c>
      <c r="AO90" s="32">
        <f t="shared" si="15"/>
        <v>5498423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32154243</v>
      </c>
    </row>
    <row r="91" spans="1:84" x14ac:dyDescent="0.35">
      <c r="A91" s="39" t="s">
        <v>275</v>
      </c>
      <c r="B91" s="32"/>
      <c r="C91" s="213"/>
      <c r="D91" s="213"/>
      <c r="E91" s="213">
        <v>476</v>
      </c>
      <c r="F91" s="213"/>
      <c r="G91" s="213"/>
      <c r="H91" s="213"/>
      <c r="I91" s="213"/>
      <c r="J91" s="213"/>
      <c r="K91" s="213"/>
      <c r="L91" s="213">
        <v>2855</v>
      </c>
      <c r="M91" s="213"/>
      <c r="N91" s="213"/>
      <c r="O91" s="213"/>
      <c r="P91" s="213"/>
      <c r="Q91" s="213"/>
      <c r="R91" s="213"/>
      <c r="S91" s="213">
        <v>1948</v>
      </c>
      <c r="T91" s="213"/>
      <c r="U91" s="213">
        <v>872</v>
      </c>
      <c r="V91" s="213">
        <v>147</v>
      </c>
      <c r="W91" s="213"/>
      <c r="X91" s="213">
        <v>383</v>
      </c>
      <c r="Y91" s="213">
        <v>1082</v>
      </c>
      <c r="Z91" s="213"/>
      <c r="AA91" s="213"/>
      <c r="AB91" s="213">
        <v>149</v>
      </c>
      <c r="AC91" s="213"/>
      <c r="AD91" s="213"/>
      <c r="AE91" s="213">
        <v>2207</v>
      </c>
      <c r="AF91" s="213"/>
      <c r="AG91" s="213">
        <v>2203</v>
      </c>
      <c r="AH91" s="213">
        <v>856</v>
      </c>
      <c r="AI91" s="213">
        <v>523</v>
      </c>
      <c r="AJ91" s="213">
        <v>4342</v>
      </c>
      <c r="AK91" s="213">
        <v>160</v>
      </c>
      <c r="AL91" s="213">
        <v>264</v>
      </c>
      <c r="AM91" s="213"/>
      <c r="AN91" s="213"/>
      <c r="AO91" s="213">
        <v>90</v>
      </c>
      <c r="AP91" s="213"/>
      <c r="AQ91" s="213"/>
      <c r="AR91" s="213"/>
      <c r="AS91" s="213"/>
      <c r="AT91" s="213"/>
      <c r="AU91" s="213"/>
      <c r="AV91" s="213"/>
      <c r="AW91" s="213"/>
      <c r="AX91" s="213"/>
      <c r="AY91" s="213">
        <v>1301</v>
      </c>
      <c r="AZ91" s="213"/>
      <c r="BA91" s="213">
        <v>435</v>
      </c>
      <c r="BB91" s="213"/>
      <c r="BC91" s="213"/>
      <c r="BD91" s="213"/>
      <c r="BE91" s="213">
        <v>8173</v>
      </c>
      <c r="BF91" s="213">
        <v>282</v>
      </c>
      <c r="BG91" s="213"/>
      <c r="BH91" s="213"/>
      <c r="BI91" s="213"/>
      <c r="BJ91" s="213"/>
      <c r="BK91" s="213"/>
      <c r="BL91" s="213"/>
      <c r="BM91" s="213"/>
      <c r="BN91" s="213">
        <v>5513</v>
      </c>
      <c r="BO91" s="213"/>
      <c r="BP91" s="213"/>
      <c r="BQ91" s="213"/>
      <c r="BR91" s="213">
        <v>113</v>
      </c>
      <c r="BS91" s="213">
        <v>83</v>
      </c>
      <c r="BT91" s="213"/>
      <c r="BU91" s="213"/>
      <c r="BV91" s="213">
        <v>917</v>
      </c>
      <c r="BW91" s="213"/>
      <c r="BX91" s="213"/>
      <c r="BY91" s="213">
        <v>46</v>
      </c>
      <c r="BZ91" s="213"/>
      <c r="CA91" s="213"/>
      <c r="CB91" s="213"/>
      <c r="CC91" s="213"/>
      <c r="CD91" s="233" t="s">
        <v>233</v>
      </c>
      <c r="CE91" s="32">
        <f t="shared" si="14"/>
        <v>35420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>
        <v>528</v>
      </c>
      <c r="F92" s="213"/>
      <c r="G92" s="213"/>
      <c r="H92" s="213"/>
      <c r="I92" s="213"/>
      <c r="J92" s="213"/>
      <c r="K92" s="213"/>
      <c r="L92" s="213">
        <v>3170</v>
      </c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>
        <v>100</v>
      </c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3798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>
        <v>234</v>
      </c>
      <c r="F93" s="213"/>
      <c r="G93" s="213"/>
      <c r="H93" s="213"/>
      <c r="I93" s="213"/>
      <c r="J93" s="213"/>
      <c r="K93" s="213"/>
      <c r="L93" s="213">
        <v>1402</v>
      </c>
      <c r="M93" s="213"/>
      <c r="N93" s="213"/>
      <c r="O93" s="213"/>
      <c r="P93" s="213"/>
      <c r="Q93" s="213"/>
      <c r="R93" s="213"/>
      <c r="S93" s="213">
        <v>893</v>
      </c>
      <c r="T93" s="213"/>
      <c r="U93" s="213">
        <v>400</v>
      </c>
      <c r="V93" s="213">
        <v>1</v>
      </c>
      <c r="W93" s="213"/>
      <c r="X93" s="213">
        <v>176</v>
      </c>
      <c r="Y93" s="213">
        <v>495</v>
      </c>
      <c r="Z93" s="213"/>
      <c r="AA93" s="213"/>
      <c r="AB93" s="213">
        <v>68</v>
      </c>
      <c r="AC93" s="213"/>
      <c r="AD93" s="213"/>
      <c r="AE93" s="213">
        <v>832</v>
      </c>
      <c r="AF93" s="213"/>
      <c r="AG93" s="213">
        <v>1010</v>
      </c>
      <c r="AH93" s="213"/>
      <c r="AI93" s="213">
        <v>195</v>
      </c>
      <c r="AJ93" s="213">
        <v>2310</v>
      </c>
      <c r="AK93" s="213">
        <v>73</v>
      </c>
      <c r="AL93" s="213">
        <v>83</v>
      </c>
      <c r="AM93" s="213"/>
      <c r="AN93" s="213"/>
      <c r="AO93" s="213">
        <v>44</v>
      </c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38</v>
      </c>
      <c r="BT93" s="213"/>
      <c r="BU93" s="213"/>
      <c r="BV93" s="213">
        <v>420</v>
      </c>
      <c r="BW93" s="213"/>
      <c r="BX93" s="213"/>
      <c r="BY93" s="213">
        <v>39</v>
      </c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8713</v>
      </c>
      <c r="CF93" s="20"/>
    </row>
    <row r="94" spans="1:84" x14ac:dyDescent="0.35">
      <c r="A94" s="26" t="s">
        <v>278</v>
      </c>
      <c r="B94" s="20"/>
      <c r="C94" s="213"/>
      <c r="D94" s="213"/>
      <c r="E94" s="213">
        <v>4184</v>
      </c>
      <c r="F94" s="213"/>
      <c r="G94" s="213"/>
      <c r="H94" s="213"/>
      <c r="I94" s="213"/>
      <c r="J94" s="213"/>
      <c r="K94" s="213"/>
      <c r="L94" s="213">
        <v>25102</v>
      </c>
      <c r="M94" s="213"/>
      <c r="N94" s="213"/>
      <c r="O94" s="213"/>
      <c r="P94" s="213"/>
      <c r="Q94" s="213"/>
      <c r="R94" s="213"/>
      <c r="S94" s="213"/>
      <c r="T94" s="213"/>
      <c r="U94" s="213">
        <v>1247</v>
      </c>
      <c r="V94" s="213"/>
      <c r="W94" s="213"/>
      <c r="X94" s="213">
        <v>239</v>
      </c>
      <c r="Y94" s="213">
        <v>677</v>
      </c>
      <c r="Z94" s="213"/>
      <c r="AA94" s="213"/>
      <c r="AB94" s="213"/>
      <c r="AC94" s="213"/>
      <c r="AD94" s="213"/>
      <c r="AE94" s="213">
        <v>8648</v>
      </c>
      <c r="AF94" s="213"/>
      <c r="AG94" s="213">
        <v>31059</v>
      </c>
      <c r="AH94" s="213">
        <v>622</v>
      </c>
      <c r="AI94" s="213">
        <v>2987</v>
      </c>
      <c r="AJ94" s="213">
        <v>2797</v>
      </c>
      <c r="AK94" s="213"/>
      <c r="AL94" s="213"/>
      <c r="AM94" s="213"/>
      <c r="AN94" s="213"/>
      <c r="AO94" s="213">
        <v>792</v>
      </c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78354</v>
      </c>
      <c r="CF94" s="32">
        <f>BA60</f>
        <v>0</v>
      </c>
    </row>
    <row r="95" spans="1:84" x14ac:dyDescent="0.35">
      <c r="A95" s="26" t="s">
        <v>279</v>
      </c>
      <c r="B95" s="20"/>
      <c r="C95" s="242"/>
      <c r="D95" s="242"/>
      <c r="E95" s="242">
        <v>2.35</v>
      </c>
      <c r="F95" s="242"/>
      <c r="G95" s="242"/>
      <c r="H95" s="242"/>
      <c r="I95" s="242"/>
      <c r="J95" s="242"/>
      <c r="K95" s="242"/>
      <c r="L95" s="242">
        <v>14.12</v>
      </c>
      <c r="M95" s="242"/>
      <c r="N95" s="242"/>
      <c r="O95" s="242"/>
      <c r="P95" s="243"/>
      <c r="Q95" s="243"/>
      <c r="R95" s="243"/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>
        <v>3.86</v>
      </c>
      <c r="AH95" s="243">
        <v>0.02</v>
      </c>
      <c r="AI95" s="243">
        <v>0.63</v>
      </c>
      <c r="AJ95" s="243">
        <v>11.04</v>
      </c>
      <c r="AK95" s="243"/>
      <c r="AL95" s="243"/>
      <c r="AM95" s="243"/>
      <c r="AN95" s="243"/>
      <c r="AO95" s="243">
        <v>0.45</v>
      </c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32.47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1363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98826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17" t="s">
        <v>1368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9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9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5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55</v>
      </c>
      <c r="D128" s="220">
        <v>190</v>
      </c>
      <c r="E128" s="20"/>
    </row>
    <row r="129" spans="1:5" x14ac:dyDescent="0.35">
      <c r="A129" s="20" t="s">
        <v>311</v>
      </c>
      <c r="B129" s="46" t="s">
        <v>284</v>
      </c>
      <c r="C129" s="216">
        <v>59</v>
      </c>
      <c r="D129" s="220">
        <v>1140</v>
      </c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3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>
        <v>6</v>
      </c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9</v>
      </c>
    </row>
    <row r="145" spans="1:6" x14ac:dyDescent="0.35">
      <c r="A145" s="20" t="s">
        <v>325</v>
      </c>
      <c r="B145" s="46" t="s">
        <v>284</v>
      </c>
      <c r="C145" s="47">
        <v>12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45</v>
      </c>
      <c r="C155" s="50">
        <v>6</v>
      </c>
      <c r="D155" s="50">
        <v>4</v>
      </c>
      <c r="E155" s="32">
        <f>SUM(B155:D155)</f>
        <v>55</v>
      </c>
    </row>
    <row r="156" spans="1:6" x14ac:dyDescent="0.35">
      <c r="A156" s="20" t="s">
        <v>227</v>
      </c>
      <c r="B156" s="50">
        <v>133</v>
      </c>
      <c r="C156" s="50">
        <v>12</v>
      </c>
      <c r="D156" s="50">
        <v>45</v>
      </c>
      <c r="E156" s="32">
        <f>SUM(B156:D156)</f>
        <v>190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635308</v>
      </c>
      <c r="C158" s="50">
        <v>39650</v>
      </c>
      <c r="D158" s="50">
        <v>50252</v>
      </c>
      <c r="E158" s="32">
        <f>SUM(B158:D158)</f>
        <v>725210</v>
      </c>
      <c r="F158" s="18"/>
    </row>
    <row r="159" spans="1:6" x14ac:dyDescent="0.35">
      <c r="A159" s="20" t="s">
        <v>273</v>
      </c>
      <c r="B159" s="50">
        <v>11856999</v>
      </c>
      <c r="C159" s="50">
        <v>4441537</v>
      </c>
      <c r="D159" s="50">
        <v>11604228</v>
      </c>
      <c r="E159" s="32">
        <f>SUM(B159:D159)</f>
        <v>27902764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58</v>
      </c>
      <c r="C161" s="50"/>
      <c r="D161" s="50">
        <v>1</v>
      </c>
      <c r="E161" s="32">
        <f>SUM(B161:D161)</f>
        <v>59</v>
      </c>
    </row>
    <row r="162" spans="1:5" x14ac:dyDescent="0.35">
      <c r="A162" s="20" t="s">
        <v>227</v>
      </c>
      <c r="B162" s="50">
        <v>953</v>
      </c>
      <c r="C162" s="50"/>
      <c r="D162" s="50">
        <v>187</v>
      </c>
      <c r="E162" s="32">
        <f>SUM(B162:D162)</f>
        <v>1140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>
        <v>3513730</v>
      </c>
      <c r="C164" s="50"/>
      <c r="D164" s="50">
        <v>12539</v>
      </c>
      <c r="E164" s="32">
        <f>SUM(B164:D164)</f>
        <v>3526269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3147678</v>
      </c>
      <c r="C174" s="50">
        <v>303027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874585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-13237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115564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1361641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7765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4118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78687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2429123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20400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159116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179516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100296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121847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222143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94448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80821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175269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421555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/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421555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522015</v>
      </c>
      <c r="C212" s="216"/>
      <c r="D212" s="220"/>
      <c r="E212" s="32">
        <f t="shared" ref="E212:E220" si="16">SUM(B212:C212)-D212</f>
        <v>522015</v>
      </c>
    </row>
    <row r="213" spans="1:5" x14ac:dyDescent="0.35">
      <c r="A213" s="20" t="s">
        <v>367</v>
      </c>
      <c r="B213" s="220">
        <v>1367240</v>
      </c>
      <c r="C213" s="216"/>
      <c r="D213" s="220"/>
      <c r="E213" s="32">
        <f t="shared" si="16"/>
        <v>1367240</v>
      </c>
    </row>
    <row r="214" spans="1:5" x14ac:dyDescent="0.35">
      <c r="A214" s="20" t="s">
        <v>368</v>
      </c>
      <c r="B214" s="220">
        <v>10502549</v>
      </c>
      <c r="C214" s="216"/>
      <c r="D214" s="220"/>
      <c r="E214" s="32">
        <f t="shared" si="16"/>
        <v>10502549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8476426</v>
      </c>
      <c r="C216" s="216">
        <v>206261</v>
      </c>
      <c r="D216" s="220"/>
      <c r="E216" s="32">
        <f t="shared" si="16"/>
        <v>8682687</v>
      </c>
    </row>
    <row r="217" spans="1:5" x14ac:dyDescent="0.35">
      <c r="A217" s="20" t="s">
        <v>371</v>
      </c>
      <c r="B217" s="220">
        <v>5012114</v>
      </c>
      <c r="C217" s="216">
        <v>1954832</v>
      </c>
      <c r="D217" s="220">
        <v>27716</v>
      </c>
      <c r="E217" s="32">
        <f t="shared" si="16"/>
        <v>6939230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7072</v>
      </c>
      <c r="C220" s="216">
        <v>739867</v>
      </c>
      <c r="D220" s="220"/>
      <c r="E220" s="32">
        <f t="shared" si="16"/>
        <v>746939</v>
      </c>
    </row>
    <row r="221" spans="1:5" x14ac:dyDescent="0.35">
      <c r="A221" s="20" t="s">
        <v>215</v>
      </c>
      <c r="B221" s="32">
        <f>SUM(B212:B220)</f>
        <v>25887416</v>
      </c>
      <c r="C221" s="265">
        <f>SUM(C212:C220)</f>
        <v>2900960</v>
      </c>
      <c r="D221" s="32">
        <f>SUM(D212:D220)</f>
        <v>27716</v>
      </c>
      <c r="E221" s="32">
        <f>SUM(E212:E220)</f>
        <v>28760660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803484</v>
      </c>
      <c r="C226" s="216">
        <v>87066</v>
      </c>
      <c r="D226" s="220"/>
      <c r="E226" s="32">
        <f t="shared" ref="E226:E233" si="17">SUM(B226:C226)-D226</f>
        <v>890550</v>
      </c>
    </row>
    <row r="227" spans="1:5" x14ac:dyDescent="0.35">
      <c r="A227" s="20" t="s">
        <v>368</v>
      </c>
      <c r="B227" s="220">
        <v>6162623</v>
      </c>
      <c r="C227" s="216">
        <v>526287</v>
      </c>
      <c r="D227" s="220"/>
      <c r="E227" s="32">
        <f t="shared" si="17"/>
        <v>6688910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5234347</v>
      </c>
      <c r="C229" s="216">
        <v>518788</v>
      </c>
      <c r="D229" s="220"/>
      <c r="E229" s="32">
        <f t="shared" si="17"/>
        <v>5753135</v>
      </c>
    </row>
    <row r="230" spans="1:5" x14ac:dyDescent="0.35">
      <c r="A230" s="20" t="s">
        <v>371</v>
      </c>
      <c r="B230" s="220">
        <v>3619939</v>
      </c>
      <c r="C230" s="216">
        <v>414391</v>
      </c>
      <c r="D230" s="220">
        <v>13139</v>
      </c>
      <c r="E230" s="32">
        <f t="shared" si="17"/>
        <v>4021191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15820393</v>
      </c>
      <c r="C234" s="265">
        <f>SUM(C225:C233)</f>
        <v>1546532</v>
      </c>
      <c r="D234" s="32">
        <f>SUM(D225:D233)</f>
        <v>13139</v>
      </c>
      <c r="E234" s="32">
        <f>SUM(E225:E233)</f>
        <v>17353786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4" t="s">
        <v>377</v>
      </c>
      <c r="C237" s="344"/>
      <c r="D237" s="38"/>
      <c r="E237" s="38"/>
    </row>
    <row r="238" spans="1:5" x14ac:dyDescent="0.35">
      <c r="A238" s="56" t="s">
        <v>377</v>
      </c>
      <c r="B238" s="38"/>
      <c r="C238" s="216">
        <v>776270</v>
      </c>
      <c r="D238" s="40">
        <f>C238</f>
        <v>776270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4361819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1524680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3437586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9324085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128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274499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/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274499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10374854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10920806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5640230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2549152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1072626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353481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251400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166476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15855867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1974276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1974276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522015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1367240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10502549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8682687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6939230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746939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28760660</v>
      </c>
      <c r="E292" s="20"/>
    </row>
    <row r="293" spans="1:5" x14ac:dyDescent="0.35">
      <c r="A293" s="20" t="s">
        <v>416</v>
      </c>
      <c r="B293" s="46" t="s">
        <v>284</v>
      </c>
      <c r="C293" s="47">
        <v>17353786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11406874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2215152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2215152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31452169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400346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2877491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28959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741000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686660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4734456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11196067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2298595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13494662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686660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12808002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13909711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31452169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31452169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4251479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27902764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32154243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776270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9324085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274499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10374854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21779389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134141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134141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2771576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2905717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24685106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12462498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2429123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272982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1745221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252749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1794785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1546532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179516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222143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175269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421555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1470216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1470216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22972589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1712517</v>
      </c>
      <c r="E418" s="32"/>
    </row>
    <row r="419" spans="1:13" x14ac:dyDescent="0.35">
      <c r="A419" s="32" t="s">
        <v>508</v>
      </c>
      <c r="B419" s="20"/>
      <c r="C419" s="236">
        <v>6014184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6014184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7726701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7726701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27247</v>
      </c>
      <c r="E613" s="257">
        <f>SUM(C625:D648)+SUM(C669:D714)</f>
        <v>20572374.269644365</v>
      </c>
      <c r="F613" s="257">
        <f>CE65-(AX65+BD65+BE65+BG65+BJ65+BN65+BP65+BQ65+CB65+CC65+CD65)</f>
        <v>1702792</v>
      </c>
      <c r="G613" s="255">
        <f>CE92-(AX92+AY92+BD92+BE92+BG92+BJ92+BN92+BP92+BQ92+CB92+CC92+CD92)</f>
        <v>3798</v>
      </c>
      <c r="H613" s="260">
        <f>CE61-(AX61+AY61+AZ61+BD61+BE61+BG61+BJ61+BN61+BO61+BP61+BQ61+BR61+CB61+CC61+CD61)</f>
        <v>125.81999999999996</v>
      </c>
      <c r="I613" s="255">
        <f>CE93-(AX93+AY93+AZ93+BD93+BE93+BF93+BG93+BJ93+BN93+BO93+BP93+BQ93+BR93+CB93+CC93+CD93)</f>
        <v>8713</v>
      </c>
      <c r="J613" s="255">
        <f>CE94-(AX94+AY94+AZ94+BA94+BD94+BE94+BF94+BG94+BJ94+BN94+BO94+BP94+BQ94+BR94+CB94+CC94+CD94)</f>
        <v>78354</v>
      </c>
      <c r="K613" s="255">
        <f>CE90-(AW90+AX90+AY90+AZ90+BA90+BB90+BC90+BD90+BE90+BF90+BG90+BH90+BI90+BJ90+BK90+BL90+BM90+BN90+BO90+BP90+BQ90+BR90+BS90+BT90+BU90+BV90+BW90+BX90+CB90+CC90+CD90)</f>
        <v>32154243</v>
      </c>
      <c r="L613" s="261">
        <f>CE95-(AW95+AX95+AY95+AZ95+BA95+BB95+BC95+BD95+BE95+BF95+BG95+BH95+BI95+BJ95+BK95+BL95+BM95+BN95+BO95+BP95+BQ95+BR95+BS95+BT95+BU95+BV95+BW95+BX95+BY95+BZ95+CA95+CB95+CC95+CD95)</f>
        <v>32.47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979950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684829</v>
      </c>
      <c r="D616" s="255">
        <f>SUM(C615:C616)</f>
        <v>1664779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279178</v>
      </c>
      <c r="D618" s="255">
        <f>(D616/D613)*BJ91</f>
        <v>0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0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1534609</v>
      </c>
      <c r="D620" s="255">
        <f>(D616/D613)*BN91</f>
        <v>336841.73035563546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470</v>
      </c>
      <c r="D621" s="255">
        <f>(D616/D613)*CC91</f>
        <v>0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114974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2266072.7303556353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50548</v>
      </c>
      <c r="D625" s="255">
        <f>(D616/D613)*BD91</f>
        <v>0</v>
      </c>
      <c r="E625" s="257">
        <f>(E624/E613)*SUM(C625:D625)</f>
        <v>5567.9253581845705</v>
      </c>
      <c r="F625" s="257">
        <f>SUM(C625:E625)</f>
        <v>56115.92535818457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422130</v>
      </c>
      <c r="D626" s="255">
        <f>(D616/D613)*AY91</f>
        <v>79490.493595625201</v>
      </c>
      <c r="E626" s="257">
        <f>(E624/E613)*SUM(C626:D626)</f>
        <v>55254.124129068266</v>
      </c>
      <c r="F626" s="257">
        <f>(F625/F613)*AY65</f>
        <v>2452.3315059055635</v>
      </c>
      <c r="G626" s="255">
        <f>SUM(C626:F626)</f>
        <v>559326.9492305991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369916</v>
      </c>
      <c r="D627" s="255">
        <f>(D616/D613)*BR91</f>
        <v>6904.2473299812827</v>
      </c>
      <c r="E627" s="257">
        <f>(E624/E613)*SUM(C627:D627)</f>
        <v>41507.221068805586</v>
      </c>
      <c r="F627" s="257">
        <f>(F625/F613)*BR65</f>
        <v>137.52223202816563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0</v>
      </c>
      <c r="D628" s="255">
        <f>(D616/D613)*BO91</f>
        <v>0</v>
      </c>
      <c r="E628" s="257">
        <f>(E624/E613)*SUM(C628:D628)</f>
        <v>0</v>
      </c>
      <c r="F628" s="257">
        <f>(F625/F613)*BO65</f>
        <v>0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0</v>
      </c>
      <c r="D629" s="255">
        <f>(D616/D613)*AZ91</f>
        <v>0</v>
      </c>
      <c r="E629" s="257">
        <f>(E624/E613)*SUM(C629:D629)</f>
        <v>0</v>
      </c>
      <c r="F629" s="257">
        <f>(F625/F613)*AZ65</f>
        <v>0</v>
      </c>
      <c r="G629" s="255">
        <f>(G626/G613)*AZ92</f>
        <v>0</v>
      </c>
      <c r="H629" s="257">
        <f>SUM(C627:G629)</f>
        <v>418464.9906308151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263856</v>
      </c>
      <c r="D630" s="255">
        <f>(D616/D613)*BF91</f>
        <v>17230.068558006387</v>
      </c>
      <c r="E630" s="257">
        <f>(E624/E613)*SUM(C630:D630)</f>
        <v>30961.981660135523</v>
      </c>
      <c r="F630" s="257">
        <f>(F625/F613)*BF65</f>
        <v>807.79893397421415</v>
      </c>
      <c r="G630" s="255">
        <f>(G626/G613)*BF92</f>
        <v>0</v>
      </c>
      <c r="H630" s="257">
        <f>(H629/H613)*BF61</f>
        <v>15465.444336618113</v>
      </c>
      <c r="I630" s="255">
        <f>SUM(C630:H630)</f>
        <v>328321.29348873423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93567</v>
      </c>
      <c r="D631" s="255">
        <f>(D616/D613)*BA91</f>
        <v>26578.297243733254</v>
      </c>
      <c r="E631" s="257">
        <f>(E624/E613)*SUM(C631:D631)</f>
        <v>13234.154609282368</v>
      </c>
      <c r="F631" s="257">
        <f>(F625/F613)*BA65</f>
        <v>316.56807113888306</v>
      </c>
      <c r="G631" s="255">
        <f>(G626/G613)*BA92</f>
        <v>0</v>
      </c>
      <c r="H631" s="257">
        <f>(H629/H613)*BA61</f>
        <v>3492.1971082686059</v>
      </c>
      <c r="I631" s="255">
        <f>(I630/I613)*BA93</f>
        <v>0</v>
      </c>
      <c r="J631" s="255">
        <f>SUM(C631:I631)</f>
        <v>137188.21703242307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0</v>
      </c>
      <c r="D633" s="255">
        <f>(D616/D613)*BB91</f>
        <v>0</v>
      </c>
      <c r="E633" s="257">
        <f>(E624/E613)*SUM(C633:D633)</f>
        <v>0</v>
      </c>
      <c r="F633" s="257">
        <f>(F625/F613)*BB65</f>
        <v>0</v>
      </c>
      <c r="G633" s="255">
        <f>(G626/G613)*BB92</f>
        <v>0</v>
      </c>
      <c r="H633" s="257">
        <f>(H629/H613)*BB61</f>
        <v>0</v>
      </c>
      <c r="I633" s="255">
        <f>(I630/I613)*BB93</f>
        <v>0</v>
      </c>
      <c r="J633" s="255">
        <f>(J631/J613)*BB94</f>
        <v>0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525873</v>
      </c>
      <c r="D636" s="255">
        <f>(D616/D613)*BK91</f>
        <v>0</v>
      </c>
      <c r="E636" s="257">
        <f>(E624/E613)*SUM(C636:D636)</f>
        <v>57925.568012277334</v>
      </c>
      <c r="F636" s="257">
        <f>(F625/F613)*BK65</f>
        <v>289.24817409806127</v>
      </c>
      <c r="G636" s="255">
        <f>(G626/G613)*BK92</f>
        <v>0</v>
      </c>
      <c r="H636" s="257">
        <f>(H629/H613)*BK61</f>
        <v>19123.93654528046</v>
      </c>
      <c r="I636" s="255">
        <f>(I630/I613)*BK93</f>
        <v>0</v>
      </c>
      <c r="J636" s="255">
        <f>(J631/J613)*BK94</f>
        <v>0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1005001</v>
      </c>
      <c r="D637" s="255">
        <f>(D616/D613)*BH91</f>
        <v>0</v>
      </c>
      <c r="E637" s="257">
        <f>(E624/E613)*SUM(C637:D637)</f>
        <v>110702.11586810263</v>
      </c>
      <c r="F637" s="257">
        <f>(F625/F613)*BH65</f>
        <v>2123.6688603227944</v>
      </c>
      <c r="G637" s="255">
        <f>(G626/G613)*BH92</f>
        <v>0</v>
      </c>
      <c r="H637" s="257">
        <f>(H629/H613)*BH61</f>
        <v>2893.5347468511304</v>
      </c>
      <c r="I637" s="255">
        <f>(I630/I613)*BH93</f>
        <v>0</v>
      </c>
      <c r="J637" s="255">
        <f>(J631/J613)*BH94</f>
        <v>0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439284</v>
      </c>
      <c r="D638" s="255">
        <f>(D616/D613)*BL91</f>
        <v>0</v>
      </c>
      <c r="E638" s="257">
        <f>(E624/E613)*SUM(C638:D638)</f>
        <v>48387.681471962314</v>
      </c>
      <c r="F638" s="257">
        <f>(F625/F613)*BL65</f>
        <v>331.99112519811661</v>
      </c>
      <c r="G638" s="255">
        <f>(G626/G613)*BL92</f>
        <v>0</v>
      </c>
      <c r="H638" s="257">
        <f>(H629/H613)*BL61</f>
        <v>29168.160609062543</v>
      </c>
      <c r="I638" s="255">
        <f>(I630/I613)*BL93</f>
        <v>0</v>
      </c>
      <c r="J638" s="255">
        <f>(J631/J613)*BL94</f>
        <v>0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85306</v>
      </c>
      <c r="D640" s="255">
        <f>(D616/D613)*BS91</f>
        <v>5071.2613131720927</v>
      </c>
      <c r="E640" s="257">
        <f>(E624/E613)*SUM(C640:D640)</f>
        <v>9955.1682572779191</v>
      </c>
      <c r="F640" s="257">
        <f>(F625/F613)*BS65</f>
        <v>2.2080013289928342</v>
      </c>
      <c r="G640" s="255">
        <f>(G626/G613)*BS92</f>
        <v>0</v>
      </c>
      <c r="H640" s="257">
        <f>(H629/H613)*BS61</f>
        <v>2527.6855259848958</v>
      </c>
      <c r="I640" s="255">
        <f>(I630/I613)*BS93</f>
        <v>1431.9073972881786</v>
      </c>
      <c r="J640" s="255">
        <f>(J631/J613)*BS94</f>
        <v>0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386061</v>
      </c>
      <c r="D643" s="255">
        <f>(D616/D613)*BV91</f>
        <v>56028.272580467572</v>
      </c>
      <c r="E643" s="257">
        <f>(E624/E613)*SUM(C643:D643)</f>
        <v>48696.685751803358</v>
      </c>
      <c r="F643" s="257">
        <f>(F625/F613)*BV65</f>
        <v>153.57143571800907</v>
      </c>
      <c r="G643" s="255">
        <f>(G626/G613)*BV92</f>
        <v>0</v>
      </c>
      <c r="H643" s="257">
        <f>(H629/H613)*BV61</f>
        <v>17294.690440949285</v>
      </c>
      <c r="I643" s="255">
        <f>(I630/I613)*BV93</f>
        <v>15826.344917395658</v>
      </c>
      <c r="J643" s="255">
        <f>(J631/J613)*BV94</f>
        <v>0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0</v>
      </c>
      <c r="D644" s="255">
        <f>(D616/D613)*BW91</f>
        <v>0</v>
      </c>
      <c r="E644" s="257">
        <f>(E624/E613)*SUM(C644:D644)</f>
        <v>0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>
        <f>(I630/I613)*BW93</f>
        <v>0</v>
      </c>
      <c r="J644" s="255">
        <f>(J631/J613)*BW94</f>
        <v>0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298341</v>
      </c>
      <c r="D645" s="255">
        <f>(D616/D613)*BX91</f>
        <v>0</v>
      </c>
      <c r="E645" s="257">
        <f>(E624/E613)*SUM(C645:D645)</f>
        <v>32862.633917981781</v>
      </c>
      <c r="F645" s="257">
        <f>(F625/F613)*BX65</f>
        <v>24.41983559378642</v>
      </c>
      <c r="G645" s="255">
        <f>(G626/G613)*BX92</f>
        <v>0</v>
      </c>
      <c r="H645" s="257">
        <f>(H629/H613)*BX61</f>
        <v>11008.735646065796</v>
      </c>
      <c r="I645" s="255">
        <f>(I630/I613)*BX93</f>
        <v>0</v>
      </c>
      <c r="J645" s="255">
        <f>(J631/J613)*BX94</f>
        <v>0</v>
      </c>
      <c r="K645" s="257">
        <f>SUM(C632:J645)</f>
        <v>3211695.4904341833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456130</v>
      </c>
      <c r="D646" s="255">
        <f>(D616/D613)*BY91</f>
        <v>2810.5785591074246</v>
      </c>
      <c r="E646" s="257">
        <f>(E624/E613)*SUM(C646:D646)</f>
        <v>50552.878160543492</v>
      </c>
      <c r="F646" s="257">
        <f>(F625/F613)*BY65</f>
        <v>88.188232184848118</v>
      </c>
      <c r="G646" s="255">
        <f>(G626/G613)*BY92</f>
        <v>0</v>
      </c>
      <c r="H646" s="257">
        <f>(H629/H613)*BY61</f>
        <v>12073.024288585751</v>
      </c>
      <c r="I646" s="255">
        <f>(I630/I613)*BY93</f>
        <v>1469.5891709010255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42661</v>
      </c>
      <c r="D648" s="255">
        <f>(D616/D613)*CA91</f>
        <v>0</v>
      </c>
      <c r="E648" s="257">
        <f>(E624/E613)*SUM(C648:D648)</f>
        <v>4699.16245361858</v>
      </c>
      <c r="F648" s="257">
        <f>(F625/F613)*CA65</f>
        <v>0</v>
      </c>
      <c r="G648" s="255">
        <f>(G626/G613)*CA92</f>
        <v>0</v>
      </c>
      <c r="H648" s="257">
        <f>(H629/H613)*CA61</f>
        <v>133.03608031499451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570617.45694525621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8032684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>
        <f>(G626/G613)*C92</f>
        <v>0</v>
      </c>
      <c r="H669" s="257">
        <f>(H629/H613)*C61</f>
        <v>0</v>
      </c>
      <c r="I669" s="255">
        <f>(I630/I613)*C93</f>
        <v>0</v>
      </c>
      <c r="J669" s="255">
        <f>(J631/J613)*C94</f>
        <v>0</v>
      </c>
      <c r="K669" s="255">
        <f>(K645/K613)*C90</f>
        <v>0</v>
      </c>
      <c r="L669" s="255">
        <f>(L648/L613)*C95</f>
        <v>0</v>
      </c>
      <c r="M669" s="231">
        <f t="shared" ref="M669:M714" si="18">ROUND(SUM(D669:L669),0)</f>
        <v>0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335771</v>
      </c>
      <c r="D671" s="255">
        <f>(D616/D613)*E91</f>
        <v>29083.37813337248</v>
      </c>
      <c r="E671" s="257">
        <f>(E624/E613)*SUM(C671:D671)</f>
        <v>40189.165625810449</v>
      </c>
      <c r="F671" s="257">
        <f>(F625/F613)*E65</f>
        <v>447.13674674290706</v>
      </c>
      <c r="G671" s="255">
        <f>(G626/G613)*E92</f>
        <v>77757.932910415038</v>
      </c>
      <c r="H671" s="257">
        <f>(H629/H613)*E61</f>
        <v>8680.6042405533917</v>
      </c>
      <c r="I671" s="255">
        <f>(I630/I613)*E93</f>
        <v>8817.5350254061523</v>
      </c>
      <c r="J671" s="255">
        <f>(J631/J613)*E94</f>
        <v>7325.6693986734317</v>
      </c>
      <c r="K671" s="255">
        <f>(K645/K613)*E90</f>
        <v>46268.18219242269</v>
      </c>
      <c r="L671" s="255">
        <f>(L648/L613)*E95</f>
        <v>41298.15287407922</v>
      </c>
      <c r="M671" s="231">
        <f t="shared" si="18"/>
        <v>259868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0</v>
      </c>
      <c r="K676" s="255">
        <f>(K645/K613)*J90</f>
        <v>0</v>
      </c>
      <c r="L676" s="255">
        <f>(L648/L613)*J95</f>
        <v>0</v>
      </c>
      <c r="M676" s="231">
        <f t="shared" si="18"/>
        <v>0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2014542</v>
      </c>
      <c r="D678" s="255">
        <f>(D616/D613)*L91</f>
        <v>174439.16926634125</v>
      </c>
      <c r="E678" s="257">
        <f>(E624/E613)*SUM(C678:D678)</f>
        <v>241119.01085990691</v>
      </c>
      <c r="F678" s="257">
        <f>(F625/F613)*L65</f>
        <v>2682.787525213726</v>
      </c>
      <c r="G678" s="255">
        <f>(G626/G613)*L92</f>
        <v>466842.13508715091</v>
      </c>
      <c r="H678" s="257">
        <f>(H629/H613)*L61</f>
        <v>52116.884463399096</v>
      </c>
      <c r="I678" s="255">
        <f>(I630/I613)*L93</f>
        <v>52829.84660521122</v>
      </c>
      <c r="J678" s="255">
        <f>(J631/J613)*L94</f>
        <v>43950.514638025932</v>
      </c>
      <c r="K678" s="255">
        <f>(K645/K613)*L90</f>
        <v>244755.83610411611</v>
      </c>
      <c r="L678" s="255">
        <f>(L648/L613)*L95</f>
        <v>248140.39088595682</v>
      </c>
      <c r="M678" s="231">
        <f t="shared" si="18"/>
        <v>1526877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>
        <f>(G626/G613)*O92</f>
        <v>0</v>
      </c>
      <c r="H681" s="257">
        <f>(H629/H613)*O61</f>
        <v>0</v>
      </c>
      <c r="I681" s="255">
        <f>(I630/I613)*O93</f>
        <v>0</v>
      </c>
      <c r="J681" s="255">
        <f>(J631/J613)*O94</f>
        <v>0</v>
      </c>
      <c r="K681" s="255">
        <f>(K645/K613)*O90</f>
        <v>0</v>
      </c>
      <c r="L681" s="255">
        <f>(L648/L613)*O95</f>
        <v>0</v>
      </c>
      <c r="M681" s="231">
        <f t="shared" si="18"/>
        <v>0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0</v>
      </c>
      <c r="D682" s="255">
        <f>(D616/D613)*P91</f>
        <v>0</v>
      </c>
      <c r="E682" s="257">
        <f>(E624/E613)*SUM(C682:D682)</f>
        <v>0</v>
      </c>
      <c r="F682" s="257">
        <f>(F625/F613)*P65</f>
        <v>0</v>
      </c>
      <c r="G682" s="255">
        <f>(G626/G613)*P92</f>
        <v>0</v>
      </c>
      <c r="H682" s="257">
        <f>(H629/H613)*P61</f>
        <v>0</v>
      </c>
      <c r="I682" s="255">
        <f>(I630/I613)*P93</f>
        <v>0</v>
      </c>
      <c r="J682" s="255">
        <f>(J631/J613)*P94</f>
        <v>0</v>
      </c>
      <c r="K682" s="255">
        <f>(K645/K613)*P90</f>
        <v>0</v>
      </c>
      <c r="L682" s="255">
        <f>(L648/L613)*P95</f>
        <v>0</v>
      </c>
      <c r="M682" s="231">
        <f t="shared" si="18"/>
        <v>0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0</v>
      </c>
      <c r="D683" s="255">
        <f>(D616/D613)*Q91</f>
        <v>0</v>
      </c>
      <c r="E683" s="257">
        <f>(E624/E613)*SUM(C683:D683)</f>
        <v>0</v>
      </c>
      <c r="F683" s="257">
        <f>(F625/F613)*Q65</f>
        <v>0</v>
      </c>
      <c r="G683" s="255">
        <f>(G626/G613)*Q92</f>
        <v>0</v>
      </c>
      <c r="H683" s="257">
        <f>(H629/H613)*Q61</f>
        <v>0</v>
      </c>
      <c r="I683" s="255">
        <f>(I630/I613)*Q93</f>
        <v>0</v>
      </c>
      <c r="J683" s="255">
        <f>(J631/J613)*Q94</f>
        <v>0</v>
      </c>
      <c r="K683" s="255">
        <f>(K645/K613)*Q90</f>
        <v>0</v>
      </c>
      <c r="L683" s="255">
        <f>(L648/L613)*Q95</f>
        <v>0</v>
      </c>
      <c r="M683" s="231">
        <f t="shared" si="18"/>
        <v>0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0</v>
      </c>
      <c r="D684" s="255">
        <f>(D616/D613)*R91</f>
        <v>0</v>
      </c>
      <c r="E684" s="257">
        <f>(E624/E613)*SUM(C684:D684)</f>
        <v>0</v>
      </c>
      <c r="F684" s="257">
        <f>(F625/F613)*R65</f>
        <v>0</v>
      </c>
      <c r="G684" s="255">
        <f>(G626/G613)*R92</f>
        <v>0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0</v>
      </c>
      <c r="L684" s="255">
        <f>(L648/L613)*R95</f>
        <v>0</v>
      </c>
      <c r="M684" s="231">
        <f t="shared" si="18"/>
        <v>0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246739</v>
      </c>
      <c r="D685" s="255">
        <f>(D616/D613)*S91</f>
        <v>119021.89202481008</v>
      </c>
      <c r="E685" s="257">
        <f>(E624/E613)*SUM(C685:D685)</f>
        <v>40289.019263613765</v>
      </c>
      <c r="F685" s="257">
        <f>(F625/F613)*S65</f>
        <v>-207.65099065647533</v>
      </c>
      <c r="G685" s="255">
        <f>(G626/G613)*S92</f>
        <v>0</v>
      </c>
      <c r="H685" s="257">
        <f>(H629/H613)*S61</f>
        <v>3059.8298472448737</v>
      </c>
      <c r="I685" s="255">
        <f>(I630/I613)*S93</f>
        <v>33649.823836272197</v>
      </c>
      <c r="J685" s="255">
        <f>(J631/J613)*S94</f>
        <v>0</v>
      </c>
      <c r="K685" s="255">
        <f>(K645/K613)*S90</f>
        <v>55402.377303445057</v>
      </c>
      <c r="L685" s="255">
        <f>(L648/L613)*S95</f>
        <v>0</v>
      </c>
      <c r="M685" s="231">
        <f t="shared" si="18"/>
        <v>251215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1292681</v>
      </c>
      <c r="D687" s="255">
        <f>(D616/D613)*U91</f>
        <v>53278.793555253789</v>
      </c>
      <c r="E687" s="257">
        <f>(E624/E613)*SUM(C687:D687)</f>
        <v>148259.15299582906</v>
      </c>
      <c r="F687" s="257">
        <f>(F625/F613)*U65</f>
        <v>13986.897493320414</v>
      </c>
      <c r="G687" s="255">
        <f>(G626/G613)*U92</f>
        <v>0</v>
      </c>
      <c r="H687" s="257">
        <f>(H629/H613)*U61</f>
        <v>25476.409380321449</v>
      </c>
      <c r="I687" s="255">
        <f>(I630/I613)*U93</f>
        <v>15072.709445138722</v>
      </c>
      <c r="J687" s="255">
        <f>(J631/J613)*U94</f>
        <v>2183.3436281419145</v>
      </c>
      <c r="K687" s="255">
        <f>(K645/K613)*U90</f>
        <v>513774.30305886013</v>
      </c>
      <c r="L687" s="255">
        <f>(L648/L613)*U95</f>
        <v>0</v>
      </c>
      <c r="M687" s="231">
        <f t="shared" si="18"/>
        <v>772032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29064</v>
      </c>
      <c r="D688" s="255">
        <f>(D616/D613)*V91</f>
        <v>8981.6314823650318</v>
      </c>
      <c r="E688" s="257">
        <f>(E624/E613)*SUM(C688:D688)</f>
        <v>4190.7738446388685</v>
      </c>
      <c r="F688" s="257">
        <f>(F625/F613)*V65</f>
        <v>0</v>
      </c>
      <c r="G688" s="255">
        <f>(G626/G613)*V92</f>
        <v>0</v>
      </c>
      <c r="H688" s="257">
        <f>(H629/H613)*V61</f>
        <v>598.66236141747527</v>
      </c>
      <c r="I688" s="255">
        <f>(I630/I613)*V93</f>
        <v>37.681773612846804</v>
      </c>
      <c r="J688" s="255">
        <f>(J631/J613)*V94</f>
        <v>0</v>
      </c>
      <c r="K688" s="255">
        <f>(K645/K613)*V90</f>
        <v>26239.036224849322</v>
      </c>
      <c r="L688" s="255">
        <f>(L648/L613)*V95</f>
        <v>0</v>
      </c>
      <c r="M688" s="231">
        <f t="shared" si="18"/>
        <v>40048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0</v>
      </c>
      <c r="D689" s="255">
        <f>(D616/D613)*W91</f>
        <v>0</v>
      </c>
      <c r="E689" s="257">
        <f>(E624/E613)*SUM(C689:D689)</f>
        <v>0</v>
      </c>
      <c r="F689" s="257">
        <f>(F625/F613)*W65</f>
        <v>0</v>
      </c>
      <c r="G689" s="255">
        <f>(G626/G613)*W92</f>
        <v>0</v>
      </c>
      <c r="H689" s="257">
        <f>(H629/H613)*W61</f>
        <v>0</v>
      </c>
      <c r="I689" s="255">
        <f>(I630/I613)*W93</f>
        <v>0</v>
      </c>
      <c r="J689" s="255">
        <f>(J631/J613)*W94</f>
        <v>0</v>
      </c>
      <c r="K689" s="255">
        <f>(K645/K613)*W90</f>
        <v>0</v>
      </c>
      <c r="L689" s="255">
        <f>(L648/L613)*W95</f>
        <v>0</v>
      </c>
      <c r="M689" s="231">
        <f t="shared" si="18"/>
        <v>0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158110</v>
      </c>
      <c r="D690" s="255">
        <f>(D616/D613)*X91</f>
        <v>23401.121481263992</v>
      </c>
      <c r="E690" s="257">
        <f>(E624/E613)*SUM(C690:D690)</f>
        <v>19993.676823772454</v>
      </c>
      <c r="F690" s="257">
        <f>(F625/F613)*X65</f>
        <v>109.80687206274811</v>
      </c>
      <c r="G690" s="255">
        <f>(G626/G613)*X92</f>
        <v>0</v>
      </c>
      <c r="H690" s="257">
        <f>(H629/H613)*X61</f>
        <v>3325.9020078748626</v>
      </c>
      <c r="I690" s="255">
        <f>(I630/I613)*X93</f>
        <v>6631.9921558610376</v>
      </c>
      <c r="J690" s="255">
        <f>(J631/J613)*X94</f>
        <v>418.45960475213917</v>
      </c>
      <c r="K690" s="255">
        <f>(K645/K613)*X90</f>
        <v>193483.86336097852</v>
      </c>
      <c r="L690" s="255">
        <f>(L648/L613)*X95</f>
        <v>0</v>
      </c>
      <c r="M690" s="231">
        <f t="shared" si="18"/>
        <v>247365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531527</v>
      </c>
      <c r="D691" s="255">
        <f>(D616/D613)*Y91</f>
        <v>66109.695672918126</v>
      </c>
      <c r="E691" s="257">
        <f>(E624/E613)*SUM(C691:D691)</f>
        <v>65830.428757198621</v>
      </c>
      <c r="F691" s="257">
        <f>(F625/F613)*Y65</f>
        <v>310.27361958906766</v>
      </c>
      <c r="G691" s="255">
        <f>(G626/G613)*Y92</f>
        <v>0</v>
      </c>
      <c r="H691" s="257">
        <f>(H629/H613)*Y61</f>
        <v>9412.302682285861</v>
      </c>
      <c r="I691" s="255">
        <f>(I630/I613)*Y93</f>
        <v>18652.477938359167</v>
      </c>
      <c r="J691" s="255">
        <f>(J631/J613)*Y94</f>
        <v>1185.3437339631723</v>
      </c>
      <c r="K691" s="255">
        <f>(K645/K613)*Y90</f>
        <v>546966.96605568961</v>
      </c>
      <c r="L691" s="255">
        <f>(L648/L613)*Y95</f>
        <v>0</v>
      </c>
      <c r="M691" s="231">
        <f t="shared" si="18"/>
        <v>708467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0</v>
      </c>
      <c r="K693" s="255">
        <f>(K645/K613)*AA90</f>
        <v>0</v>
      </c>
      <c r="L693" s="255">
        <f>(L648/L613)*AA95</f>
        <v>0</v>
      </c>
      <c r="M693" s="231">
        <f t="shared" si="18"/>
        <v>0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1221540</v>
      </c>
      <c r="D694" s="255">
        <f>(D616/D613)*AB91</f>
        <v>9103.83055015231</v>
      </c>
      <c r="E694" s="257">
        <f>(E624/E613)*SUM(C694:D694)</f>
        <v>135556.95558703784</v>
      </c>
      <c r="F694" s="257">
        <f>(F625/F613)*AB65</f>
        <v>17675.775653949397</v>
      </c>
      <c r="G694" s="255">
        <f>(G626/G613)*AB92</f>
        <v>0</v>
      </c>
      <c r="H694" s="257">
        <f>(H629/H613)*AB61</f>
        <v>5055.3710519697916</v>
      </c>
      <c r="I694" s="255">
        <f>(I630/I613)*AB93</f>
        <v>2562.3606056735825</v>
      </c>
      <c r="J694" s="255">
        <f>(J631/J613)*AB94</f>
        <v>0</v>
      </c>
      <c r="K694" s="255">
        <f>(K645/K613)*AB90</f>
        <v>197132.52722689725</v>
      </c>
      <c r="L694" s="255">
        <f>(L648/L613)*AB95</f>
        <v>0</v>
      </c>
      <c r="M694" s="231">
        <f t="shared" si="18"/>
        <v>367087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0</v>
      </c>
      <c r="D695" s="255">
        <f>(D616/D613)*AC91</f>
        <v>0</v>
      </c>
      <c r="E695" s="257">
        <f>(E624/E613)*SUM(C695:D695)</f>
        <v>0</v>
      </c>
      <c r="F695" s="257">
        <f>(F625/F613)*AC65</f>
        <v>0</v>
      </c>
      <c r="G695" s="255">
        <f>(G626/G613)*AC92</f>
        <v>0</v>
      </c>
      <c r="H695" s="257">
        <f>(H629/H613)*AC61</f>
        <v>0</v>
      </c>
      <c r="I695" s="255">
        <f>(I630/I613)*AC93</f>
        <v>0</v>
      </c>
      <c r="J695" s="255">
        <f>(J631/J613)*AC94</f>
        <v>0</v>
      </c>
      <c r="K695" s="255">
        <f>(K645/K613)*AC90</f>
        <v>0</v>
      </c>
      <c r="L695" s="255">
        <f>(L648/L613)*AC95</f>
        <v>0</v>
      </c>
      <c r="M695" s="231">
        <f t="shared" si="18"/>
        <v>0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773805</v>
      </c>
      <c r="D697" s="255">
        <f>(D616/D613)*AE91</f>
        <v>134846.67130326273</v>
      </c>
      <c r="E697" s="257">
        <f>(E624/E613)*SUM(C697:D697)</f>
        <v>100089.11692660893</v>
      </c>
      <c r="F697" s="257">
        <f>(F625/F613)*AE65</f>
        <v>153.14301754969702</v>
      </c>
      <c r="G697" s="255">
        <f>(G626/G613)*AE92</f>
        <v>0</v>
      </c>
      <c r="H697" s="257">
        <f>(H629/H613)*AE61</f>
        <v>20886.664609454139</v>
      </c>
      <c r="I697" s="255">
        <f>(I630/I613)*AE93</f>
        <v>31351.235645888541</v>
      </c>
      <c r="J697" s="255">
        <f>(J631/J613)*AE94</f>
        <v>15141.58435939958</v>
      </c>
      <c r="K697" s="255">
        <f>(K645/K613)*AE90</f>
        <v>177007.1929349</v>
      </c>
      <c r="L697" s="255">
        <f>(L648/L613)*AE95</f>
        <v>0</v>
      </c>
      <c r="M697" s="231">
        <f t="shared" si="18"/>
        <v>479476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1914591</v>
      </c>
      <c r="D699" s="255">
        <f>(D616/D613)*AG91</f>
        <v>134602.2731676882</v>
      </c>
      <c r="E699" s="257">
        <f>(E624/E613)*SUM(C699:D699)</f>
        <v>225721.19944392683</v>
      </c>
      <c r="F699" s="257">
        <f>(F625/F613)*AG65</f>
        <v>3712.3752493987131</v>
      </c>
      <c r="G699" s="255">
        <f>(G626/G613)*AG92</f>
        <v>0</v>
      </c>
      <c r="H699" s="257">
        <f>(H629/H613)*AG61</f>
        <v>26108.33076181767</v>
      </c>
      <c r="I699" s="255">
        <f>(I630/I613)*AG93</f>
        <v>38058.591348975271</v>
      </c>
      <c r="J699" s="255">
        <f>(J631/J613)*AG94</f>
        <v>54380.48897069745</v>
      </c>
      <c r="K699" s="255">
        <f>(K645/K613)*AG90</f>
        <v>505440.37882559904</v>
      </c>
      <c r="L699" s="255">
        <f>(L648/L613)*AG95</f>
        <v>67834.412805934378</v>
      </c>
      <c r="M699" s="231">
        <f t="shared" si="18"/>
        <v>1055858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1749452</v>
      </c>
      <c r="D700" s="255">
        <f>(D616/D613)*AH91</f>
        <v>52301.201012955557</v>
      </c>
      <c r="E700" s="257">
        <f>(E624/E613)*SUM(C700:D700)</f>
        <v>198465.36632725841</v>
      </c>
      <c r="F700" s="257">
        <f>(F625/F613)*AH65</f>
        <v>3099.1440743255989</v>
      </c>
      <c r="G700" s="255">
        <f>(G626/G613)*AH92</f>
        <v>0</v>
      </c>
      <c r="H700" s="257">
        <f>(H629/H613)*AH61</f>
        <v>63990.354631512353</v>
      </c>
      <c r="I700" s="255">
        <f>(I630/I613)*AH93</f>
        <v>0</v>
      </c>
      <c r="J700" s="255">
        <f>(J631/J613)*AH94</f>
        <v>1089.0454985599604</v>
      </c>
      <c r="K700" s="255">
        <f>(K645/K613)*AH90</f>
        <v>10160.703325045384</v>
      </c>
      <c r="L700" s="255">
        <f>(L648/L613)*AH95</f>
        <v>351.47364148152525</v>
      </c>
      <c r="M700" s="231">
        <f t="shared" si="18"/>
        <v>329457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138534</v>
      </c>
      <c r="D701" s="255">
        <f>(D616/D613)*AI91</f>
        <v>31955.056226373545</v>
      </c>
      <c r="E701" s="257">
        <f>(E624/E613)*SUM(C701:D701)</f>
        <v>18779.582564211843</v>
      </c>
      <c r="F701" s="257">
        <f>(F625/F613)*AI65</f>
        <v>1541.2508381244309</v>
      </c>
      <c r="G701" s="255">
        <f>(G626/G613)*AI92</f>
        <v>0</v>
      </c>
      <c r="H701" s="257">
        <f>(H629/H613)*AI61</f>
        <v>2128.5772850399121</v>
      </c>
      <c r="I701" s="255">
        <f>(I630/I613)*AI93</f>
        <v>7347.9458545051266</v>
      </c>
      <c r="J701" s="255">
        <f>(J631/J613)*AI94</f>
        <v>5229.8696208980737</v>
      </c>
      <c r="K701" s="255">
        <f>(K645/K613)*AI90</f>
        <v>74892.44914130331</v>
      </c>
      <c r="L701" s="255">
        <f>(L648/L613)*AI95</f>
        <v>11071.419706668046</v>
      </c>
      <c r="M701" s="231">
        <f t="shared" si="18"/>
        <v>152946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4087784</v>
      </c>
      <c r="D702" s="255">
        <f>(D616/D613)*AJ91</f>
        <v>265294.17616618343</v>
      </c>
      <c r="E702" s="257">
        <f>(E624/E613)*SUM(C702:D702)</f>
        <v>479497.00014314183</v>
      </c>
      <c r="F702" s="257">
        <f>(F625/F613)*AJ65</f>
        <v>5731.9055395779651</v>
      </c>
      <c r="G702" s="255">
        <f>(G626/G613)*AJ92</f>
        <v>0</v>
      </c>
      <c r="H702" s="257">
        <f>(H629/H613)*AJ61</f>
        <v>76628.782261436834</v>
      </c>
      <c r="I702" s="255">
        <f>(I630/I613)*AJ93</f>
        <v>87044.897045676116</v>
      </c>
      <c r="J702" s="255">
        <f>(J631/J613)*AJ94</f>
        <v>4897.2029895051601</v>
      </c>
      <c r="K702" s="255">
        <f>(K645/K613)*AJ90</f>
        <v>4980.6174549035441</v>
      </c>
      <c r="L702" s="255">
        <f>(L648/L613)*AJ95</f>
        <v>194013.45009780192</v>
      </c>
      <c r="M702" s="231">
        <f t="shared" si="18"/>
        <v>1118088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198896</v>
      </c>
      <c r="D703" s="255">
        <f>(D616/D613)*AK91</f>
        <v>9775.9254229823473</v>
      </c>
      <c r="E703" s="257">
        <f>(E624/E613)*SUM(C703:D703)</f>
        <v>22985.473314549003</v>
      </c>
      <c r="F703" s="257">
        <f>(F625/F613)*AK65</f>
        <v>36.118947113076807</v>
      </c>
      <c r="G703" s="255">
        <f>(G626/G613)*AK92</f>
        <v>0</v>
      </c>
      <c r="H703" s="257">
        <f>(H629/H613)*AK61</f>
        <v>5121.8890921272887</v>
      </c>
      <c r="I703" s="255">
        <f>(I630/I613)*AK93</f>
        <v>2750.7694737378165</v>
      </c>
      <c r="J703" s="255">
        <f>(J631/J613)*AK94</f>
        <v>0</v>
      </c>
      <c r="K703" s="255">
        <f>(K645/K613)*AK90</f>
        <v>55727.300064972434</v>
      </c>
      <c r="L703" s="255">
        <f>(L648/L613)*AK95</f>
        <v>0</v>
      </c>
      <c r="M703" s="231">
        <f t="shared" si="18"/>
        <v>96397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49116</v>
      </c>
      <c r="D704" s="255">
        <f>(D616/D613)*AL91</f>
        <v>16130.276947920873</v>
      </c>
      <c r="E704" s="257">
        <f>(E624/E613)*SUM(C704:D704)</f>
        <v>7186.9589290468866</v>
      </c>
      <c r="F704" s="257">
        <f>(F625/F613)*AL65</f>
        <v>24.716432787233217</v>
      </c>
      <c r="G704" s="255">
        <f>(G626/G613)*AL92</f>
        <v>0</v>
      </c>
      <c r="H704" s="257">
        <f>(H629/H613)*AL61</f>
        <v>1064.2886425199561</v>
      </c>
      <c r="I704" s="255">
        <f>(I630/I613)*AL93</f>
        <v>3127.5872098662849</v>
      </c>
      <c r="J704" s="255">
        <f>(J631/J613)*AL94</f>
        <v>0</v>
      </c>
      <c r="K704" s="255">
        <f>(K645/K613)*AL90</f>
        <v>10259.089098209992</v>
      </c>
      <c r="L704" s="255">
        <f>(L648/L613)*AL95</f>
        <v>0</v>
      </c>
      <c r="M704" s="231">
        <f t="shared" si="18"/>
        <v>37793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63611</v>
      </c>
      <c r="D707" s="255">
        <f>(D616/D613)*AO91</f>
        <v>5498.95805042757</v>
      </c>
      <c r="E707" s="257">
        <f>(E624/E613)*SUM(C707:D707)</f>
        <v>7612.5482300397161</v>
      </c>
      <c r="F707" s="257">
        <f>(F625/F613)*AO65</f>
        <v>84.727931594635464</v>
      </c>
      <c r="G707" s="255">
        <f>(G626/G613)*AO92</f>
        <v>14726.881233033151</v>
      </c>
      <c r="H707" s="257">
        <f>(H629/H613)*AO61</f>
        <v>1629.6919838586828</v>
      </c>
      <c r="I707" s="255">
        <f>(I630/I613)*AO93</f>
        <v>1657.9980389652594</v>
      </c>
      <c r="J707" s="255">
        <f>(J631/J613)*AO94</f>
        <v>1386.694589806252</v>
      </c>
      <c r="K707" s="255">
        <f>(K645/K613)*AO90</f>
        <v>549204.66806199087</v>
      </c>
      <c r="L707" s="255">
        <f>(L648/L613)*AO95</f>
        <v>7908.1569333343186</v>
      </c>
      <c r="M707" s="231">
        <f t="shared" si="18"/>
        <v>589710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>
        <f>(I630/I613)*AP93</f>
        <v>0</v>
      </c>
      <c r="J708" s="255">
        <f>(J631/J613)*AP94</f>
        <v>0</v>
      </c>
      <c r="K708" s="255">
        <f>(K645/K613)*AP90</f>
        <v>0</v>
      </c>
      <c r="L708" s="255">
        <f>(L648/L613)*AP95</f>
        <v>0</v>
      </c>
      <c r="M708" s="231">
        <f t="shared" si="18"/>
        <v>0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0</v>
      </c>
      <c r="D714" s="255">
        <f>(D616/D613)*AV91</f>
        <v>0</v>
      </c>
      <c r="E714" s="257">
        <f>(E624/E613)*SUM(C714:D714)</f>
        <v>0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0</v>
      </c>
      <c r="L714" s="255">
        <f>(L648/L613)*AV95</f>
        <v>0</v>
      </c>
      <c r="M714" s="231">
        <f t="shared" si="18"/>
        <v>0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22838447</v>
      </c>
      <c r="D716" s="231">
        <f>SUM(D617:D648)+SUM(D669:D714)</f>
        <v>1664778.9999999998</v>
      </c>
      <c r="E716" s="231">
        <f>SUM(E625:E648)+SUM(E669:E714)</f>
        <v>2266072.7303556353</v>
      </c>
      <c r="F716" s="231">
        <f>SUM(F626:F649)+SUM(F669:F714)</f>
        <v>56115.92535818457</v>
      </c>
      <c r="G716" s="231">
        <f>SUM(G627:G648)+SUM(G669:G714)</f>
        <v>559326.9492305991</v>
      </c>
      <c r="H716" s="231">
        <f>SUM(H630:H648)+SUM(H669:H714)</f>
        <v>418464.99063081521</v>
      </c>
      <c r="I716" s="231">
        <f>SUM(I631:I648)+SUM(I669:I714)</f>
        <v>328321.29348873417</v>
      </c>
      <c r="J716" s="231">
        <f>SUM(J632:J648)+SUM(J669:J714)</f>
        <v>137188.21703242307</v>
      </c>
      <c r="K716" s="231">
        <f>SUM(K669:K714)</f>
        <v>3211695.4904341833</v>
      </c>
      <c r="L716" s="231">
        <f>SUM(L669:L714)</f>
        <v>570617.45694525621</v>
      </c>
      <c r="M716" s="231">
        <f>SUM(M669:M714)</f>
        <v>8032684</v>
      </c>
      <c r="N716" s="249" t="s">
        <v>669</v>
      </c>
    </row>
    <row r="717" spans="1:14" s="231" customFormat="1" ht="12.65" customHeight="1" x14ac:dyDescent="0.3">
      <c r="C717" s="252">
        <f>CE86</f>
        <v>22838447</v>
      </c>
      <c r="D717" s="231">
        <f>D616</f>
        <v>1664779</v>
      </c>
      <c r="E717" s="231">
        <f>E624</f>
        <v>2266072.7303556353</v>
      </c>
      <c r="F717" s="231">
        <f>F625</f>
        <v>56115.92535818457</v>
      </c>
      <c r="G717" s="231">
        <f>G626</f>
        <v>559326.9492305991</v>
      </c>
      <c r="H717" s="231">
        <f>H629</f>
        <v>418464.9906308151</v>
      </c>
      <c r="I717" s="231">
        <f>I630</f>
        <v>328321.29348873423</v>
      </c>
      <c r="J717" s="231">
        <f>J631</f>
        <v>137188.21703242307</v>
      </c>
      <c r="K717" s="231">
        <f>K645</f>
        <v>3211695.4904341833</v>
      </c>
      <c r="L717" s="231">
        <f>L648</f>
        <v>570617.45694525621</v>
      </c>
      <c r="M717" s="231">
        <f>C649</f>
        <v>8032684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38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35">
      <c r="A2" s="12" t="str">
        <f>RIGHT(data!C96,4)</f>
        <v>2022</v>
      </c>
      <c r="B2" s="225" t="str">
        <f>RIGHT(data!C97,3)</f>
        <v>158</v>
      </c>
      <c r="C2" s="12" t="str">
        <f>SUBSTITUTE(LEFT(data!C98,49),",","")</f>
        <v>Cascade Medical Center</v>
      </c>
      <c r="D2" s="12" t="str">
        <f>LEFT(data!C99,49)</f>
        <v>817 Commercial Street</v>
      </c>
      <c r="E2" s="12" t="str">
        <f>RIGHT(data!C100,100)</f>
        <v>Leavenworth</v>
      </c>
      <c r="F2" s="12" t="str">
        <f>RIGHT(data!C101,100)</f>
        <v>Leavenworth, WA 98826</v>
      </c>
      <c r="G2" s="12" t="str">
        <f>RIGHT(data!C102,100)</f>
        <v>98826</v>
      </c>
      <c r="H2" s="12" t="str">
        <f>RIGHT(data!C103,100)</f>
        <v>Chelan</v>
      </c>
      <c r="I2" s="12" t="str">
        <f>LEFT(data!C104,49)</f>
        <v>Diane Blake</v>
      </c>
      <c r="J2" s="12" t="str">
        <f>LEFT(data!C105,49)</f>
        <v>Marianne Vincent</v>
      </c>
      <c r="K2" s="12" t="str">
        <f>LEFT(data!C107,49)</f>
        <v>(509) 548-5815</v>
      </c>
      <c r="L2" s="12" t="str">
        <f>LEFT(data!C107,49)</f>
        <v>(509) 548-5815</v>
      </c>
      <c r="M2" s="12" t="str">
        <f>LEFT(data!C109,49)</f>
        <v>Jeannette Ring, CPA</v>
      </c>
      <c r="N2" s="12" t="str">
        <f>LEFT(data!C110,49)</f>
        <v>jring@dzacpa.com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5" customHeight="1" x14ac:dyDescent="0.35">
      <c r="A2" s="16" t="str">
        <f>RIGHT(data!C97,3)</f>
        <v>158</v>
      </c>
      <c r="B2" s="224" t="str">
        <f>RIGHT(data!C96,4)</f>
        <v>2022</v>
      </c>
      <c r="C2" s="16" t="s">
        <v>1122</v>
      </c>
      <c r="D2" s="223">
        <f>ROUND(data!C181,0)</f>
        <v>983981</v>
      </c>
      <c r="E2" s="223">
        <f>ROUND(data!C182,0)</f>
        <v>-13412</v>
      </c>
      <c r="F2" s="223">
        <f>ROUND(data!C183,0)</f>
        <v>120911</v>
      </c>
      <c r="G2" s="223">
        <f>ROUND(data!C184,0)</f>
        <v>1579366</v>
      </c>
      <c r="H2" s="223">
        <f>ROUND(data!C185,0)</f>
        <v>6535</v>
      </c>
      <c r="I2" s="223">
        <f>ROUND(data!C186,0)</f>
        <v>268562</v>
      </c>
      <c r="J2" s="223">
        <f>ROUND(data!C187+data!C188,0)</f>
        <v>99095</v>
      </c>
      <c r="K2" s="223">
        <f>ROUND(data!C191,0)</f>
        <v>19325</v>
      </c>
      <c r="L2" s="223">
        <f>ROUND(data!C192,0)</f>
        <v>105238</v>
      </c>
      <c r="M2" s="223">
        <f>ROUND(data!C195,0)</f>
        <v>102419</v>
      </c>
      <c r="N2" s="223">
        <f>ROUND(data!C196,0)</f>
        <v>141680</v>
      </c>
      <c r="O2" s="223">
        <f>ROUND(data!C199,0)</f>
        <v>524882</v>
      </c>
      <c r="P2" s="223">
        <f>ROUND(data!C200,0)</f>
        <v>111623</v>
      </c>
      <c r="Q2" s="223">
        <f>ROUND(data!C201,0)</f>
        <v>0</v>
      </c>
      <c r="R2" s="223">
        <f>ROUND(data!C204,0)</f>
        <v>0</v>
      </c>
      <c r="S2" s="223">
        <f>ROUND(data!C205,0)</f>
        <v>386890</v>
      </c>
      <c r="T2" s="223">
        <f>ROUND(data!B211,0)</f>
        <v>522015</v>
      </c>
      <c r="U2" s="223">
        <f>ROUND(data!C211,0)</f>
        <v>0</v>
      </c>
      <c r="V2" s="223">
        <f>ROUND(data!D211,0)</f>
        <v>0</v>
      </c>
      <c r="W2" s="223">
        <f>ROUND(data!B212,0)</f>
        <v>1367240</v>
      </c>
      <c r="X2" s="223">
        <f>ROUND(data!C212,0)</f>
        <v>24849</v>
      </c>
      <c r="Y2" s="223">
        <f>ROUND(data!D212,0)</f>
        <v>0</v>
      </c>
      <c r="Z2" s="223">
        <f>ROUND(data!B213,0)</f>
        <v>10502549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8682687</v>
      </c>
      <c r="AG2" s="223">
        <f>ROUND(data!C215,0)</f>
        <v>64867</v>
      </c>
      <c r="AH2" s="223">
        <f>ROUND(data!D215,0)</f>
        <v>0</v>
      </c>
      <c r="AI2" s="223">
        <f>ROUND(data!B216,0)</f>
        <v>6939230</v>
      </c>
      <c r="AJ2" s="223">
        <f>ROUND(data!C216,0)</f>
        <v>1097314</v>
      </c>
      <c r="AK2" s="223">
        <f>ROUND(data!D216,0)</f>
        <v>207264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106054</v>
      </c>
      <c r="AQ2" s="223">
        <f>ROUND(data!D218,0)</f>
        <v>0</v>
      </c>
      <c r="AR2" s="223">
        <f>ROUND(data!B219,0)</f>
        <v>746939</v>
      </c>
      <c r="AS2" s="223">
        <f>ROUND(data!C219,0)</f>
        <v>134320</v>
      </c>
      <c r="AT2" s="223">
        <f>ROUND(data!D219,0)</f>
        <v>864187</v>
      </c>
      <c r="AU2" s="223">
        <v>0</v>
      </c>
      <c r="AV2" s="223">
        <v>0</v>
      </c>
      <c r="AW2" s="223">
        <v>0</v>
      </c>
      <c r="AX2" s="223">
        <f>ROUND(data!B225,0)</f>
        <v>890550</v>
      </c>
      <c r="AY2" s="223">
        <f>ROUND(data!C225,0)</f>
        <v>91038</v>
      </c>
      <c r="AZ2" s="223">
        <f>ROUND(data!D225,0)</f>
        <v>0</v>
      </c>
      <c r="BA2" s="223">
        <f>ROUND(data!B226,0)</f>
        <v>6688910</v>
      </c>
      <c r="BB2" s="223">
        <f>ROUND(data!C226,0)</f>
        <v>526287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5753135</v>
      </c>
      <c r="BH2" s="223">
        <f>ROUND(data!C228,0)</f>
        <v>531514</v>
      </c>
      <c r="BI2" s="223">
        <f>ROUND(data!D228,0)</f>
        <v>0</v>
      </c>
      <c r="BJ2" s="223">
        <f>ROUND(data!B229,0)</f>
        <v>4021191</v>
      </c>
      <c r="BK2" s="223">
        <f>ROUND(data!C229,0)</f>
        <v>752379</v>
      </c>
      <c r="BL2" s="223">
        <f>ROUND(data!D229,0)</f>
        <v>206556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30796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2396515</v>
      </c>
      <c r="BW2" s="223">
        <f>ROUND(data!C240,0)</f>
        <v>2617969</v>
      </c>
      <c r="BX2" s="223">
        <f>ROUND(data!C241,0)</f>
        <v>0</v>
      </c>
      <c r="BY2" s="223">
        <f>ROUND(data!C242,0)</f>
        <v>0</v>
      </c>
      <c r="BZ2" s="223">
        <f>ROUND(data!C243,0)</f>
        <v>0</v>
      </c>
      <c r="CA2" s="223">
        <f>ROUND(data!C244,0)</f>
        <v>3734134</v>
      </c>
      <c r="CB2" s="223">
        <f>ROUND(data!C247,0)</f>
        <v>66</v>
      </c>
      <c r="CC2" s="223">
        <f>ROUND(data!C249,0)</f>
        <v>173868</v>
      </c>
      <c r="CD2" s="223">
        <f>ROUND(data!C250,0)</f>
        <v>0</v>
      </c>
      <c r="CE2" s="223">
        <f>ROUND(data!C254+data!C255,0)</f>
        <v>0</v>
      </c>
      <c r="CF2" s="223">
        <f>data!D237</f>
        <v>563432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5" customHeight="1" x14ac:dyDescent="0.35">
      <c r="A2" s="16" t="str">
        <f>RIGHT(data!C97,3)</f>
        <v>158</v>
      </c>
      <c r="B2" s="16" t="str">
        <f>RIGHT(data!C96,4)</f>
        <v>2022</v>
      </c>
      <c r="C2" s="16" t="s">
        <v>1122</v>
      </c>
      <c r="D2" s="222">
        <f>ROUND(data!C127,0)</f>
        <v>46</v>
      </c>
      <c r="E2" s="222">
        <f>ROUND(data!C128,0)</f>
        <v>63</v>
      </c>
      <c r="F2" s="222">
        <f>ROUND(data!C129,0)</f>
        <v>0</v>
      </c>
      <c r="G2" s="222">
        <f>ROUND(data!C130,0)</f>
        <v>0</v>
      </c>
      <c r="H2" s="222">
        <f>ROUND(data!D127,0)</f>
        <v>210</v>
      </c>
      <c r="I2" s="222">
        <f>ROUND(data!D128,0)</f>
        <v>1080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3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6</v>
      </c>
      <c r="U2" s="222">
        <f>ROUND(data!C141,0)</f>
        <v>0</v>
      </c>
      <c r="V2" s="222">
        <f>ROUND(data!C142,0)</f>
        <v>0</v>
      </c>
      <c r="W2" s="222">
        <f>ROUND(data!C144,0)</f>
        <v>12</v>
      </c>
      <c r="X2" s="222">
        <f>ROUND(data!C145,0)</f>
        <v>0</v>
      </c>
      <c r="Y2" s="222">
        <f>ROUND(data!B154,0)</f>
        <v>42</v>
      </c>
      <c r="Z2" s="222">
        <f>ROUND(data!B155,0)</f>
        <v>174</v>
      </c>
      <c r="AA2" s="222">
        <f>ROUND(data!B156,0)</f>
        <v>0</v>
      </c>
      <c r="AB2" s="222">
        <f>ROUND(data!B157,0)</f>
        <v>1405822</v>
      </c>
      <c r="AC2" s="222">
        <f>ROUND(data!B158,0)</f>
        <v>11267138</v>
      </c>
      <c r="AD2" s="222">
        <f>ROUND(data!C154,0)</f>
        <v>1</v>
      </c>
      <c r="AE2" s="222">
        <f>ROUND(data!C155,0)</f>
        <v>8</v>
      </c>
      <c r="AF2" s="222">
        <f>ROUND(data!C156,0)</f>
        <v>0</v>
      </c>
      <c r="AG2" s="222">
        <f>ROUND(data!C157,0)</f>
        <v>41071</v>
      </c>
      <c r="AH2" s="222">
        <f>ROUND(data!C158,0)</f>
        <v>4528287</v>
      </c>
      <c r="AI2" s="222">
        <f>ROUND(data!D154,0)</f>
        <v>3</v>
      </c>
      <c r="AJ2" s="222">
        <f>ROUND(data!D155,0)</f>
        <v>28</v>
      </c>
      <c r="AK2" s="222">
        <f>ROUND(data!D156,0)</f>
        <v>0</v>
      </c>
      <c r="AL2" s="222">
        <f>ROUND(data!D157,0)</f>
        <v>192102</v>
      </c>
      <c r="AM2" s="222">
        <f>ROUND(data!D158,0)</f>
        <v>12035194</v>
      </c>
      <c r="AN2" s="222">
        <f>ROUND(data!B160,0)</f>
        <v>62</v>
      </c>
      <c r="AO2" s="222">
        <f>ROUND(data!B161,0)</f>
        <v>784</v>
      </c>
      <c r="AP2" s="222">
        <f>ROUND(data!B162,0)</f>
        <v>0</v>
      </c>
      <c r="AQ2" s="222">
        <f>ROUND(data!B163,0)</f>
        <v>1992085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20700</v>
      </c>
      <c r="AW2" s="222">
        <f>ROUND(data!C164,0)</f>
        <v>0</v>
      </c>
      <c r="AX2" s="222">
        <f>ROUND(data!D160,0)</f>
        <v>1</v>
      </c>
      <c r="AY2" s="222">
        <f>ROUND(data!D161,0)</f>
        <v>296</v>
      </c>
      <c r="AZ2" s="222">
        <f>ROUND(data!D162,0)</f>
        <v>0</v>
      </c>
      <c r="BA2" s="222">
        <f>ROUND(data!D163,0)</f>
        <v>248346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3129211</v>
      </c>
      <c r="BS2" s="222">
        <f>ROUND(data!C173,0)</f>
        <v>342218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5" customHeight="1" x14ac:dyDescent="0.35">
      <c r="A2" s="223" t="str">
        <f>RIGHT(data!C97,3)</f>
        <v>158</v>
      </c>
      <c r="B2" s="224" t="str">
        <f>RIGHT(data!C96,4)</f>
        <v>2022</v>
      </c>
      <c r="C2" s="16" t="s">
        <v>1122</v>
      </c>
      <c r="D2" s="222">
        <f>ROUND(data!C266,0)</f>
        <v>11707921</v>
      </c>
      <c r="E2" s="222">
        <f>ROUND(data!C267,0)</f>
        <v>0</v>
      </c>
      <c r="F2" s="222">
        <f>ROUND(data!C268,0)</f>
        <v>6045510</v>
      </c>
      <c r="G2" s="222">
        <f>ROUND(data!C269,0)</f>
        <v>2592952</v>
      </c>
      <c r="H2" s="222">
        <f>ROUND(data!C270,0)</f>
        <v>1551806</v>
      </c>
      <c r="I2" s="222">
        <f>ROUND(data!C271,0)</f>
        <v>309190</v>
      </c>
      <c r="J2" s="222">
        <f>ROUND(data!C272,0)</f>
        <v>0</v>
      </c>
      <c r="K2" s="222">
        <f>ROUND(data!C273,0)</f>
        <v>330879</v>
      </c>
      <c r="L2" s="222">
        <f>ROUND(data!C274,0)</f>
        <v>327191</v>
      </c>
      <c r="M2" s="222">
        <f>ROUND(data!C275,0)</f>
        <v>0</v>
      </c>
      <c r="N2" s="222">
        <f>ROUND(data!C278,0)</f>
        <v>1314457</v>
      </c>
      <c r="O2" s="222">
        <f>ROUND(data!C279,0)</f>
        <v>0</v>
      </c>
      <c r="P2" s="222">
        <f>ROUND(data!C280,0)</f>
        <v>0</v>
      </c>
      <c r="Q2" s="222">
        <f>ROUND(data!C283,0)</f>
        <v>522015</v>
      </c>
      <c r="R2" s="222">
        <f>ROUND(data!C284,0)</f>
        <v>1392089</v>
      </c>
      <c r="S2" s="222">
        <f>ROUND(data!C285,0)</f>
        <v>10502549</v>
      </c>
      <c r="T2" s="222">
        <f>ROUND(data!C286,0)</f>
        <v>0</v>
      </c>
      <c r="U2" s="222">
        <f>ROUND(data!C287,0)</f>
        <v>8747554</v>
      </c>
      <c r="V2" s="222">
        <f>ROUND(data!C288,0)</f>
        <v>7829280</v>
      </c>
      <c r="W2" s="222">
        <f>ROUND(data!C289,0)</f>
        <v>106054</v>
      </c>
      <c r="X2" s="222">
        <f>ROUND(data!C290,0)</f>
        <v>17072</v>
      </c>
      <c r="Y2" s="222">
        <f>ROUND(data!C291,0)</f>
        <v>0</v>
      </c>
      <c r="Z2" s="222">
        <f>ROUND(data!C292,0)</f>
        <v>19079234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1916795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467545</v>
      </c>
      <c r="AK2" s="222">
        <f>ROUND(data!C316,0)</f>
        <v>1227892</v>
      </c>
      <c r="AL2" s="222">
        <f>ROUND(data!C317,0)</f>
        <v>27214</v>
      </c>
      <c r="AM2" s="222">
        <f>ROUND(data!C318,0)</f>
        <v>0</v>
      </c>
      <c r="AN2" s="222">
        <f>ROUND(data!C319,0)</f>
        <v>741000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779601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1957866</v>
      </c>
      <c r="AY2" s="222">
        <f>ROUND(data!C334,0)</f>
        <v>0</v>
      </c>
      <c r="AZ2" s="222">
        <f>ROUND(data!C335,0)</f>
        <v>10503794</v>
      </c>
      <c r="BA2" s="222">
        <f>ROUND(data!C336,0)</f>
        <v>0</v>
      </c>
      <c r="BB2" s="222">
        <f>ROUND(data!C337,0)</f>
        <v>0</v>
      </c>
      <c r="BC2" s="222">
        <f>ROUND(data!C338,0)</f>
        <v>1948182</v>
      </c>
      <c r="BD2" s="222">
        <f>ROUND(data!C339,0)</f>
        <v>0</v>
      </c>
      <c r="BE2" s="222">
        <f>ROUND(data!C343,0)</f>
        <v>14074683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138.77000000000001</v>
      </c>
      <c r="BL2" s="222">
        <f>ROUND(data!C358,0)</f>
        <v>3900141</v>
      </c>
      <c r="BM2" s="222">
        <f>ROUND(data!C359,0)</f>
        <v>27830619</v>
      </c>
      <c r="BN2" s="222">
        <f>ROUND(data!C363,0)</f>
        <v>8748618</v>
      </c>
      <c r="BO2" s="222">
        <f>ROUND(data!C364,0)</f>
        <v>173868</v>
      </c>
      <c r="BP2" s="222">
        <f>ROUND(data!C365,0)</f>
        <v>0</v>
      </c>
      <c r="BQ2" s="222">
        <f>ROUND(data!D381,0)</f>
        <v>525919</v>
      </c>
      <c r="BR2" s="222">
        <f>ROUND(data!C370,0)</f>
        <v>0</v>
      </c>
      <c r="BS2" s="222">
        <f>ROUND(data!C371,0)</f>
        <v>366666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159253</v>
      </c>
      <c r="CC2" s="222">
        <f>ROUND(data!C382,0)</f>
        <v>0</v>
      </c>
      <c r="CD2" s="222">
        <f>ROUND(data!C389,0)</f>
        <v>13441278</v>
      </c>
      <c r="CE2" s="222">
        <f>ROUND(data!C390,0)</f>
        <v>3045038</v>
      </c>
      <c r="CF2" s="222">
        <f>ROUND(data!C391,0)</f>
        <v>229003</v>
      </c>
      <c r="CG2" s="222">
        <f>ROUND(data!C392,0)</f>
        <v>1805873</v>
      </c>
      <c r="CH2" s="222">
        <f>ROUND(data!C393,0)</f>
        <v>278584</v>
      </c>
      <c r="CI2" s="222">
        <f>ROUND(data!C394,0)</f>
        <v>3006526</v>
      </c>
      <c r="CJ2" s="222">
        <f>ROUND(data!C395,0)</f>
        <v>1932014</v>
      </c>
      <c r="CK2" s="222">
        <f>ROUND(data!C396,0)</f>
        <v>124563</v>
      </c>
      <c r="CL2" s="222">
        <f>ROUND(data!C397,0)</f>
        <v>244099</v>
      </c>
      <c r="CM2" s="222">
        <f>ROUND(data!C398,0)</f>
        <v>636505</v>
      </c>
      <c r="CN2" s="222">
        <f>ROUND(data!C399,0)</f>
        <v>386890</v>
      </c>
      <c r="CO2" s="222">
        <f>ROUND(data!C362,0)</f>
        <v>563432</v>
      </c>
      <c r="CP2" s="222">
        <f>ROUND(data!D415,0)</f>
        <v>734938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271725</v>
      </c>
      <c r="CY2" s="65">
        <f>ROUND(data!C409,0)</f>
        <v>0</v>
      </c>
      <c r="CZ2" s="65">
        <f>ROUND(data!C410,0)</f>
        <v>0</v>
      </c>
      <c r="DA2" s="65">
        <f>ROUND(data!C411,0)</f>
        <v>111390</v>
      </c>
      <c r="DB2" s="65">
        <f>ROUND(data!C412,0)</f>
        <v>0</v>
      </c>
      <c r="DC2" s="65">
        <f>ROUND(data!C413,0)</f>
        <v>0</v>
      </c>
      <c r="DD2" s="65">
        <f>ROUND(data!C414,0)</f>
        <v>351823</v>
      </c>
      <c r="DE2" s="65">
        <f>ROUND(data!C419,0)</f>
        <v>0</v>
      </c>
      <c r="DF2" s="222">
        <f>ROUND(data!D420,0)</f>
        <v>3259522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158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158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158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210</v>
      </c>
      <c r="F4" s="212">
        <f>ROUND(data!E60,2)</f>
        <v>3.04</v>
      </c>
      <c r="G4" s="222">
        <f>ROUND(data!E61,0)</f>
        <v>281078</v>
      </c>
      <c r="H4" s="222">
        <f>ROUND(data!E62,0)</f>
        <v>63676</v>
      </c>
      <c r="I4" s="222">
        <f>ROUND(data!E63,0)</f>
        <v>0</v>
      </c>
      <c r="J4" s="222">
        <f>ROUND(data!E64,0)</f>
        <v>5690</v>
      </c>
      <c r="K4" s="222">
        <f>ROUND(data!E65,0)</f>
        <v>98</v>
      </c>
      <c r="L4" s="222">
        <f>ROUND(data!E66,0)</f>
        <v>21897</v>
      </c>
      <c r="M4" s="66">
        <f>ROUND(data!E67,0)</f>
        <v>30470</v>
      </c>
      <c r="N4" s="222">
        <f>ROUND(data!E68,0)</f>
        <v>242</v>
      </c>
      <c r="O4" s="222">
        <f>ROUND(data!E69,0)</f>
        <v>4540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4540</v>
      </c>
      <c r="AD4" s="222">
        <f>ROUND(data!E84,0)</f>
        <v>0</v>
      </c>
      <c r="AE4" s="222">
        <f>ROUND(data!E89,0)</f>
        <v>538445</v>
      </c>
      <c r="AF4" s="222">
        <f>ROUND(data!E87,0)</f>
        <v>538445</v>
      </c>
      <c r="AG4" s="222">
        <f>IF(data!E90&gt;0,ROUND(data!E90,0),0)</f>
        <v>546</v>
      </c>
      <c r="AH4" s="222">
        <f>IF(data!E91&gt;0,ROUND(data!E91,0),0)</f>
        <v>629</v>
      </c>
      <c r="AI4" s="222">
        <f>IF(data!E92&gt;0,ROUND(data!E92,0),0)</f>
        <v>318</v>
      </c>
      <c r="AJ4" s="222">
        <f>IF(data!E93&gt;0,ROUND(data!E93,0),0)</f>
        <v>4136</v>
      </c>
      <c r="AK4" s="212">
        <f>IF(data!E94&gt;0,ROUND(data!E94,2),0)</f>
        <v>2.99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158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158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158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158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158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158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158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1080</v>
      </c>
      <c r="F11" s="212">
        <f>ROUND(data!L60,2)</f>
        <v>15.65</v>
      </c>
      <c r="G11" s="222">
        <f>ROUND(data!L61,0)</f>
        <v>1445544</v>
      </c>
      <c r="H11" s="222">
        <f>ROUND(data!L62,0)</f>
        <v>327479</v>
      </c>
      <c r="I11" s="222">
        <f>ROUND(data!L63,0)</f>
        <v>0</v>
      </c>
      <c r="J11" s="222">
        <f>ROUND(data!L64,0)</f>
        <v>29263</v>
      </c>
      <c r="K11" s="222">
        <f>ROUND(data!L65,0)</f>
        <v>503</v>
      </c>
      <c r="L11" s="222">
        <f>ROUND(data!L66,0)</f>
        <v>112612</v>
      </c>
      <c r="M11" s="66">
        <f>ROUND(data!L67,0)</f>
        <v>156816</v>
      </c>
      <c r="N11" s="222">
        <f>ROUND(data!L68,0)</f>
        <v>1245</v>
      </c>
      <c r="O11" s="222">
        <f>ROUND(data!L69,0)</f>
        <v>23351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23351</v>
      </c>
      <c r="AD11" s="222">
        <f>ROUND(data!L84,0)</f>
        <v>0</v>
      </c>
      <c r="AE11" s="222">
        <f>ROUND(data!L89,0)</f>
        <v>2261132</v>
      </c>
      <c r="AF11" s="222">
        <f>ROUND(data!L87,0)</f>
        <v>2261132</v>
      </c>
      <c r="AG11" s="222">
        <f>IF(data!L90&gt;0,ROUND(data!L90,0),0)</f>
        <v>2810</v>
      </c>
      <c r="AH11" s="222">
        <f>IF(data!L91&gt;0,ROUND(data!L91,0),0)</f>
        <v>3234</v>
      </c>
      <c r="AI11" s="222">
        <f>IF(data!L92&gt;0,ROUND(data!L92,0),0)</f>
        <v>1634</v>
      </c>
      <c r="AJ11" s="222">
        <f>IF(data!L93&gt;0,ROUND(data!L93,0),0)</f>
        <v>21273</v>
      </c>
      <c r="AK11" s="212">
        <f>IF(data!L94&gt;0,ROUND(data!L94,2),0)</f>
        <v>15.4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158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158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158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158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158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158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158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0.86</v>
      </c>
      <c r="G18" s="222">
        <f>ROUND(data!S61,0)</f>
        <v>40216</v>
      </c>
      <c r="H18" s="222">
        <f>ROUND(data!S62,0)</f>
        <v>9111</v>
      </c>
      <c r="I18" s="222">
        <f>ROUND(data!S63,0)</f>
        <v>0</v>
      </c>
      <c r="J18" s="222">
        <f>ROUND(data!S64,0)</f>
        <v>15440</v>
      </c>
      <c r="K18" s="222">
        <f>ROUND(data!S65,0)</f>
        <v>0</v>
      </c>
      <c r="L18" s="222">
        <f>ROUND(data!S66,0)</f>
        <v>1208</v>
      </c>
      <c r="M18" s="66">
        <f>ROUND(data!S67,0)</f>
        <v>108711</v>
      </c>
      <c r="N18" s="222">
        <f>ROUND(data!S68,0)</f>
        <v>21089</v>
      </c>
      <c r="O18" s="222">
        <f>ROUND(data!S69,0)</f>
        <v>3388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3388</v>
      </c>
      <c r="AD18" s="222">
        <f>ROUND(data!S84,0)</f>
        <v>0</v>
      </c>
      <c r="AE18" s="222">
        <f>ROUND(data!S89,0)</f>
        <v>392318</v>
      </c>
      <c r="AF18" s="222">
        <f>ROUND(data!S87,0)</f>
        <v>52573</v>
      </c>
      <c r="AG18" s="222">
        <f>IF(data!S90&gt;0,ROUND(data!S90,0),0)</f>
        <v>1948</v>
      </c>
      <c r="AH18" s="222">
        <f>IF(data!S91&gt;0,ROUND(data!S91,0),0)</f>
        <v>0</v>
      </c>
      <c r="AI18" s="222">
        <f>IF(data!S92&gt;0,ROUND(data!S92,0),0)</f>
        <v>1058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158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158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33330</v>
      </c>
      <c r="F20" s="212">
        <f>ROUND(data!U60,2)</f>
        <v>6.96</v>
      </c>
      <c r="G20" s="222">
        <f>ROUND(data!U61,0)</f>
        <v>484906</v>
      </c>
      <c r="H20" s="222">
        <f>ROUND(data!U62,0)</f>
        <v>109852</v>
      </c>
      <c r="I20" s="222">
        <f>ROUND(data!U63,0)</f>
        <v>600</v>
      </c>
      <c r="J20" s="222">
        <f>ROUND(data!U64,0)</f>
        <v>581283</v>
      </c>
      <c r="K20" s="222">
        <f>ROUND(data!U65,0)</f>
        <v>0</v>
      </c>
      <c r="L20" s="222">
        <f>ROUND(data!U66,0)</f>
        <v>189996</v>
      </c>
      <c r="M20" s="66">
        <f>ROUND(data!U67,0)</f>
        <v>48663</v>
      </c>
      <c r="N20" s="222">
        <f>ROUND(data!U68,0)</f>
        <v>1895</v>
      </c>
      <c r="O20" s="222">
        <f>ROUND(data!U69,0)</f>
        <v>10298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10298</v>
      </c>
      <c r="AD20" s="222">
        <f>ROUND(data!U84,0)</f>
        <v>0</v>
      </c>
      <c r="AE20" s="222">
        <f>ROUND(data!U89,0)</f>
        <v>4010979</v>
      </c>
      <c r="AF20" s="222">
        <f>ROUND(data!U87,0)</f>
        <v>84475</v>
      </c>
      <c r="AG20" s="222">
        <f>IF(data!U90&gt;0,ROUND(data!U90,0),0)</f>
        <v>872</v>
      </c>
      <c r="AH20" s="222">
        <f>IF(data!U91&gt;0,ROUND(data!U91,0),0)</f>
        <v>0</v>
      </c>
      <c r="AI20" s="222">
        <f>IF(data!U92&gt;0,ROUND(data!U92,0),0)</f>
        <v>473</v>
      </c>
      <c r="AJ20" s="222">
        <f>IF(data!U93&gt;0,ROUND(data!U93,0),0)</f>
        <v>1591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158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910</v>
      </c>
      <c r="F21" s="212">
        <f>ROUND(data!V60,2)</f>
        <v>0.16</v>
      </c>
      <c r="G21" s="222">
        <f>ROUND(data!V61,0)</f>
        <v>12698</v>
      </c>
      <c r="H21" s="222">
        <f>ROUND(data!V62,0)</f>
        <v>2877</v>
      </c>
      <c r="I21" s="222">
        <f>ROUND(data!V63,0)</f>
        <v>0</v>
      </c>
      <c r="J21" s="222">
        <f>ROUND(data!V64,0)</f>
        <v>38</v>
      </c>
      <c r="K21" s="222">
        <f>ROUND(data!V65,0)</f>
        <v>0</v>
      </c>
      <c r="L21" s="222">
        <f>ROUND(data!V66,0)</f>
        <v>0</v>
      </c>
      <c r="M21" s="66">
        <f>ROUND(data!V67,0)</f>
        <v>8204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222820</v>
      </c>
      <c r="AF21" s="222">
        <f>ROUND(data!V87,0)</f>
        <v>2687</v>
      </c>
      <c r="AG21" s="222">
        <f>IF(data!V90&gt;0,ROUND(data!V90,0),0)</f>
        <v>147</v>
      </c>
      <c r="AH21" s="222">
        <f>IF(data!V91&gt;0,ROUND(data!V91,0),0)</f>
        <v>0</v>
      </c>
      <c r="AI21" s="222">
        <f>IF(data!V92&gt;0,ROUND(data!V92,0),0)</f>
        <v>1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158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158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1208</v>
      </c>
      <c r="F23" s="212">
        <f>ROUND(data!X60,2)</f>
        <v>1.0900000000000001</v>
      </c>
      <c r="G23" s="222">
        <f>ROUND(data!X61,0)</f>
        <v>102685</v>
      </c>
      <c r="H23" s="222">
        <f>ROUND(data!X62,0)</f>
        <v>23263</v>
      </c>
      <c r="I23" s="222">
        <f>ROUND(data!X63,0)</f>
        <v>35902</v>
      </c>
      <c r="J23" s="222">
        <f>ROUND(data!X64,0)</f>
        <v>3135</v>
      </c>
      <c r="K23" s="222">
        <f>ROUND(data!X65,0)</f>
        <v>0</v>
      </c>
      <c r="L23" s="222">
        <f>ROUND(data!X66,0)</f>
        <v>45716</v>
      </c>
      <c r="M23" s="66">
        <f>ROUND(data!X67,0)</f>
        <v>21764</v>
      </c>
      <c r="N23" s="222">
        <f>ROUND(data!X68,0)</f>
        <v>0</v>
      </c>
      <c r="O23" s="222">
        <f>ROUND(data!X69,0)</f>
        <v>55526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55526</v>
      </c>
      <c r="AD23" s="222">
        <f>ROUND(data!X84,0)</f>
        <v>0</v>
      </c>
      <c r="AE23" s="222">
        <f>ROUND(data!X89,0)</f>
        <v>1459869</v>
      </c>
      <c r="AF23" s="222">
        <f>ROUND(data!X87,0)</f>
        <v>19617</v>
      </c>
      <c r="AG23" s="222">
        <f>IF(data!X90&gt;0,ROUND(data!X90,0),0)</f>
        <v>390</v>
      </c>
      <c r="AH23" s="222">
        <f>IF(data!X91&gt;0,ROUND(data!X91,0),0)</f>
        <v>0</v>
      </c>
      <c r="AI23" s="222">
        <f>IF(data!X92&gt;0,ROUND(data!X92,0),0)</f>
        <v>211</v>
      </c>
      <c r="AJ23" s="222">
        <f>IF(data!X93&gt;0,ROUND(data!X93,0),0)</f>
        <v>356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158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3334</v>
      </c>
      <c r="F24" s="212">
        <f>ROUND(data!Y60,2)</f>
        <v>3.01</v>
      </c>
      <c r="G24" s="222">
        <f>ROUND(data!Y61,0)</f>
        <v>283402</v>
      </c>
      <c r="H24" s="222">
        <f>ROUND(data!Y62,0)</f>
        <v>64203</v>
      </c>
      <c r="I24" s="222">
        <f>ROUND(data!Y63,0)</f>
        <v>99088</v>
      </c>
      <c r="J24" s="222">
        <f>ROUND(data!Y64,0)</f>
        <v>8647</v>
      </c>
      <c r="K24" s="222">
        <f>ROUND(data!Y65,0)</f>
        <v>0</v>
      </c>
      <c r="L24" s="222">
        <f>ROUND(data!Y66,0)</f>
        <v>126173</v>
      </c>
      <c r="M24" s="66">
        <f>ROUND(data!Y67,0)</f>
        <v>59992</v>
      </c>
      <c r="N24" s="222">
        <f>ROUND(data!Y68,0)</f>
        <v>1118</v>
      </c>
      <c r="O24" s="222">
        <f>ROUND(data!Y69,0)</f>
        <v>29806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29806</v>
      </c>
      <c r="AD24" s="222">
        <f>ROUND(data!Y84,0)</f>
        <v>0</v>
      </c>
      <c r="AE24" s="222">
        <f>ROUND(data!Y89,0)</f>
        <v>4029143</v>
      </c>
      <c r="AF24" s="222">
        <f>ROUND(data!Y87,0)</f>
        <v>54142</v>
      </c>
      <c r="AG24" s="222">
        <f>IF(data!Y90&gt;0,ROUND(data!Y90,0),0)</f>
        <v>1075</v>
      </c>
      <c r="AH24" s="222">
        <f>IF(data!Y91&gt;0,ROUND(data!Y91,0),0)</f>
        <v>0</v>
      </c>
      <c r="AI24" s="222">
        <f>IF(data!Y92&gt;0,ROUND(data!Y92,0),0)</f>
        <v>584</v>
      </c>
      <c r="AJ24" s="222">
        <f>IF(data!Y93&gt;0,ROUND(data!Y93,0),0)</f>
        <v>984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158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158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158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0.66</v>
      </c>
      <c r="G27" s="222">
        <f>ROUND(data!AB61,0)</f>
        <v>85279</v>
      </c>
      <c r="H27" s="222">
        <f>ROUND(data!AB62,0)</f>
        <v>19319</v>
      </c>
      <c r="I27" s="222">
        <f>ROUND(data!AB63,0)</f>
        <v>0</v>
      </c>
      <c r="J27" s="222">
        <f>ROUND(data!AB64,0)</f>
        <v>528481</v>
      </c>
      <c r="K27" s="222">
        <f>ROUND(data!AB65,0)</f>
        <v>651</v>
      </c>
      <c r="L27" s="222">
        <f>ROUND(data!AB66,0)</f>
        <v>397602</v>
      </c>
      <c r="M27" s="66">
        <f>ROUND(data!AB67,0)</f>
        <v>8315</v>
      </c>
      <c r="N27" s="222">
        <f>ROUND(data!AB68,0)</f>
        <v>57125</v>
      </c>
      <c r="O27" s="222">
        <f>ROUND(data!AB69,0)</f>
        <v>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0</v>
      </c>
      <c r="AD27" s="222">
        <f>ROUND(data!AB84,0)</f>
        <v>0</v>
      </c>
      <c r="AE27" s="222">
        <f>ROUND(data!AB89,0)</f>
        <v>1665925</v>
      </c>
      <c r="AF27" s="222">
        <f>ROUND(data!AB87,0)</f>
        <v>331695</v>
      </c>
      <c r="AG27" s="222">
        <f>IF(data!AB90&gt;0,ROUND(data!AB90,0),0)</f>
        <v>149</v>
      </c>
      <c r="AH27" s="222">
        <f>IF(data!AB91&gt;0,ROUND(data!AB91,0),0)</f>
        <v>0</v>
      </c>
      <c r="AI27" s="222">
        <f>IF(data!AB92&gt;0,ROUND(data!AB92,0),0)</f>
        <v>81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158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158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158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18594</v>
      </c>
      <c r="F30" s="212">
        <f>ROUND(data!AE60,2)</f>
        <v>5.36</v>
      </c>
      <c r="G30" s="222">
        <f>ROUND(data!AE61,0)</f>
        <v>563084</v>
      </c>
      <c r="H30" s="222">
        <f>ROUND(data!AE62,0)</f>
        <v>127563</v>
      </c>
      <c r="I30" s="222">
        <f>ROUND(data!AE63,0)</f>
        <v>0</v>
      </c>
      <c r="J30" s="222">
        <f>ROUND(data!AE64,0)</f>
        <v>14499</v>
      </c>
      <c r="K30" s="222">
        <f>ROUND(data!AE65,0)</f>
        <v>142</v>
      </c>
      <c r="L30" s="222">
        <f>ROUND(data!AE66,0)</f>
        <v>12096</v>
      </c>
      <c r="M30" s="66">
        <f>ROUND(data!AE67,0)</f>
        <v>123164</v>
      </c>
      <c r="N30" s="222">
        <f>ROUND(data!AE68,0)</f>
        <v>632</v>
      </c>
      <c r="O30" s="222">
        <f>ROUND(data!AE69,0)</f>
        <v>12420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12420</v>
      </c>
      <c r="AD30" s="222">
        <f>ROUND(data!AE84,0)</f>
        <v>0</v>
      </c>
      <c r="AE30" s="222">
        <f>ROUND(data!AE89,0)</f>
        <v>1898374</v>
      </c>
      <c r="AF30" s="222">
        <f>ROUND(data!AE87,0)</f>
        <v>267590</v>
      </c>
      <c r="AG30" s="222">
        <f>IF(data!AE90&gt;0,ROUND(data!AE90,0),0)</f>
        <v>2207</v>
      </c>
      <c r="AH30" s="222">
        <f>IF(data!AE91&gt;0,ROUND(data!AE91,0),0)</f>
        <v>0</v>
      </c>
      <c r="AI30" s="222">
        <f>IF(data!AE92&gt;0,ROUND(data!AE92,0),0)</f>
        <v>985</v>
      </c>
      <c r="AJ30" s="222">
        <f>IF(data!AE93&gt;0,ROUND(data!AE93,0),0)</f>
        <v>9044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158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158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4053</v>
      </c>
      <c r="F32" s="212">
        <f>ROUND(data!AG60,2)</f>
        <v>9.68</v>
      </c>
      <c r="G32" s="222">
        <f>ROUND(data!AG61,0)</f>
        <v>1913778</v>
      </c>
      <c r="H32" s="222">
        <f>ROUND(data!AG62,0)</f>
        <v>433555</v>
      </c>
      <c r="I32" s="222">
        <f>ROUND(data!AG63,0)</f>
        <v>15251</v>
      </c>
      <c r="J32" s="222">
        <f>ROUND(data!AG64,0)</f>
        <v>66777</v>
      </c>
      <c r="K32" s="222">
        <f>ROUND(data!AG65,0)</f>
        <v>1896</v>
      </c>
      <c r="L32" s="222">
        <f>ROUND(data!AG66,0)</f>
        <v>123860</v>
      </c>
      <c r="M32" s="66">
        <f>ROUND(data!AG67,0)</f>
        <v>122941</v>
      </c>
      <c r="N32" s="222">
        <f>ROUND(data!AG68,0)</f>
        <v>3270</v>
      </c>
      <c r="O32" s="222">
        <f>ROUND(data!AG69,0)</f>
        <v>22329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22329</v>
      </c>
      <c r="AD32" s="222">
        <f>ROUND(data!AG84,0)</f>
        <v>0</v>
      </c>
      <c r="AE32" s="222">
        <f>ROUND(data!AG89,0)</f>
        <v>8053591</v>
      </c>
      <c r="AF32" s="222">
        <f>ROUND(data!AG87,0)</f>
        <v>863</v>
      </c>
      <c r="AG32" s="222">
        <f>IF(data!AG90&gt;0,ROUND(data!AG90,0),0)</f>
        <v>2203</v>
      </c>
      <c r="AH32" s="222">
        <f>IF(data!AG91&gt;0,ROUND(data!AG91,0),0)</f>
        <v>0</v>
      </c>
      <c r="AI32" s="222">
        <f>IF(data!AG92&gt;0,ROUND(data!AG92,0),0)</f>
        <v>1196</v>
      </c>
      <c r="AJ32" s="222">
        <f>IF(data!AG93&gt;0,ROUND(data!AG93,0),0)</f>
        <v>28622</v>
      </c>
      <c r="AK32" s="212">
        <f>IF(data!AG94&gt;0,ROUND(data!AG94,2),0)</f>
        <v>6.83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158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852</v>
      </c>
      <c r="F33" s="212">
        <f>ROUND(data!AH60,2)</f>
        <v>17.989999999999998</v>
      </c>
      <c r="G33" s="222">
        <f>ROUND(data!AH61,0)</f>
        <v>1351268</v>
      </c>
      <c r="H33" s="222">
        <f>ROUND(data!AH62,0)</f>
        <v>306121</v>
      </c>
      <c r="I33" s="222">
        <f>ROUND(data!AH63,0)</f>
        <v>0</v>
      </c>
      <c r="J33" s="222">
        <f>ROUND(data!AH64,0)</f>
        <v>141904</v>
      </c>
      <c r="K33" s="222">
        <f>ROUND(data!AH65,0)</f>
        <v>42138</v>
      </c>
      <c r="L33" s="222">
        <f>ROUND(data!AH66,0)</f>
        <v>197228</v>
      </c>
      <c r="M33" s="66">
        <f>ROUND(data!AH67,0)</f>
        <v>47770</v>
      </c>
      <c r="N33" s="222">
        <f>ROUND(data!AH68,0)</f>
        <v>3300</v>
      </c>
      <c r="O33" s="222">
        <f>ROUND(data!AH69,0)</f>
        <v>104118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104118</v>
      </c>
      <c r="AD33" s="222">
        <f>ROUND(data!AH84,0)</f>
        <v>340</v>
      </c>
      <c r="AE33" s="222">
        <f>ROUND(data!AH89,0)</f>
        <v>2835699</v>
      </c>
      <c r="AF33" s="222">
        <f>ROUND(data!AH87,0)</f>
        <v>0</v>
      </c>
      <c r="AG33" s="222">
        <f>IF(data!AH90&gt;0,ROUND(data!AH90,0),0)</f>
        <v>856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445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158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124</v>
      </c>
      <c r="F34" s="212">
        <f>ROUND(data!AI60,2)</f>
        <v>2.71</v>
      </c>
      <c r="G34" s="222">
        <f>ROUND(data!AI61,0)</f>
        <v>32398</v>
      </c>
      <c r="H34" s="222">
        <f>ROUND(data!AI62,0)</f>
        <v>7340</v>
      </c>
      <c r="I34" s="222">
        <f>ROUND(data!AI63,0)</f>
        <v>0</v>
      </c>
      <c r="J34" s="222">
        <f>ROUND(data!AI64,0)</f>
        <v>37303</v>
      </c>
      <c r="K34" s="222">
        <f>ROUND(data!AI65,0)</f>
        <v>51</v>
      </c>
      <c r="L34" s="222">
        <f>ROUND(data!AI66,0)</f>
        <v>647</v>
      </c>
      <c r="M34" s="66">
        <f>ROUND(data!AI67,0)</f>
        <v>29187</v>
      </c>
      <c r="N34" s="222">
        <f>ROUND(data!AI68,0)</f>
        <v>0</v>
      </c>
      <c r="O34" s="222">
        <f>ROUND(data!AI69,0)</f>
        <v>9871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9871</v>
      </c>
      <c r="AD34" s="222">
        <f>ROUND(data!AI84,0)</f>
        <v>0</v>
      </c>
      <c r="AE34" s="222">
        <f>ROUND(data!AI89,0)</f>
        <v>417108</v>
      </c>
      <c r="AF34" s="222">
        <f>ROUND(data!AI87,0)</f>
        <v>0</v>
      </c>
      <c r="AG34" s="222">
        <f>IF(data!AI90&gt;0,ROUND(data!AI90,0),0)</f>
        <v>523</v>
      </c>
      <c r="AH34" s="222">
        <f>IF(data!AI91&gt;0,ROUND(data!AI91,0),0)</f>
        <v>0</v>
      </c>
      <c r="AI34" s="222">
        <f>IF(data!AI92&gt;0,ROUND(data!AI92,0),0)</f>
        <v>231</v>
      </c>
      <c r="AJ34" s="222">
        <f>IF(data!AI93&gt;0,ROUND(data!AI93,0),0)</f>
        <v>1508</v>
      </c>
      <c r="AK34" s="212">
        <f>IF(data!AI94&gt;0,ROUND(data!AI94,2),0)</f>
        <v>0.32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158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11745</v>
      </c>
      <c r="F35" s="212">
        <f>ROUND(data!AJ60,2)</f>
        <v>22.25</v>
      </c>
      <c r="G35" s="222">
        <f>ROUND(data!AJ61,0)</f>
        <v>2827568</v>
      </c>
      <c r="H35" s="222">
        <f>ROUND(data!AJ62,0)</f>
        <v>640568</v>
      </c>
      <c r="I35" s="222">
        <f>ROUND(data!AJ63,0)</f>
        <v>67006</v>
      </c>
      <c r="J35" s="222">
        <f>ROUND(data!AJ64,0)</f>
        <v>132406</v>
      </c>
      <c r="K35" s="222">
        <f>ROUND(data!AJ65,0)</f>
        <v>7522</v>
      </c>
      <c r="L35" s="222">
        <f>ROUND(data!AJ66,0)</f>
        <v>116848</v>
      </c>
      <c r="M35" s="66">
        <f>ROUND(data!AJ67,0)</f>
        <v>242311</v>
      </c>
      <c r="N35" s="222">
        <f>ROUND(data!AJ68,0)</f>
        <v>11737</v>
      </c>
      <c r="O35" s="222">
        <f>ROUND(data!AJ69,0)</f>
        <v>90055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90055</v>
      </c>
      <c r="AD35" s="222">
        <f>ROUND(data!AJ84,0)</f>
        <v>0</v>
      </c>
      <c r="AE35" s="222">
        <f>ROUND(data!AJ89,0)</f>
        <v>3107535</v>
      </c>
      <c r="AF35" s="222">
        <f>ROUND(data!AJ87,0)</f>
        <v>1134</v>
      </c>
      <c r="AG35" s="222">
        <f>IF(data!AJ90&gt;0,ROUND(data!AJ90,0),0)</f>
        <v>4342</v>
      </c>
      <c r="AH35" s="222">
        <f>IF(data!AJ91&gt;0,ROUND(data!AJ91,0),0)</f>
        <v>0</v>
      </c>
      <c r="AI35" s="222">
        <f>IF(data!AJ92&gt;0,ROUND(data!AJ92,0),0)</f>
        <v>2736</v>
      </c>
      <c r="AJ35" s="222">
        <f>IF(data!AJ93&gt;0,ROUND(data!AJ93,0),0)</f>
        <v>2320</v>
      </c>
      <c r="AK35" s="212">
        <f>IF(data!AJ94&gt;0,ROUND(data!AJ94,2),0)</f>
        <v>11.1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158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4977</v>
      </c>
      <c r="F36" s="212">
        <f>ROUND(data!AK60,2)</f>
        <v>1.49</v>
      </c>
      <c r="G36" s="222">
        <f>ROUND(data!AK61,0)</f>
        <v>175404</v>
      </c>
      <c r="H36" s="222">
        <f>ROUND(data!AK62,0)</f>
        <v>39737</v>
      </c>
      <c r="I36" s="222">
        <f>ROUND(data!AK63,0)</f>
        <v>0</v>
      </c>
      <c r="J36" s="222">
        <f>ROUND(data!AK64,0)</f>
        <v>955</v>
      </c>
      <c r="K36" s="222">
        <f>ROUND(data!AK65,0)</f>
        <v>0</v>
      </c>
      <c r="L36" s="222">
        <f>ROUND(data!AK66,0)</f>
        <v>0</v>
      </c>
      <c r="M36" s="66">
        <f>ROUND(data!AK67,0)</f>
        <v>8929</v>
      </c>
      <c r="N36" s="222">
        <f>ROUND(data!AK68,0)</f>
        <v>0</v>
      </c>
      <c r="O36" s="222">
        <f>ROUND(data!AK69,0)</f>
        <v>1395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1395</v>
      </c>
      <c r="AD36" s="222">
        <f>ROUND(data!AK84,0)</f>
        <v>0</v>
      </c>
      <c r="AE36" s="222">
        <f>ROUND(data!AK89,0)</f>
        <v>584388</v>
      </c>
      <c r="AF36" s="222">
        <f>ROUND(data!AK87,0)</f>
        <v>259418</v>
      </c>
      <c r="AG36" s="222">
        <f>IF(data!AK90&gt;0,ROUND(data!AK90,0),0)</f>
        <v>160</v>
      </c>
      <c r="AH36" s="222">
        <f>IF(data!AK91&gt;0,ROUND(data!AK91,0),0)</f>
        <v>0</v>
      </c>
      <c r="AI36" s="222">
        <f>IF(data!AK92&gt;0,ROUND(data!AK92,0),0)</f>
        <v>87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158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500</v>
      </c>
      <c r="F37" s="212">
        <f>ROUND(data!AL60,2)</f>
        <v>0.47</v>
      </c>
      <c r="G37" s="222">
        <f>ROUND(data!AL61,0)</f>
        <v>48357</v>
      </c>
      <c r="H37" s="222">
        <f>ROUND(data!AL62,0)</f>
        <v>10955</v>
      </c>
      <c r="I37" s="222">
        <f>ROUND(data!AL63,0)</f>
        <v>0</v>
      </c>
      <c r="J37" s="222">
        <f>ROUND(data!AL64,0)</f>
        <v>167</v>
      </c>
      <c r="K37" s="222">
        <f>ROUND(data!AL65,0)</f>
        <v>0</v>
      </c>
      <c r="L37" s="222">
        <f>ROUND(data!AL66,0)</f>
        <v>0</v>
      </c>
      <c r="M37" s="66">
        <f>ROUND(data!AL67,0)</f>
        <v>14733</v>
      </c>
      <c r="N37" s="222">
        <f>ROUND(data!AL68,0)</f>
        <v>0</v>
      </c>
      <c r="O37" s="222">
        <f>ROUND(data!AL69,0)</f>
        <v>36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36</v>
      </c>
      <c r="AD37" s="222">
        <f>ROUND(data!AL84,0)</f>
        <v>0</v>
      </c>
      <c r="AE37" s="222">
        <f>ROUND(data!AL89,0)</f>
        <v>164412</v>
      </c>
      <c r="AF37" s="222">
        <f>ROUND(data!AL87,0)</f>
        <v>26370</v>
      </c>
      <c r="AG37" s="222">
        <f>IF(data!AL90&gt;0,ROUND(data!AL90,0),0)</f>
        <v>264</v>
      </c>
      <c r="AH37" s="222">
        <f>IF(data!AL91&gt;0,ROUND(data!AL91,0),0)</f>
        <v>0</v>
      </c>
      <c r="AI37" s="222">
        <f>IF(data!AL92&gt;0,ROUND(data!AL92,0),0)</f>
        <v>99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158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158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158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600</v>
      </c>
      <c r="F40" s="212">
        <f>ROUND(data!AO60,2)</f>
        <v>0.36</v>
      </c>
      <c r="G40" s="222">
        <f>ROUND(data!AO61,0)</f>
        <v>33462</v>
      </c>
      <c r="H40" s="222">
        <f>ROUND(data!AO62,0)</f>
        <v>7581</v>
      </c>
      <c r="I40" s="222">
        <f>ROUND(data!AO63,0)</f>
        <v>0</v>
      </c>
      <c r="J40" s="222">
        <f>ROUND(data!AO64,0)</f>
        <v>678</v>
      </c>
      <c r="K40" s="222">
        <f>ROUND(data!AO65,0)</f>
        <v>11</v>
      </c>
      <c r="L40" s="222">
        <f>ROUND(data!AO66,0)</f>
        <v>2607</v>
      </c>
      <c r="M40" s="66">
        <f>ROUND(data!AO67,0)</f>
        <v>3627</v>
      </c>
      <c r="N40" s="222">
        <f>ROUND(data!AO68,0)</f>
        <v>29</v>
      </c>
      <c r="O40" s="222">
        <f>ROUND(data!AO69,0)</f>
        <v>541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541</v>
      </c>
      <c r="AD40" s="222">
        <f>ROUND(data!AO84,0)</f>
        <v>0</v>
      </c>
      <c r="AE40" s="222">
        <f>ROUND(data!AO89,0)</f>
        <v>89022</v>
      </c>
      <c r="AF40" s="222">
        <f>ROUND(data!AO87,0)</f>
        <v>0</v>
      </c>
      <c r="AG40" s="222">
        <f>IF(data!AO90&gt;0,ROUND(data!AO90,0),0)</f>
        <v>65</v>
      </c>
      <c r="AH40" s="222">
        <f>IF(data!AO91&gt;0,ROUND(data!AO91,0),0)</f>
        <v>75</v>
      </c>
      <c r="AI40" s="222">
        <f>IF(data!AO92&gt;0,ROUND(data!AO92,0),0)</f>
        <v>37</v>
      </c>
      <c r="AJ40" s="222">
        <f>IF(data!AO93&gt;0,ROUND(data!AO93,0),0)</f>
        <v>493</v>
      </c>
      <c r="AK40" s="212">
        <f>IF(data!AO94&gt;0,ROUND(data!AO94,2),0)</f>
        <v>0.36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158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158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158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158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158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158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158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158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341</v>
      </c>
      <c r="K48" s="222">
        <f>ROUND(data!AW65,0)</f>
        <v>511</v>
      </c>
      <c r="L48" s="222">
        <f>ROUND(data!AW66,0)</f>
        <v>2276</v>
      </c>
      <c r="M48" s="66">
        <f>ROUND(data!AW67,0)</f>
        <v>0</v>
      </c>
      <c r="N48" s="222">
        <f>ROUND(data!AW68,0)</f>
        <v>275</v>
      </c>
      <c r="O48" s="222">
        <f>ROUND(data!AW69,0)</f>
        <v>3600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3600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158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158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3938</v>
      </c>
      <c r="F50" s="212">
        <f>ROUND(data!AY60,2)</f>
        <v>4.6399999999999997</v>
      </c>
      <c r="G50" s="222">
        <f>ROUND(data!AY61,0)</f>
        <v>248130</v>
      </c>
      <c r="H50" s="222">
        <f>ROUND(data!AY62,0)</f>
        <v>56212</v>
      </c>
      <c r="I50" s="222">
        <f>ROUND(data!AY63,0)</f>
        <v>0</v>
      </c>
      <c r="J50" s="222">
        <f>ROUND(data!AY64,0)</f>
        <v>105790</v>
      </c>
      <c r="K50" s="222">
        <f>ROUND(data!AY65,0)</f>
        <v>0</v>
      </c>
      <c r="L50" s="222">
        <f>ROUND(data!AY66,0)</f>
        <v>19406</v>
      </c>
      <c r="M50" s="66">
        <f>ROUND(data!AY67,0)</f>
        <v>72604</v>
      </c>
      <c r="N50" s="222">
        <f>ROUND(data!AY68,0)</f>
        <v>0</v>
      </c>
      <c r="O50" s="222">
        <f>ROUND(data!AY69,0)</f>
        <v>3386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3386</v>
      </c>
      <c r="AD50" s="222">
        <f>ROUND(data!AY84,0)</f>
        <v>52898</v>
      </c>
      <c r="AE50" s="222"/>
      <c r="AF50" s="222"/>
      <c r="AG50" s="222">
        <f>IF(data!AY90&gt;0,ROUND(data!AY90,0),0)</f>
        <v>1301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158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158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0.8</v>
      </c>
      <c r="G52" s="222">
        <f>ROUND(data!BA61,0)</f>
        <v>51987</v>
      </c>
      <c r="H52" s="222">
        <f>ROUND(data!BA62,0)</f>
        <v>11777</v>
      </c>
      <c r="I52" s="222">
        <f>ROUND(data!BA63,0)</f>
        <v>0</v>
      </c>
      <c r="J52" s="222">
        <f>ROUND(data!BA64,0)</f>
        <v>10213</v>
      </c>
      <c r="K52" s="222">
        <f>ROUND(data!BA65,0)</f>
        <v>0</v>
      </c>
      <c r="L52" s="222">
        <f>ROUND(data!BA66,0)</f>
        <v>0</v>
      </c>
      <c r="M52" s="66">
        <f>ROUND(data!BA67,0)</f>
        <v>24276</v>
      </c>
      <c r="N52" s="222">
        <f>ROUND(data!BA68,0)</f>
        <v>0</v>
      </c>
      <c r="O52" s="222">
        <f>ROUND(data!BA69,0)</f>
        <v>396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396</v>
      </c>
      <c r="AD52" s="222">
        <f>ROUND(data!BA84,0)</f>
        <v>0</v>
      </c>
      <c r="AE52" s="222"/>
      <c r="AF52" s="222"/>
      <c r="AG52" s="222">
        <f>IF(data!BA90&gt;0,ROUND(data!BA90,0),0)</f>
        <v>435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158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158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158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0.67</v>
      </c>
      <c r="G55" s="222">
        <f>ROUND(data!BD61,0)</f>
        <v>43391</v>
      </c>
      <c r="H55" s="222">
        <f>ROUND(data!BD62,0)</f>
        <v>9830</v>
      </c>
      <c r="I55" s="222">
        <f>ROUND(data!BD63,0)</f>
        <v>0</v>
      </c>
      <c r="J55" s="222">
        <f>ROUND(data!BD64,0)</f>
        <v>310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167</v>
      </c>
      <c r="O55" s="222">
        <f>ROUND(data!BD69,0)</f>
        <v>541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541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158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34620</v>
      </c>
      <c r="F56" s="212">
        <f>ROUND(data!BE60,2)</f>
        <v>2.67</v>
      </c>
      <c r="G56" s="222">
        <f>ROUND(data!BE61,0)</f>
        <v>249949</v>
      </c>
      <c r="H56" s="222">
        <f>ROUND(data!BE62,0)</f>
        <v>56624</v>
      </c>
      <c r="I56" s="222">
        <f>ROUND(data!BE63,0)</f>
        <v>0</v>
      </c>
      <c r="J56" s="222">
        <f>ROUND(data!BE64,0)</f>
        <v>28568</v>
      </c>
      <c r="K56" s="222">
        <f>ROUND(data!BE65,0)</f>
        <v>214064</v>
      </c>
      <c r="L56" s="222">
        <f>ROUND(data!BE66,0)</f>
        <v>8851</v>
      </c>
      <c r="M56" s="66">
        <f>ROUND(data!BE67,0)</f>
        <v>456105</v>
      </c>
      <c r="N56" s="222">
        <f>ROUND(data!BE68,0)</f>
        <v>97</v>
      </c>
      <c r="O56" s="222">
        <f>ROUND(data!BE69,0)</f>
        <v>115432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115432</v>
      </c>
      <c r="AD56" s="222">
        <f>ROUND(data!BE84,0)</f>
        <v>0</v>
      </c>
      <c r="AE56" s="222"/>
      <c r="AF56" s="222"/>
      <c r="AG56" s="222">
        <f>IF(data!BE90&gt;0,ROUND(data!BE90,0),0)</f>
        <v>8173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158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2.82</v>
      </c>
      <c r="G57" s="222">
        <f>ROUND(data!BF61,0)</f>
        <v>203502</v>
      </c>
      <c r="H57" s="222">
        <f>ROUND(data!BF62,0)</f>
        <v>46102</v>
      </c>
      <c r="I57" s="222">
        <f>ROUND(data!BF63,0)</f>
        <v>0</v>
      </c>
      <c r="J57" s="222">
        <f>ROUND(data!BF64,0)</f>
        <v>29408</v>
      </c>
      <c r="K57" s="222">
        <f>ROUND(data!BF65,0)</f>
        <v>0</v>
      </c>
      <c r="L57" s="222">
        <f>ROUND(data!BF66,0)</f>
        <v>0</v>
      </c>
      <c r="M57" s="66">
        <f>ROUND(data!BF67,0)</f>
        <v>15737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282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158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158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0.52</v>
      </c>
      <c r="G59" s="222">
        <f>ROUND(data!BH61,0)</f>
        <v>92441</v>
      </c>
      <c r="H59" s="222">
        <f>ROUND(data!BH62,0)</f>
        <v>20942</v>
      </c>
      <c r="I59" s="222">
        <f>ROUND(data!BH63,0)</f>
        <v>0</v>
      </c>
      <c r="J59" s="222">
        <f>ROUND(data!BH64,0)</f>
        <v>4335</v>
      </c>
      <c r="K59" s="222">
        <f>ROUND(data!BH65,0)</f>
        <v>4596</v>
      </c>
      <c r="L59" s="222">
        <f>ROUND(data!BH66,0)</f>
        <v>815978</v>
      </c>
      <c r="M59" s="66">
        <f>ROUND(data!BH67,0)</f>
        <v>0</v>
      </c>
      <c r="N59" s="222">
        <f>ROUND(data!BH68,0)</f>
        <v>1007</v>
      </c>
      <c r="O59" s="222">
        <f>ROUND(data!BH69,0)</f>
        <v>21093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21093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158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158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2.27</v>
      </c>
      <c r="G61" s="222">
        <f>ROUND(data!BJ61,0)</f>
        <v>197756</v>
      </c>
      <c r="H61" s="222">
        <f>ROUND(data!BJ62,0)</f>
        <v>44800</v>
      </c>
      <c r="I61" s="222">
        <f>ROUND(data!BJ63,0)</f>
        <v>1359</v>
      </c>
      <c r="J61" s="222">
        <f>ROUND(data!BJ64,0)</f>
        <v>6682</v>
      </c>
      <c r="K61" s="222">
        <f>ROUND(data!BJ65,0)</f>
        <v>0</v>
      </c>
      <c r="L61" s="222">
        <f>ROUND(data!BJ66,0)</f>
        <v>90172</v>
      </c>
      <c r="M61" s="66">
        <f>ROUND(data!BJ67,0)</f>
        <v>0</v>
      </c>
      <c r="N61" s="222">
        <f>ROUND(data!BJ68,0)</f>
        <v>1405</v>
      </c>
      <c r="O61" s="222">
        <f>ROUND(data!BJ69,0)</f>
        <v>592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592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158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5.47</v>
      </c>
      <c r="G62" s="222">
        <f>ROUND(data!BK61,0)</f>
        <v>360509</v>
      </c>
      <c r="H62" s="222">
        <f>ROUND(data!BK62,0)</f>
        <v>81671</v>
      </c>
      <c r="I62" s="222">
        <f>ROUND(data!BK63,0)</f>
        <v>0</v>
      </c>
      <c r="J62" s="222">
        <f>ROUND(data!BK64,0)</f>
        <v>5811</v>
      </c>
      <c r="K62" s="222">
        <f>ROUND(data!BK65,0)</f>
        <v>0</v>
      </c>
      <c r="L62" s="222">
        <f>ROUND(data!BK66,0)</f>
        <v>275721</v>
      </c>
      <c r="M62" s="66">
        <f>ROUND(data!BK67,0)</f>
        <v>0</v>
      </c>
      <c r="N62" s="222">
        <f>ROUND(data!BK68,0)</f>
        <v>5187</v>
      </c>
      <c r="O62" s="222">
        <f>ROUND(data!BK69,0)</f>
        <v>14034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14034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158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9.15</v>
      </c>
      <c r="G63" s="222">
        <f>ROUND(data!BL61,0)</f>
        <v>446270</v>
      </c>
      <c r="H63" s="222">
        <f>ROUND(data!BL62,0)</f>
        <v>101100</v>
      </c>
      <c r="I63" s="222">
        <f>ROUND(data!BL63,0)</f>
        <v>0</v>
      </c>
      <c r="J63" s="222">
        <f>ROUND(data!BL64,0)</f>
        <v>6693</v>
      </c>
      <c r="K63" s="222">
        <f>ROUND(data!BL65,0)</f>
        <v>612</v>
      </c>
      <c r="L63" s="222">
        <f>ROUND(data!BL66,0)</f>
        <v>0</v>
      </c>
      <c r="M63" s="66">
        <f>ROUND(data!BL67,0)</f>
        <v>0</v>
      </c>
      <c r="N63" s="222">
        <f>ROUND(data!BL68,0)</f>
        <v>1500</v>
      </c>
      <c r="O63" s="222">
        <f>ROUND(data!BL69,0)</f>
        <v>2949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2949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158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158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3.83</v>
      </c>
      <c r="G65" s="222">
        <f>ROUND(data!BN61,0)</f>
        <v>582236</v>
      </c>
      <c r="H65" s="222">
        <f>ROUND(data!BN62,0)</f>
        <v>131902</v>
      </c>
      <c r="I65" s="222">
        <f>ROUND(data!BN63,0)</f>
        <v>5550</v>
      </c>
      <c r="J65" s="222">
        <f>ROUND(data!BN64,0)</f>
        <v>13354</v>
      </c>
      <c r="K65" s="222">
        <f>ROUND(data!BN65,0)</f>
        <v>1785</v>
      </c>
      <c r="L65" s="222">
        <f>ROUND(data!BN66,0)</f>
        <v>128701</v>
      </c>
      <c r="M65" s="66">
        <f>ROUND(data!BN67,0)</f>
        <v>261173</v>
      </c>
      <c r="N65" s="222">
        <f>ROUND(data!BN68,0)</f>
        <v>10728</v>
      </c>
      <c r="O65" s="222">
        <f>ROUND(data!BN69,0)</f>
        <v>143485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143485</v>
      </c>
      <c r="AD65" s="222">
        <f>ROUND(data!BN84,0)</f>
        <v>99308</v>
      </c>
      <c r="AE65" s="222"/>
      <c r="AF65" s="222"/>
      <c r="AG65" s="222">
        <f>IF(data!BN90&gt;0,ROUND(data!BN90,0),0)</f>
        <v>4680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158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158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0.9</v>
      </c>
      <c r="G67" s="222">
        <f>ROUND(data!BP61,0)</f>
        <v>90057</v>
      </c>
      <c r="H67" s="222">
        <f>ROUND(data!BP62,0)</f>
        <v>20402</v>
      </c>
      <c r="I67" s="222">
        <f>ROUND(data!BP63,0)</f>
        <v>1034</v>
      </c>
      <c r="J67" s="222">
        <f>ROUND(data!BP64,0)</f>
        <v>215</v>
      </c>
      <c r="K67" s="222">
        <f>ROUND(data!BP65,0)</f>
        <v>612</v>
      </c>
      <c r="L67" s="222">
        <f>ROUND(data!BP66,0)</f>
        <v>29677</v>
      </c>
      <c r="M67" s="66">
        <f>ROUND(data!BP67,0)</f>
        <v>0</v>
      </c>
      <c r="N67" s="222">
        <f>ROUND(data!BP68,0)</f>
        <v>0</v>
      </c>
      <c r="O67" s="222">
        <f>ROUND(data!BP69,0)</f>
        <v>6709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6709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158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158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2.02</v>
      </c>
      <c r="G69" s="222">
        <f>ROUND(data!BR61,0)</f>
        <v>248486</v>
      </c>
      <c r="H69" s="222">
        <f>ROUND(data!BR62,0)</f>
        <v>56293</v>
      </c>
      <c r="I69" s="222">
        <f>ROUND(data!BR63,0)</f>
        <v>3213</v>
      </c>
      <c r="J69" s="222">
        <f>ROUND(data!BR64,0)</f>
        <v>2869</v>
      </c>
      <c r="K69" s="222">
        <f>ROUND(data!BR65,0)</f>
        <v>203</v>
      </c>
      <c r="L69" s="222">
        <f>ROUND(data!BR66,0)</f>
        <v>145805</v>
      </c>
      <c r="M69" s="66">
        <f>ROUND(data!BR67,0)</f>
        <v>6306</v>
      </c>
      <c r="N69" s="222">
        <f>ROUND(data!BR68,0)</f>
        <v>0</v>
      </c>
      <c r="O69" s="222">
        <f>ROUND(data!BR69,0)</f>
        <v>17962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17962</v>
      </c>
      <c r="AD69" s="222">
        <f>ROUND(data!BR84,0)</f>
        <v>0</v>
      </c>
      <c r="AE69" s="222"/>
      <c r="AF69" s="222"/>
      <c r="AG69" s="222">
        <f>IF(data!BR90&gt;0,ROUND(data!BR90,0),0)</f>
        <v>113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158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0.56999999999999995</v>
      </c>
      <c r="G70" s="222">
        <f>ROUND(data!BS61,0)</f>
        <v>36776</v>
      </c>
      <c r="H70" s="222">
        <f>ROUND(data!BS62,0)</f>
        <v>8331</v>
      </c>
      <c r="I70" s="222">
        <f>ROUND(data!BS63,0)</f>
        <v>0</v>
      </c>
      <c r="J70" s="222">
        <f>ROUND(data!BS64,0)</f>
        <v>283</v>
      </c>
      <c r="K70" s="222">
        <f>ROUND(data!BS65,0)</f>
        <v>0</v>
      </c>
      <c r="L70" s="222">
        <f>ROUND(data!BS66,0)</f>
        <v>27200</v>
      </c>
      <c r="M70" s="66">
        <f>ROUND(data!BS67,0)</f>
        <v>4632</v>
      </c>
      <c r="N70" s="222">
        <f>ROUND(data!BS68,0)</f>
        <v>0</v>
      </c>
      <c r="O70" s="222">
        <f>ROUND(data!BS69,0)</f>
        <v>223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223</v>
      </c>
      <c r="AD70" s="222">
        <f>ROUND(data!BS84,0)</f>
        <v>0</v>
      </c>
      <c r="AE70" s="222"/>
      <c r="AF70" s="222"/>
      <c r="AG70" s="222">
        <f>IF(data!BS90&gt;0,ROUND(data!BS90,0),0)</f>
        <v>83</v>
      </c>
      <c r="AH70" s="222">
        <f>IFERROR(IF(data!BS$91&gt;0,ROUND(data!BS$91,0),0),0)</f>
        <v>0</v>
      </c>
      <c r="AI70" s="222">
        <f>IFERROR(IF(data!BS$92&gt;0,ROUND(data!BS$92,0),0),0)</f>
        <v>45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158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158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158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4.6399999999999997</v>
      </c>
      <c r="G73" s="222">
        <f>ROUND(data!BV61,0)</f>
        <v>231718</v>
      </c>
      <c r="H73" s="222">
        <f>ROUND(data!BV62,0)</f>
        <v>52494</v>
      </c>
      <c r="I73" s="222">
        <f>ROUND(data!BV63,0)</f>
        <v>0</v>
      </c>
      <c r="J73" s="222">
        <f>ROUND(data!BV64,0)</f>
        <v>4131</v>
      </c>
      <c r="K73" s="222">
        <f>ROUND(data!BV65,0)</f>
        <v>51</v>
      </c>
      <c r="L73" s="222">
        <f>ROUND(data!BV66,0)</f>
        <v>83008</v>
      </c>
      <c r="M73" s="66">
        <f>ROUND(data!BV67,0)</f>
        <v>51174</v>
      </c>
      <c r="N73" s="222">
        <f>ROUND(data!BV68,0)</f>
        <v>2490</v>
      </c>
      <c r="O73" s="222">
        <f>ROUND(data!BV69,0)</f>
        <v>1380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1380</v>
      </c>
      <c r="AD73" s="222">
        <f>ROUND(data!BV84,0)</f>
        <v>6707</v>
      </c>
      <c r="AE73" s="222"/>
      <c r="AF73" s="222"/>
      <c r="AG73" s="222">
        <f>IF(data!BV90&gt;0,ROUND(data!BV90,0),0)</f>
        <v>917</v>
      </c>
      <c r="AH73" s="222">
        <f>IF(data!BV91&gt;0,ROUND(data!BV91,0),0)</f>
        <v>0</v>
      </c>
      <c r="AI73" s="222">
        <f>IF(data!BV92&gt;0,ROUND(data!BV92,0),0)</f>
        <v>498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158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158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2.86</v>
      </c>
      <c r="G75" s="222">
        <f>ROUND(data!BX61,0)</f>
        <v>284840</v>
      </c>
      <c r="H75" s="222">
        <f>ROUND(data!BX62,0)</f>
        <v>64529</v>
      </c>
      <c r="I75" s="222">
        <f>ROUND(data!BX63,0)</f>
        <v>0</v>
      </c>
      <c r="J75" s="222">
        <f>ROUND(data!BX64,0)</f>
        <v>3877</v>
      </c>
      <c r="K75" s="222">
        <f>ROUND(data!BX65,0)</f>
        <v>1224</v>
      </c>
      <c r="L75" s="222">
        <f>ROUND(data!BX66,0)</f>
        <v>1580</v>
      </c>
      <c r="M75" s="66">
        <f>ROUND(data!BX67,0)</f>
        <v>0</v>
      </c>
      <c r="N75" s="222">
        <f>ROUND(data!BX68,0)</f>
        <v>25</v>
      </c>
      <c r="O75" s="222">
        <f>ROUND(data!BX69,0)</f>
        <v>975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975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158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2.5299999999999998</v>
      </c>
      <c r="G76" s="222">
        <f>ROUND(data!BY61,0)</f>
        <v>273482</v>
      </c>
      <c r="H76" s="222">
        <f>ROUND(data!BY62,0)</f>
        <v>61956</v>
      </c>
      <c r="I76" s="222">
        <f>ROUND(data!BY63,0)</f>
        <v>0</v>
      </c>
      <c r="J76" s="222">
        <f>ROUND(data!BY64,0)</f>
        <v>9254</v>
      </c>
      <c r="K76" s="222">
        <f>ROUND(data!BY65,0)</f>
        <v>1409</v>
      </c>
      <c r="L76" s="222">
        <f>ROUND(data!BY66,0)</f>
        <v>29661</v>
      </c>
      <c r="M76" s="66">
        <f>ROUND(data!BY67,0)</f>
        <v>4409</v>
      </c>
      <c r="N76" s="222">
        <f>ROUND(data!BY68,0)</f>
        <v>0</v>
      </c>
      <c r="O76" s="222">
        <f>ROUND(data!BY69,0)</f>
        <v>1505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1505</v>
      </c>
      <c r="AD76" s="222">
        <f>ROUND(data!BY84,0)</f>
        <v>0</v>
      </c>
      <c r="AE76" s="222"/>
      <c r="AF76" s="222"/>
      <c r="AG76" s="222">
        <f>IF(data!BY90&gt;0,ROUND(data!BY90,0),0)</f>
        <v>79</v>
      </c>
      <c r="AH76" s="222">
        <f>IF(data!BY91&gt;0,ROUND(data!BY91,0),0)</f>
        <v>0</v>
      </c>
      <c r="AI76" s="222">
        <f>IF(data!BY92&gt;0,ROUND(data!BY92,0),0)</f>
        <v>46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158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158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0.67</v>
      </c>
      <c r="G78" s="222">
        <f>ROUND(data!CA61,0)</f>
        <v>118621</v>
      </c>
      <c r="H78" s="222">
        <f>ROUND(data!CA62,0)</f>
        <v>26873</v>
      </c>
      <c r="I78" s="222">
        <f>ROUND(data!CA63,0)</f>
        <v>0</v>
      </c>
      <c r="J78" s="222">
        <f>ROUND(data!CA64,0)</f>
        <v>7073</v>
      </c>
      <c r="K78" s="222">
        <f>ROUND(data!CA65,0)</f>
        <v>505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32532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32532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158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158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470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470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abSelected="1" workbookViewId="0">
      <selection activeCell="C36" sqref="C36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Cascade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H-158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817 Commercial Street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+data!C99</f>
        <v>817 Commercial Street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Leavenworth, WA 98826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 t="s">
        <v>1379</v>
      </c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 t="s">
        <v>1378</v>
      </c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76" zoomScaleNormal="100" workbookViewId="0">
      <selection activeCell="G96" sqref="G96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158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4">
        <f>'Prior Year'!E86</f>
        <v>335771</v>
      </c>
      <c r="C17" s="274">
        <f>data!E85</f>
        <v>407691</v>
      </c>
      <c r="D17" s="274">
        <f>'Prior Year'!E60</f>
        <v>190</v>
      </c>
      <c r="E17" s="1">
        <f>data!E59</f>
        <v>210</v>
      </c>
      <c r="F17" s="238">
        <f t="shared" si="0"/>
        <v>1767.2157894736843</v>
      </c>
      <c r="G17" s="238">
        <f t="shared" si="1"/>
        <v>1941.3857142857144</v>
      </c>
      <c r="H17" s="6" t="str">
        <f t="shared" si="2"/>
        <v/>
      </c>
      <c r="I17" s="274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4">
        <f>'Prior Year'!L86</f>
        <v>2014542</v>
      </c>
      <c r="C24" s="274">
        <f>data!L85</f>
        <v>2096813</v>
      </c>
      <c r="D24" s="274">
        <f>'Prior Year'!L60</f>
        <v>1140</v>
      </c>
      <c r="E24" s="1">
        <f>data!L59</f>
        <v>1080</v>
      </c>
      <c r="F24" s="238">
        <f t="shared" si="0"/>
        <v>1767.1421052631579</v>
      </c>
      <c r="G24" s="238">
        <f t="shared" si="1"/>
        <v>1941.4935185185186</v>
      </c>
      <c r="H24" s="6" t="str">
        <f t="shared" si="2"/>
        <v/>
      </c>
      <c r="I24" s="274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4">
        <f>'Prior Year'!P86</f>
        <v>0</v>
      </c>
      <c r="C28" s="274">
        <f>data!P85</f>
        <v>0</v>
      </c>
      <c r="D28" s="274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4">
        <f>'Prior Year'!Q86</f>
        <v>0</v>
      </c>
      <c r="C29" s="274">
        <f>data!Q85</f>
        <v>0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4">
        <f>'Prior Year'!R86</f>
        <v>0</v>
      </c>
      <c r="C30" s="274">
        <f>data!R85</f>
        <v>0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4">
        <f>'Prior Year'!S86</f>
        <v>246739</v>
      </c>
      <c r="C31" s="274">
        <f>data!S85</f>
        <v>199163</v>
      </c>
      <c r="D31" s="274" t="s">
        <v>725</v>
      </c>
      <c r="E31" s="4" t="s">
        <v>725</v>
      </c>
      <c r="F31" s="238"/>
      <c r="G31" s="238" t="str">
        <f t="shared" ref="G31:G32" si="4">IFERROR(IF(C31=0,"",IF(E31=0,"",C31/E31)),"")</f>
        <v/>
      </c>
      <c r="H31" s="6"/>
      <c r="I31" s="274" t="str">
        <f t="shared" si="3"/>
        <v/>
      </c>
      <c r="M31" s="7"/>
    </row>
    <row r="32" spans="1:13" x14ac:dyDescent="0.35">
      <c r="A32" s="1" t="s">
        <v>726</v>
      </c>
      <c r="B32" s="274">
        <f>'Prior Year'!T86</f>
        <v>0</v>
      </c>
      <c r="C32" s="274">
        <f>data!T85</f>
        <v>0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4">
        <f>'Prior Year'!U86</f>
        <v>1292681</v>
      </c>
      <c r="C33" s="274">
        <f>data!U85</f>
        <v>1427493</v>
      </c>
      <c r="D33" s="274">
        <f>'Prior Year'!U60</f>
        <v>37466</v>
      </c>
      <c r="E33" s="1">
        <f>data!U59</f>
        <v>33330</v>
      </c>
      <c r="F33" s="238">
        <f t="shared" si="0"/>
        <v>34.502775850104094</v>
      </c>
      <c r="G33" s="238">
        <f t="shared" ref="G33:G69" si="5">IF(C33=0,"",IF(E33=0,"",C33/E33))</f>
        <v>42.82907290729073</v>
      </c>
      <c r="H33" s="6" t="str">
        <f t="shared" si="2"/>
        <v/>
      </c>
      <c r="I33" s="274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4">
        <f>'Prior Year'!V86</f>
        <v>29064</v>
      </c>
      <c r="C34" s="274">
        <f>data!V85</f>
        <v>23817</v>
      </c>
      <c r="D34" s="274">
        <f>'Prior Year'!V60</f>
        <v>1029</v>
      </c>
      <c r="E34" s="1">
        <f>data!V59</f>
        <v>910</v>
      </c>
      <c r="F34" s="238">
        <f t="shared" si="0"/>
        <v>28.244897959183675</v>
      </c>
      <c r="G34" s="238">
        <f t="shared" si="5"/>
        <v>26.172527472527474</v>
      </c>
      <c r="H34" s="6" t="str">
        <f t="shared" si="2"/>
        <v/>
      </c>
      <c r="I34" s="274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4">
        <f>'Prior Year'!W86</f>
        <v>0</v>
      </c>
      <c r="C35" s="274">
        <f>data!W85</f>
        <v>0</v>
      </c>
      <c r="D35" s="274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4" t="str">
        <f t="shared" si="3"/>
        <v>Please provide explanation for the fluctuation noted here</v>
      </c>
      <c r="M35" s="7"/>
    </row>
    <row r="36" spans="1:13" ht="29" x14ac:dyDescent="0.35">
      <c r="A36" s="1" t="s">
        <v>730</v>
      </c>
      <c r="B36" s="274">
        <f>'Prior Year'!X86</f>
        <v>158110</v>
      </c>
      <c r="C36" s="274">
        <f>data!X85</f>
        <v>287991</v>
      </c>
      <c r="D36" s="274">
        <f>'Prior Year'!X60</f>
        <v>1277</v>
      </c>
      <c r="E36" s="1">
        <f>data!X59</f>
        <v>1208</v>
      </c>
      <c r="F36" s="238">
        <f t="shared" si="0"/>
        <v>123.81362568519968</v>
      </c>
      <c r="G36" s="238">
        <f t="shared" si="5"/>
        <v>238.40314569536423</v>
      </c>
      <c r="H36" s="6">
        <f t="shared" si="2"/>
        <v>0.92550007623161168</v>
      </c>
      <c r="I36" s="342" t="s">
        <v>1380</v>
      </c>
      <c r="J36" s="340"/>
      <c r="M36" s="7"/>
    </row>
    <row r="37" spans="1:13" ht="43.5" x14ac:dyDescent="0.35">
      <c r="A37" s="1" t="s">
        <v>731</v>
      </c>
      <c r="B37" s="274">
        <f>'Prior Year'!Y86</f>
        <v>531527</v>
      </c>
      <c r="C37" s="274">
        <f>data!Y85</f>
        <v>672429</v>
      </c>
      <c r="D37" s="274">
        <f>'Prior Year'!Y60</f>
        <v>3610</v>
      </c>
      <c r="E37" s="1">
        <f>data!Y59</f>
        <v>3334</v>
      </c>
      <c r="F37" s="238">
        <f t="shared" si="0"/>
        <v>147.23739612188365</v>
      </c>
      <c r="G37" s="238">
        <f t="shared" si="5"/>
        <v>201.68836232753449</v>
      </c>
      <c r="H37" s="6">
        <f t="shared" si="2"/>
        <v>0.36981750316051598</v>
      </c>
      <c r="I37" s="342" t="s">
        <v>1381</v>
      </c>
      <c r="J37" s="340"/>
      <c r="M37" s="7"/>
    </row>
    <row r="38" spans="1:13" x14ac:dyDescent="0.3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4" t="str">
        <f t="shared" si="3"/>
        <v>Please provide explanation for the fluctuation noted here</v>
      </c>
      <c r="K39" s="340"/>
      <c r="M39" s="7"/>
    </row>
    <row r="40" spans="1:13" x14ac:dyDescent="0.35">
      <c r="A40" s="1" t="s">
        <v>734</v>
      </c>
      <c r="B40" s="274">
        <f>'Prior Year'!AB86</f>
        <v>1221540</v>
      </c>
      <c r="C40" s="274">
        <f>data!AB85</f>
        <v>1096772</v>
      </c>
      <c r="D40" s="274" t="s">
        <v>725</v>
      </c>
      <c r="E40" s="4" t="s">
        <v>725</v>
      </c>
      <c r="F40" s="238"/>
      <c r="G40" s="238" t="str">
        <f>IFERROR(IF(C40=0,"",IF(E40=0,"",C40/E40)),"")</f>
        <v/>
      </c>
      <c r="H40" s="6"/>
      <c r="I40" s="274" t="str">
        <f t="shared" si="3"/>
        <v/>
      </c>
      <c r="J40" s="340"/>
      <c r="M40" s="7"/>
    </row>
    <row r="41" spans="1:13" x14ac:dyDescent="0.35">
      <c r="A41" s="1" t="s">
        <v>735</v>
      </c>
      <c r="B41" s="274">
        <f>'Prior Year'!AC86</f>
        <v>0</v>
      </c>
      <c r="C41" s="274">
        <f>data!AC85</f>
        <v>0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4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4">
        <f>'Prior Year'!AE86</f>
        <v>773805</v>
      </c>
      <c r="C43" s="274">
        <f>data!AE85</f>
        <v>853600</v>
      </c>
      <c r="D43" s="274">
        <f>'Prior Year'!AE60</f>
        <v>18288</v>
      </c>
      <c r="E43" s="1">
        <f>data!AE59</f>
        <v>18594</v>
      </c>
      <c r="F43" s="238">
        <f t="shared" si="0"/>
        <v>42.312171916010499</v>
      </c>
      <c r="G43" s="238">
        <f t="shared" si="5"/>
        <v>45.907281918898569</v>
      </c>
      <c r="H43" s="6" t="str">
        <f t="shared" si="2"/>
        <v/>
      </c>
      <c r="I43" s="274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ht="29" x14ac:dyDescent="0.35">
      <c r="A45" s="1" t="s">
        <v>739</v>
      </c>
      <c r="B45" s="274">
        <f>'Prior Year'!AG86</f>
        <v>1914591</v>
      </c>
      <c r="C45" s="274">
        <f>data!AG85</f>
        <v>2703657</v>
      </c>
      <c r="D45" s="274">
        <f>'Prior Year'!AG60</f>
        <v>3876</v>
      </c>
      <c r="E45" s="1">
        <f>data!AG59</f>
        <v>4053</v>
      </c>
      <c r="F45" s="238">
        <f t="shared" si="0"/>
        <v>493.96052631578948</v>
      </c>
      <c r="G45" s="238">
        <f t="shared" si="5"/>
        <v>667.07549962990379</v>
      </c>
      <c r="H45" s="6">
        <f t="shared" si="2"/>
        <v>0.35046317284762485</v>
      </c>
      <c r="I45" s="342" t="s">
        <v>1382</v>
      </c>
      <c r="J45" s="340"/>
      <c r="M45" s="7"/>
    </row>
    <row r="46" spans="1:13" x14ac:dyDescent="0.35">
      <c r="A46" s="1" t="s">
        <v>740</v>
      </c>
      <c r="B46" s="274">
        <f>'Prior Year'!AH86</f>
        <v>1749452</v>
      </c>
      <c r="C46" s="274">
        <f>data!AH85</f>
        <v>2193507</v>
      </c>
      <c r="D46" s="274">
        <f>'Prior Year'!AH60</f>
        <v>779</v>
      </c>
      <c r="E46" s="1">
        <f>data!AH59</f>
        <v>852</v>
      </c>
      <c r="F46" s="238">
        <f t="shared" si="0"/>
        <v>2245.7663671373557</v>
      </c>
      <c r="G46" s="238">
        <f t="shared" si="5"/>
        <v>2574.538732394366</v>
      </c>
      <c r="H46" s="6" t="str">
        <f t="shared" si="2"/>
        <v/>
      </c>
      <c r="I46" s="343" t="str">
        <f t="shared" si="3"/>
        <v>Please provide explanation for the fluctuation noted here</v>
      </c>
      <c r="M46" s="7"/>
    </row>
    <row r="47" spans="1:13" ht="29" x14ac:dyDescent="0.35">
      <c r="A47" s="1" t="s">
        <v>741</v>
      </c>
      <c r="B47" s="274">
        <f>'Prior Year'!AI86</f>
        <v>138534</v>
      </c>
      <c r="C47" s="274">
        <f>data!AI85</f>
        <v>116797</v>
      </c>
      <c r="D47" s="274">
        <f>'Prior Year'!AI60</f>
        <v>232</v>
      </c>
      <c r="E47" s="1">
        <f>data!AI59</f>
        <v>124</v>
      </c>
      <c r="F47" s="238">
        <f t="shared" si="0"/>
        <v>597.12931034482756</v>
      </c>
      <c r="G47" s="238">
        <f t="shared" si="5"/>
        <v>941.91129032258061</v>
      </c>
      <c r="H47" s="6">
        <f t="shared" si="2"/>
        <v>0.57739918976452498</v>
      </c>
      <c r="I47" s="342" t="s">
        <v>1383</v>
      </c>
      <c r="M47" s="7"/>
    </row>
    <row r="48" spans="1:13" x14ac:dyDescent="0.35">
      <c r="A48" s="1" t="s">
        <v>742</v>
      </c>
      <c r="B48" s="274">
        <f>'Prior Year'!AJ86</f>
        <v>4087784</v>
      </c>
      <c r="C48" s="274">
        <f>data!AJ85</f>
        <v>4136021</v>
      </c>
      <c r="D48" s="274">
        <f>'Prior Year'!AJ60</f>
        <v>12887</v>
      </c>
      <c r="E48" s="1">
        <f>data!AJ59</f>
        <v>11745</v>
      </c>
      <c r="F48" s="238">
        <f t="shared" si="0"/>
        <v>317.20214169317916</v>
      </c>
      <c r="G48" s="238">
        <f t="shared" si="5"/>
        <v>352.15163899531717</v>
      </c>
      <c r="H48" s="6" t="str">
        <f t="shared" si="2"/>
        <v/>
      </c>
      <c r="I48" s="274" t="str">
        <f t="shared" ref="I48:I78" si="6">IF(H48&gt;ABS(25%),"Please provide explanation for the fluctuation noted here","")</f>
        <v>Please provide explanation for the fluctuation noted here</v>
      </c>
      <c r="M48" s="7"/>
    </row>
    <row r="49" spans="1:13" x14ac:dyDescent="0.35">
      <c r="A49" s="1" t="s">
        <v>743</v>
      </c>
      <c r="B49" s="274">
        <f>'Prior Year'!AK86</f>
        <v>198896</v>
      </c>
      <c r="C49" s="274">
        <f>data!AK85</f>
        <v>226420</v>
      </c>
      <c r="D49" s="274">
        <f>'Prior Year'!AK60</f>
        <v>5132</v>
      </c>
      <c r="E49" s="1">
        <f>data!AK59</f>
        <v>4977</v>
      </c>
      <c r="F49" s="238">
        <f t="shared" si="0"/>
        <v>38.756040530007795</v>
      </c>
      <c r="G49" s="238">
        <f t="shared" si="5"/>
        <v>45.493269037572837</v>
      </c>
      <c r="H49" s="6" t="str">
        <f t="shared" si="2"/>
        <v/>
      </c>
      <c r="I49" s="274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4">
        <f>'Prior Year'!AL86</f>
        <v>49116</v>
      </c>
      <c r="C50" s="274">
        <f>data!AL85</f>
        <v>74248</v>
      </c>
      <c r="D50" s="274">
        <f>'Prior Year'!AL60</f>
        <v>309</v>
      </c>
      <c r="E50" s="1">
        <f>data!AL59</f>
        <v>500</v>
      </c>
      <c r="F50" s="238">
        <f t="shared" si="0"/>
        <v>158.95145631067962</v>
      </c>
      <c r="G50" s="238">
        <f t="shared" si="5"/>
        <v>148.49600000000001</v>
      </c>
      <c r="H50" s="6" t="str">
        <f t="shared" si="2"/>
        <v/>
      </c>
      <c r="I50" s="274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4">
        <f>'Prior Year'!AO86</f>
        <v>63611</v>
      </c>
      <c r="C53" s="274">
        <f>data!AO85</f>
        <v>48536</v>
      </c>
      <c r="D53" s="274">
        <f>'Prior Year'!AO60</f>
        <v>864</v>
      </c>
      <c r="E53" s="1">
        <f>data!AO59</f>
        <v>600</v>
      </c>
      <c r="F53" s="238">
        <f t="shared" si="0"/>
        <v>73.623842592592595</v>
      </c>
      <c r="G53" s="238">
        <f t="shared" si="5"/>
        <v>80.893333333333331</v>
      </c>
      <c r="H53" s="6" t="str">
        <f t="shared" si="2"/>
        <v/>
      </c>
      <c r="I53" s="274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4">
        <f>'Prior Year'!AV86</f>
        <v>0</v>
      </c>
      <c r="C60" s="274">
        <f>data!AV85</f>
        <v>0</v>
      </c>
      <c r="D60" s="274" t="s">
        <v>725</v>
      </c>
      <c r="E60" s="4" t="s">
        <v>725</v>
      </c>
      <c r="F60" s="238"/>
      <c r="G60" s="238"/>
      <c r="H60" s="6"/>
      <c r="I60" s="274" t="str">
        <f t="shared" si="6"/>
        <v/>
      </c>
      <c r="M60" s="7"/>
    </row>
    <row r="61" spans="1:13" x14ac:dyDescent="0.35">
      <c r="A61" s="1" t="s">
        <v>755</v>
      </c>
      <c r="B61" s="274">
        <f>'Prior Year'!AW86</f>
        <v>0</v>
      </c>
      <c r="C61" s="274">
        <f>data!AW85</f>
        <v>7003</v>
      </c>
      <c r="D61" s="274" t="s">
        <v>725</v>
      </c>
      <c r="E61" s="4" t="s">
        <v>725</v>
      </c>
      <c r="F61" s="238"/>
      <c r="G61" s="238"/>
      <c r="H61" s="6"/>
      <c r="I61" s="274" t="str">
        <f t="shared" si="6"/>
        <v/>
      </c>
      <c r="M61" s="7"/>
    </row>
    <row r="62" spans="1:13" x14ac:dyDescent="0.3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6"/>
        <v/>
      </c>
      <c r="M62" s="7"/>
    </row>
    <row r="63" spans="1:13" x14ac:dyDescent="0.35">
      <c r="A63" s="1" t="s">
        <v>757</v>
      </c>
      <c r="B63" s="274">
        <f>'Prior Year'!AY86</f>
        <v>422130</v>
      </c>
      <c r="C63" s="274">
        <f>data!AY85</f>
        <v>452630</v>
      </c>
      <c r="D63" s="274">
        <f>'Prior Year'!AY60</f>
        <v>3798</v>
      </c>
      <c r="E63" s="1">
        <f>data!AY59</f>
        <v>3938</v>
      </c>
      <c r="F63" s="238">
        <f>IF(B63=0,"",IF(D63=0,"",B63/D63))</f>
        <v>111.14533965244865</v>
      </c>
      <c r="G63" s="238">
        <f t="shared" si="5"/>
        <v>114.93905535804977</v>
      </c>
      <c r="H63" s="6" t="str">
        <f>IF(B63=0,"",IF(C63=0,"",IF(D63=0,"",IF(E63=0,"",IF(G63/F63-1&lt;-0.25,G63/F63-1,IF(G63/F63-1&gt;0.25,G63/F63-1,""))))))</f>
        <v/>
      </c>
      <c r="I63" s="274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4">
        <f>'Prior Year'!AZ86</f>
        <v>0</v>
      </c>
      <c r="C64" s="274">
        <f>data!AZ85</f>
        <v>0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4">
        <f>'Prior Year'!BA86</f>
        <v>93567</v>
      </c>
      <c r="C65" s="274">
        <f>data!BA85</f>
        <v>98649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4">
        <f>'Prior Year'!BB86</f>
        <v>0</v>
      </c>
      <c r="C66" s="274">
        <f>data!BB85</f>
        <v>0</v>
      </c>
      <c r="D66" s="274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3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35">
      <c r="A68" s="1" t="s">
        <v>762</v>
      </c>
      <c r="B68" s="274">
        <f>'Prior Year'!BD86</f>
        <v>50548</v>
      </c>
      <c r="C68" s="274">
        <f>data!BD85</f>
        <v>54239</v>
      </c>
      <c r="D68" s="274" t="s">
        <v>725</v>
      </c>
      <c r="E68" s="4" t="s">
        <v>725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35">
      <c r="A69" s="1" t="s">
        <v>763</v>
      </c>
      <c r="B69" s="274">
        <f>'Prior Year'!BE86</f>
        <v>979950</v>
      </c>
      <c r="C69" s="274">
        <f>data!BE85</f>
        <v>1129690</v>
      </c>
      <c r="D69" s="274">
        <f>'Prior Year'!BE60</f>
        <v>35420</v>
      </c>
      <c r="E69" s="1">
        <f>data!BE59</f>
        <v>34620</v>
      </c>
      <c r="F69" s="238">
        <f>IF(B69=0,"",IF(D69=0,"",B69/D69))</f>
        <v>27.666572557876904</v>
      </c>
      <c r="G69" s="238">
        <f t="shared" si="5"/>
        <v>32.631138070479494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4">
        <f>'Prior Year'!BF86</f>
        <v>263856</v>
      </c>
      <c r="C70" s="274">
        <f>data!BF85</f>
        <v>294749</v>
      </c>
      <c r="D70" s="274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4">
        <f>'Prior Year'!BG86</f>
        <v>0</v>
      </c>
      <c r="C71" s="274">
        <f>data!BG85</f>
        <v>0</v>
      </c>
      <c r="D71" s="274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4">
        <f>'Prior Year'!BH86</f>
        <v>1005001</v>
      </c>
      <c r="C72" s="274">
        <f>data!BH85</f>
        <v>960392</v>
      </c>
      <c r="D72" s="274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4">
        <f>'Prior Year'!BJ86</f>
        <v>279178</v>
      </c>
      <c r="C74" s="274">
        <f>data!BJ85</f>
        <v>342766</v>
      </c>
      <c r="D74" s="274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4">
        <f>'Prior Year'!BK86</f>
        <v>525873</v>
      </c>
      <c r="C75" s="274">
        <f>data!BK85</f>
        <v>742933</v>
      </c>
      <c r="D75" s="274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4">
        <f>'Prior Year'!BL86</f>
        <v>439284</v>
      </c>
      <c r="C76" s="274">
        <f>data!BL85</f>
        <v>559124</v>
      </c>
      <c r="D76" s="274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4">
        <f>'Prior Year'!BN86</f>
        <v>1534609</v>
      </c>
      <c r="C78" s="274">
        <f>data!BN85</f>
        <v>1179606</v>
      </c>
      <c r="D78" s="274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4">
        <f>'Prior Year'!BO86</f>
        <v>0</v>
      </c>
      <c r="C79" s="274">
        <f>data!BO85</f>
        <v>0</v>
      </c>
      <c r="D79" s="274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4">
        <f>'Prior Year'!BP86</f>
        <v>114974</v>
      </c>
      <c r="C80" s="274">
        <f>data!BP85</f>
        <v>148706</v>
      </c>
      <c r="D80" s="274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4">
        <f>'Prior Year'!BR86</f>
        <v>369916</v>
      </c>
      <c r="C82" s="274">
        <f>data!BR85</f>
        <v>481137</v>
      </c>
      <c r="D82" s="274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4">
        <f>'Prior Year'!BS86</f>
        <v>85306</v>
      </c>
      <c r="C83" s="274">
        <f>data!BS85</f>
        <v>77445</v>
      </c>
      <c r="D83" s="274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4">
        <f>'Prior Year'!BV86</f>
        <v>386061</v>
      </c>
      <c r="C86" s="274">
        <f>data!BV85</f>
        <v>419739</v>
      </c>
      <c r="D86" s="274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4">
        <f>'Prior Year'!BW86</f>
        <v>0</v>
      </c>
      <c r="C87" s="274">
        <f>data!BW85</f>
        <v>0</v>
      </c>
      <c r="D87" s="274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4">
        <f>'Prior Year'!BX86</f>
        <v>298341</v>
      </c>
      <c r="C88" s="274">
        <f>data!BX85</f>
        <v>357050</v>
      </c>
      <c r="D88" s="274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4">
        <f>'Prior Year'!BY86</f>
        <v>456130</v>
      </c>
      <c r="C89" s="274">
        <f>data!BY85</f>
        <v>381676</v>
      </c>
      <c r="D89" s="274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4">
        <f>'Prior Year'!CA86</f>
        <v>42661</v>
      </c>
      <c r="C91" s="274">
        <f>data!CA85</f>
        <v>185604</v>
      </c>
      <c r="D91" s="274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4">
        <f>'Prior Year'!CB86</f>
        <v>0</v>
      </c>
      <c r="C92" s="274">
        <f>data!CB85</f>
        <v>0</v>
      </c>
      <c r="D92" s="274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4">
        <f>'Prior Year'!CC86</f>
        <v>470</v>
      </c>
      <c r="C93" s="274">
        <f>data!CC85</f>
        <v>470</v>
      </c>
      <c r="D93" s="274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4">
        <f>'Prior Year'!CD86</f>
        <v>684829</v>
      </c>
      <c r="C94" s="274">
        <f>data!CD85</f>
        <v>1267494</v>
      </c>
      <c r="D94" s="274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26"/>
  <sheetViews>
    <sheetView workbookViewId="0">
      <selection activeCell="B34" sqref="B34"/>
    </sheetView>
  </sheetViews>
  <sheetFormatPr defaultColWidth="8.6640625" defaultRowHeight="14.5" x14ac:dyDescent="0.35"/>
  <cols>
    <col min="1" max="1" width="22.6640625" style="12" customWidth="1"/>
    <col min="2" max="2" width="11" style="12" bestFit="1" customWidth="1"/>
    <col min="3" max="3" width="35.58203125" style="12" bestFit="1" customWidth="1"/>
    <col min="4" max="5" width="13.4140625" style="12" bestFit="1" customWidth="1"/>
    <col min="6" max="6" width="8.6640625" style="12" customWidth="1"/>
    <col min="7" max="16384" width="8.6640625" style="12"/>
  </cols>
  <sheetData>
    <row r="1" spans="1:4" x14ac:dyDescent="0.35">
      <c r="A1" s="329" t="s">
        <v>1347</v>
      </c>
    </row>
    <row r="3" spans="1:4" x14ac:dyDescent="0.35">
      <c r="A3" s="11" t="s">
        <v>789</v>
      </c>
    </row>
    <row r="4" spans="1:4" x14ac:dyDescent="0.35">
      <c r="A4" s="327" t="s">
        <v>1345</v>
      </c>
    </row>
    <row r="5" spans="1:4" x14ac:dyDescent="0.35">
      <c r="A5" s="328" t="s">
        <v>1343</v>
      </c>
    </row>
    <row r="6" spans="1:4" x14ac:dyDescent="0.35">
      <c r="A6" s="326"/>
    </row>
    <row r="7" spans="1:4" x14ac:dyDescent="0.35">
      <c r="A7" s="327" t="s">
        <v>1346</v>
      </c>
    </row>
    <row r="8" spans="1:4" x14ac:dyDescent="0.35">
      <c r="A8" s="328" t="s">
        <v>1344</v>
      </c>
    </row>
    <row r="11" spans="1:4" x14ac:dyDescent="0.35">
      <c r="A11" s="13" t="s">
        <v>790</v>
      </c>
      <c r="D11" s="275">
        <f>data!C380</f>
        <v>159253</v>
      </c>
    </row>
    <row r="12" spans="1:4" x14ac:dyDescent="0.35">
      <c r="A12" s="13" t="s">
        <v>791</v>
      </c>
      <c r="D12" s="275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6">
        <f>data!C414</f>
        <v>351823</v>
      </c>
    </row>
    <row r="26" spans="1:4" x14ac:dyDescent="0.35">
      <c r="A26" s="13" t="s">
        <v>791</v>
      </c>
      <c r="D26" s="276" t="str">
        <f>IF(OR(data!C414&gt;1000000,data!C414/(data!D416)&gt;0.01),"Yes","No")</f>
        <v>Yes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abSelected="1" topLeftCell="A28" workbookViewId="0">
      <selection activeCell="C36" sqref="C36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796</v>
      </c>
    </row>
    <row r="2" spans="1:7" ht="20.149999999999999" customHeight="1" x14ac:dyDescent="0.35">
      <c r="A2" s="76" t="s">
        <v>797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H-158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Cascade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"&amp;data!C103</f>
        <v xml:space="preserve">  Chelan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798</v>
      </c>
      <c r="C7" s="81"/>
      <c r="D7" s="78" t="str">
        <f>"  "&amp;data!C104</f>
        <v xml:space="preserve">  Diane Blake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799</v>
      </c>
      <c r="C8" s="81"/>
      <c r="D8" s="78" t="str">
        <f>"  "&amp;data!C105</f>
        <v xml:space="preserve">  Marianne Vincent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800</v>
      </c>
      <c r="C9" s="81"/>
      <c r="D9" s="78" t="str">
        <f>"  "&amp;data!C106</f>
        <v xml:space="preserve">  Tom Baranouskas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801</v>
      </c>
      <c r="C10" s="81"/>
      <c r="D10" s="78" t="str">
        <f>"  "&amp;data!C107</f>
        <v xml:space="preserve">  (509) 548-5815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802</v>
      </c>
      <c r="C11" s="81"/>
      <c r="D11" s="78" t="str">
        <f>"  "&amp;data!C108</f>
        <v xml:space="preserve">  (509) 548-1411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805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806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808</v>
      </c>
      <c r="C23" s="78"/>
      <c r="D23" s="78"/>
      <c r="E23" s="78"/>
      <c r="F23" s="77">
        <f>data!C127</f>
        <v>46</v>
      </c>
      <c r="G23" s="81">
        <f>data!D127</f>
        <v>210</v>
      </c>
    </row>
    <row r="24" spans="1:7" ht="20.149999999999999" customHeight="1" x14ac:dyDescent="0.35">
      <c r="A24" s="77"/>
      <c r="B24" s="78" t="s">
        <v>809</v>
      </c>
      <c r="C24" s="78"/>
      <c r="D24" s="78"/>
      <c r="E24" s="78"/>
      <c r="F24" s="77">
        <f>data!C128</f>
        <v>63</v>
      </c>
      <c r="G24" s="81">
        <f>data!D128</f>
        <v>1080</v>
      </c>
    </row>
    <row r="25" spans="1:7" ht="20.149999999999999" customHeight="1" x14ac:dyDescent="0.3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6</v>
      </c>
    </row>
    <row r="32" spans="1:7" ht="20.149999999999999" customHeight="1" x14ac:dyDescent="0.35">
      <c r="A32" s="77"/>
      <c r="B32" s="97" t="s">
        <v>813</v>
      </c>
      <c r="C32" s="81"/>
      <c r="D32" s="81">
        <f>data!C134</f>
        <v>3</v>
      </c>
      <c r="E32" s="78" t="s">
        <v>814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815</v>
      </c>
      <c r="C33" s="81"/>
      <c r="D33" s="81">
        <f>data!C135</f>
        <v>0</v>
      </c>
      <c r="E33" s="78" t="s">
        <v>816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817</v>
      </c>
      <c r="C34" s="81"/>
      <c r="D34" s="81">
        <f>data!C136</f>
        <v>0</v>
      </c>
      <c r="E34" s="78" t="s">
        <v>324</v>
      </c>
      <c r="F34" s="81"/>
      <c r="G34" s="81">
        <f>data!E143</f>
        <v>9</v>
      </c>
    </row>
    <row r="35" spans="1:7" ht="20.149999999999999" customHeight="1" x14ac:dyDescent="0.3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12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820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abSelected="1" topLeftCell="A19" zoomScaleNormal="100" workbookViewId="0">
      <selection activeCell="C36" sqref="C36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821</v>
      </c>
      <c r="G1" s="75" t="s">
        <v>822</v>
      </c>
    </row>
    <row r="2" spans="1:7" ht="20.149999999999999" customHeight="1" x14ac:dyDescent="0.35">
      <c r="A2" s="1" t="str">
        <f>"Hospital: "&amp;data!C98</f>
        <v>Hospital: Cascade Medical Center</v>
      </c>
      <c r="G2" s="4" t="s">
        <v>823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824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42</v>
      </c>
      <c r="C7" s="141">
        <f>data!B155</f>
        <v>174</v>
      </c>
      <c r="D7" s="141">
        <f>data!B156</f>
        <v>0</v>
      </c>
      <c r="E7" s="141">
        <f>data!B157</f>
        <v>1405822</v>
      </c>
      <c r="F7" s="141">
        <f>data!B158</f>
        <v>11267138</v>
      </c>
      <c r="G7" s="141">
        <f>data!B157+data!B158</f>
        <v>12672960</v>
      </c>
    </row>
    <row r="8" spans="1:7" ht="20.149999999999999" customHeight="1" x14ac:dyDescent="0.35">
      <c r="A8" s="77" t="s">
        <v>331</v>
      </c>
      <c r="B8" s="141">
        <f>data!C154</f>
        <v>1</v>
      </c>
      <c r="C8" s="141">
        <f>data!C155</f>
        <v>8</v>
      </c>
      <c r="D8" s="141">
        <f>data!C156</f>
        <v>0</v>
      </c>
      <c r="E8" s="141">
        <f>data!C157</f>
        <v>41071</v>
      </c>
      <c r="F8" s="141">
        <f>data!C158</f>
        <v>4528287</v>
      </c>
      <c r="G8" s="141">
        <f>data!C157+data!C158</f>
        <v>4569358</v>
      </c>
    </row>
    <row r="9" spans="1:7" ht="20.149999999999999" customHeight="1" x14ac:dyDescent="0.35">
      <c r="A9" s="77" t="s">
        <v>828</v>
      </c>
      <c r="B9" s="141">
        <f>data!D154</f>
        <v>3</v>
      </c>
      <c r="C9" s="141">
        <f>data!D155</f>
        <v>28</v>
      </c>
      <c r="D9" s="141">
        <f>data!D156</f>
        <v>0</v>
      </c>
      <c r="E9" s="141">
        <f>data!D157</f>
        <v>192102</v>
      </c>
      <c r="F9" s="141">
        <f>data!D158</f>
        <v>12035194</v>
      </c>
      <c r="G9" s="141">
        <f>data!D157+data!D158</f>
        <v>12227296</v>
      </c>
    </row>
    <row r="10" spans="1:7" ht="20.149999999999999" customHeight="1" x14ac:dyDescent="0.35">
      <c r="A10" s="92" t="s">
        <v>215</v>
      </c>
      <c r="B10" s="141">
        <f>data!E154</f>
        <v>46</v>
      </c>
      <c r="C10" s="141">
        <f>data!E155</f>
        <v>210</v>
      </c>
      <c r="D10" s="141">
        <f>data!E156</f>
        <v>0</v>
      </c>
      <c r="E10" s="141">
        <f>data!E157</f>
        <v>1638995</v>
      </c>
      <c r="F10" s="141">
        <f>data!E158</f>
        <v>27830619</v>
      </c>
      <c r="G10" s="141">
        <f>E10+F10</f>
        <v>29469614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829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62</v>
      </c>
      <c r="C16" s="141">
        <f>data!B161</f>
        <v>784</v>
      </c>
      <c r="D16" s="141">
        <f>data!B162</f>
        <v>0</v>
      </c>
      <c r="E16" s="141">
        <f>data!B163</f>
        <v>1992085</v>
      </c>
      <c r="F16" s="141">
        <f>data!B164</f>
        <v>0</v>
      </c>
      <c r="G16" s="141">
        <f>data!B163</f>
        <v>1992085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20700</v>
      </c>
      <c r="F17" s="141">
        <f>data!C164</f>
        <v>0</v>
      </c>
      <c r="G17" s="141">
        <f>data!C163+data!C164</f>
        <v>20700</v>
      </c>
    </row>
    <row r="18" spans="1:7" ht="20.149999999999999" customHeight="1" x14ac:dyDescent="0.35">
      <c r="A18" s="77" t="s">
        <v>828</v>
      </c>
      <c r="B18" s="141">
        <f>data!D160</f>
        <v>1</v>
      </c>
      <c r="C18" s="141">
        <f>data!D161</f>
        <v>296</v>
      </c>
      <c r="D18" s="141">
        <f>data!D162</f>
        <v>0</v>
      </c>
      <c r="E18" s="141">
        <f>data!D163</f>
        <v>248346</v>
      </c>
      <c r="F18" s="141">
        <f>data!D164</f>
        <v>0</v>
      </c>
      <c r="G18" s="141">
        <f>data!D163+data!D164</f>
        <v>248346</v>
      </c>
    </row>
    <row r="19" spans="1:7" ht="20.149999999999999" customHeight="1" x14ac:dyDescent="0.35">
      <c r="A19" s="92" t="s">
        <v>215</v>
      </c>
      <c r="B19" s="141">
        <f>data!E160</f>
        <v>63</v>
      </c>
      <c r="C19" s="141">
        <f>data!E161</f>
        <v>1080</v>
      </c>
      <c r="D19" s="141">
        <f>data!E162</f>
        <v>0</v>
      </c>
      <c r="E19" s="141">
        <f>data!E163</f>
        <v>2261131</v>
      </c>
      <c r="F19" s="141">
        <f>data!E164</f>
        <v>0</v>
      </c>
      <c r="G19" s="141">
        <f>data!E163+data!E164</f>
        <v>2261131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830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831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832</v>
      </c>
      <c r="C32" s="153">
        <f>data!B173</f>
        <v>3129211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833</v>
      </c>
      <c r="C33" s="149">
        <f>data!C173</f>
        <v>342218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tabSelected="1" topLeftCell="A25" workbookViewId="0">
      <selection activeCell="C36" sqref="C36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834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Cascade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835</v>
      </c>
      <c r="C6" s="77">
        <f>data!C181</f>
        <v>983981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-13412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120911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1579366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6535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268562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99095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836</v>
      </c>
      <c r="C14" s="77">
        <f>data!D189</f>
        <v>3045038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837</v>
      </c>
      <c r="C18" s="77">
        <f>data!C191</f>
        <v>19325</v>
      </c>
    </row>
    <row r="19" spans="1:3" ht="20.149999999999999" customHeight="1" x14ac:dyDescent="0.35">
      <c r="A19" s="77">
        <v>13</v>
      </c>
      <c r="B19" s="78" t="s">
        <v>838</v>
      </c>
      <c r="C19" s="77">
        <f>data!C192</f>
        <v>105238</v>
      </c>
    </row>
    <row r="20" spans="1:3" ht="20.149999999999999" customHeight="1" x14ac:dyDescent="0.35">
      <c r="A20" s="77">
        <v>14</v>
      </c>
      <c r="B20" s="78" t="s">
        <v>839</v>
      </c>
      <c r="C20" s="77">
        <f>data!D193</f>
        <v>124563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840</v>
      </c>
      <c r="C24" s="162"/>
    </row>
    <row r="25" spans="1:3" ht="20.149999999999999" customHeight="1" x14ac:dyDescent="0.35">
      <c r="A25" s="77">
        <v>17</v>
      </c>
      <c r="B25" s="78" t="s">
        <v>841</v>
      </c>
      <c r="C25" s="77">
        <f>data!C195</f>
        <v>102419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141680</v>
      </c>
    </row>
    <row r="27" spans="1:3" ht="20.149999999999999" customHeight="1" x14ac:dyDescent="0.35">
      <c r="A27" s="77">
        <v>19</v>
      </c>
      <c r="B27" s="78" t="s">
        <v>842</v>
      </c>
      <c r="C27" s="77">
        <f>data!D197</f>
        <v>244099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843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524882</v>
      </c>
    </row>
    <row r="32" spans="1:3" ht="20.149999999999999" customHeight="1" x14ac:dyDescent="0.35">
      <c r="A32" s="77">
        <v>22</v>
      </c>
      <c r="B32" s="78" t="s">
        <v>844</v>
      </c>
      <c r="C32" s="77">
        <f>data!C200</f>
        <v>111623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845</v>
      </c>
      <c r="C34" s="77">
        <f>data!D202</f>
        <v>636505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846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386890</v>
      </c>
    </row>
    <row r="40" spans="1:3" ht="20.149999999999999" customHeight="1" x14ac:dyDescent="0.35">
      <c r="A40" s="77">
        <v>28</v>
      </c>
      <c r="B40" s="78" t="s">
        <v>847</v>
      </c>
      <c r="C40" s="77">
        <f>data!D206</f>
        <v>386890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abSelected="1" topLeftCell="A10" workbookViewId="0">
      <selection activeCell="C36" sqref="C3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848</v>
      </c>
    </row>
    <row r="3" spans="1:6" ht="20.149999999999999" customHeight="1" x14ac:dyDescent="0.35">
      <c r="A3" s="134" t="str">
        <f>"Hospital: "&amp;data!C98</f>
        <v>Hospital: Cascade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849</v>
      </c>
      <c r="D5" s="165"/>
      <c r="E5" s="165"/>
      <c r="F5" s="165" t="s">
        <v>850</v>
      </c>
    </row>
    <row r="6" spans="1:6" ht="20.149999999999999" customHeight="1" x14ac:dyDescent="0.3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522015</v>
      </c>
      <c r="D7" s="81">
        <f>data!C211</f>
        <v>0</v>
      </c>
      <c r="E7" s="81">
        <f>data!D211</f>
        <v>0</v>
      </c>
      <c r="F7" s="81">
        <f>data!E211</f>
        <v>522015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1367240</v>
      </c>
      <c r="D8" s="81">
        <f>data!C212</f>
        <v>24849</v>
      </c>
      <c r="E8" s="81">
        <f>data!D212</f>
        <v>0</v>
      </c>
      <c r="F8" s="81">
        <f>data!E212</f>
        <v>1392089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10502549</v>
      </c>
      <c r="D9" s="81">
        <f>data!C213</f>
        <v>0</v>
      </c>
      <c r="E9" s="81">
        <f>data!D213</f>
        <v>0</v>
      </c>
      <c r="F9" s="81">
        <f>data!E213</f>
        <v>10502549</v>
      </c>
    </row>
    <row r="10" spans="1:6" ht="20.149999999999999" customHeight="1" x14ac:dyDescent="0.35">
      <c r="A10" s="77">
        <v>4</v>
      </c>
      <c r="B10" s="81" t="s">
        <v>853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854</v>
      </c>
      <c r="C11" s="81">
        <f>data!B215</f>
        <v>8682687</v>
      </c>
      <c r="D11" s="81">
        <f>data!C215</f>
        <v>64867</v>
      </c>
      <c r="E11" s="81">
        <f>data!D215</f>
        <v>0</v>
      </c>
      <c r="F11" s="81">
        <f>data!E215</f>
        <v>8747554</v>
      </c>
    </row>
    <row r="12" spans="1:6" ht="20.149999999999999" customHeight="1" x14ac:dyDescent="0.35">
      <c r="A12" s="77">
        <v>6</v>
      </c>
      <c r="B12" s="81" t="s">
        <v>855</v>
      </c>
      <c r="C12" s="81">
        <f>data!B216</f>
        <v>6939230</v>
      </c>
      <c r="D12" s="81">
        <f>data!C216</f>
        <v>1097314</v>
      </c>
      <c r="E12" s="81">
        <f>data!D216</f>
        <v>207264</v>
      </c>
      <c r="F12" s="81">
        <f>data!E216</f>
        <v>7829280</v>
      </c>
    </row>
    <row r="13" spans="1:6" ht="20.149999999999999" customHeight="1" x14ac:dyDescent="0.35">
      <c r="A13" s="77">
        <v>7</v>
      </c>
      <c r="B13" s="81" t="s">
        <v>856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106054</v>
      </c>
      <c r="E14" s="81">
        <f>data!D218</f>
        <v>0</v>
      </c>
      <c r="F14" s="81">
        <f>data!E218</f>
        <v>106054</v>
      </c>
    </row>
    <row r="15" spans="1:6" ht="20.149999999999999" customHeight="1" x14ac:dyDescent="0.35">
      <c r="A15" s="77">
        <v>9</v>
      </c>
      <c r="B15" s="81" t="s">
        <v>857</v>
      </c>
      <c r="C15" s="81">
        <f>data!B219</f>
        <v>746939</v>
      </c>
      <c r="D15" s="81">
        <f>data!C219</f>
        <v>134320</v>
      </c>
      <c r="E15" s="81">
        <f>data!D219</f>
        <v>864187</v>
      </c>
      <c r="F15" s="81">
        <f>data!E219</f>
        <v>17072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28760660</v>
      </c>
      <c r="D16" s="81">
        <f>data!C234</f>
        <v>0</v>
      </c>
      <c r="E16" s="81">
        <f>data!D234</f>
        <v>0</v>
      </c>
      <c r="F16" s="81">
        <f>data!E220</f>
        <v>29116613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49999999999999" customHeight="1" x14ac:dyDescent="0.3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890550</v>
      </c>
      <c r="D24" s="81">
        <f>data!C225</f>
        <v>91038</v>
      </c>
      <c r="E24" s="81">
        <f>data!D225</f>
        <v>0</v>
      </c>
      <c r="F24" s="81">
        <f>data!E225</f>
        <v>981588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6688910</v>
      </c>
      <c r="D25" s="81">
        <f>data!C226</f>
        <v>526287</v>
      </c>
      <c r="E25" s="81">
        <f>data!D226</f>
        <v>0</v>
      </c>
      <c r="F25" s="81">
        <f>data!E226</f>
        <v>7215197</v>
      </c>
    </row>
    <row r="26" spans="1:6" ht="20.149999999999999" customHeight="1" x14ac:dyDescent="0.35">
      <c r="A26" s="77">
        <v>14</v>
      </c>
      <c r="B26" s="81" t="s">
        <v>853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854</v>
      </c>
      <c r="C27" s="81">
        <f>data!B228</f>
        <v>5753135</v>
      </c>
      <c r="D27" s="81">
        <f>data!C228</f>
        <v>531514</v>
      </c>
      <c r="E27" s="81">
        <f>data!D228</f>
        <v>0</v>
      </c>
      <c r="F27" s="81">
        <f>data!E228</f>
        <v>6284649</v>
      </c>
    </row>
    <row r="28" spans="1:6" ht="20.149999999999999" customHeight="1" x14ac:dyDescent="0.35">
      <c r="A28" s="77">
        <v>16</v>
      </c>
      <c r="B28" s="81" t="s">
        <v>855</v>
      </c>
      <c r="C28" s="81">
        <f>data!B229</f>
        <v>4021191</v>
      </c>
      <c r="D28" s="81">
        <f>data!C229</f>
        <v>752379</v>
      </c>
      <c r="E28" s="81">
        <f>data!D229</f>
        <v>206556</v>
      </c>
      <c r="F28" s="81">
        <f>data!E229</f>
        <v>4567014</v>
      </c>
    </row>
    <row r="29" spans="1:6" ht="20.149999999999999" customHeight="1" x14ac:dyDescent="0.3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30796</v>
      </c>
      <c r="E30" s="81">
        <f>data!D231</f>
        <v>0</v>
      </c>
      <c r="F30" s="81">
        <f>data!E231</f>
        <v>30796</v>
      </c>
    </row>
    <row r="31" spans="1:6" ht="20.149999999999999" customHeight="1" x14ac:dyDescent="0.3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17353786</v>
      </c>
      <c r="D32" s="81">
        <f>data!C233</f>
        <v>1932014</v>
      </c>
      <c r="E32" s="81">
        <f>data!D233</f>
        <v>206556</v>
      </c>
      <c r="F32" s="81">
        <f>data!E233</f>
        <v>19079244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abSelected="1" topLeftCell="A13" workbookViewId="0">
      <selection activeCell="C36" sqref="C36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859</v>
      </c>
      <c r="B1" s="76"/>
      <c r="C1" s="76"/>
      <c r="D1" s="75" t="s">
        <v>860</v>
      </c>
    </row>
    <row r="2" spans="1:4" ht="20.149999999999999" customHeight="1" x14ac:dyDescent="0.35">
      <c r="A2" s="134" t="str">
        <f>"Hospital: "&amp;data!C98</f>
        <v>Hospital: Cascade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861</v>
      </c>
      <c r="C4" s="170" t="s">
        <v>862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563432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2396515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2617969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863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3734134</v>
      </c>
    </row>
    <row r="13" spans="1:4" ht="20.149999999999999" customHeight="1" x14ac:dyDescent="0.35">
      <c r="A13" s="77">
        <v>9</v>
      </c>
      <c r="B13" s="81"/>
      <c r="C13" s="81" t="s">
        <v>864</v>
      </c>
      <c r="D13" s="81">
        <f>data!D245</f>
        <v>8748618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865</v>
      </c>
      <c r="D16" s="77">
        <f>data!C247</f>
        <v>66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173868</v>
      </c>
    </row>
    <row r="19" spans="1:4" ht="20.149999999999999" customHeight="1" x14ac:dyDescent="0.35">
      <c r="A19" s="175">
        <v>15</v>
      </c>
      <c r="B19" s="172">
        <v>5910</v>
      </c>
      <c r="C19" s="94" t="s">
        <v>866</v>
      </c>
      <c r="D19" s="81">
        <f>data!C250</f>
        <v>0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867</v>
      </c>
      <c r="D22" s="81">
        <f>data!D252</f>
        <v>173868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868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869</v>
      </c>
      <c r="C27" s="93"/>
      <c r="D27" s="81">
        <f>data!D258</f>
        <v>9485918</v>
      </c>
    </row>
    <row r="28" spans="1:4" ht="20.149999999999999" customHeight="1" x14ac:dyDescent="0.35">
      <c r="A28" s="86">
        <v>24</v>
      </c>
      <c r="B28" s="152" t="s">
        <v>870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2023-06-27T20:50:51Z</cp:lastPrinted>
  <dcterms:created xsi:type="dcterms:W3CDTF">1999-06-02T22:01:56Z</dcterms:created>
  <dcterms:modified xsi:type="dcterms:W3CDTF">2023-06-28T14:26:10Z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000000G7BL20230627181552.xlsx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