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5BF6C612-B5B7-4752-9A90-B8273B5DBC46}" xr6:coauthVersionLast="47" xr6:coauthVersionMax="47" xr10:uidLastSave="{00000000-0000-0000-0000-000000000000}"/>
  <workbookProtection workbookAlgorithmName="SHA-512" workbookHashValue="Wu2zyGnqSaGNt5NzFvoc0Yjs2DMT/FJNs8Cr6X/fgqIKTtELeqFtIJhcKxQkuVnFmbqOlkv6q3Z07y8saCU/og==" workbookSaltValue="dVhdoH4o0mgeoF5ieGlmp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E85" i="25" l="1"/>
  <c r="CE84" i="24"/>
  <c r="CE83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F90" i="32" l="1"/>
  <c r="E58" i="32"/>
  <c r="AU48" i="24"/>
  <c r="AU62" i="24" s="1"/>
  <c r="H46" i="31" s="1"/>
  <c r="G48" i="24"/>
  <c r="G62" i="24" s="1"/>
  <c r="G12" i="32" s="1"/>
  <c r="W48" i="24"/>
  <c r="W62" i="24" s="1"/>
  <c r="BK48" i="24"/>
  <c r="BK62" i="24" s="1"/>
  <c r="H62" i="31" s="1"/>
  <c r="H48" i="24"/>
  <c r="H62" i="24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H9" i="31" s="1"/>
  <c r="R48" i="24"/>
  <c r="R62" i="24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K48" i="24"/>
  <c r="K62" i="24" s="1"/>
  <c r="H10" i="31" s="1"/>
  <c r="S48" i="24"/>
  <c r="S62" i="24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E332" i="32" s="1"/>
  <c r="I48" i="24"/>
  <c r="I62" i="24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H43" i="31" s="1"/>
  <c r="AZ48" i="24"/>
  <c r="AZ62" i="24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E15" i="6"/>
  <c r="H74" i="31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2" i="31"/>
  <c r="C12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G76" i="32"/>
  <c r="F300" i="32"/>
  <c r="H76" i="31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D204" i="32"/>
  <c r="AV52" i="24"/>
  <c r="AV67" i="24" s="1"/>
  <c r="D22" i="7"/>
  <c r="D258" i="24"/>
  <c r="H17" i="31"/>
  <c r="D76" i="32"/>
  <c r="H37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C44" i="32"/>
  <c r="H53" i="31"/>
  <c r="E236" i="32"/>
  <c r="X52" i="24"/>
  <c r="X67" i="24" s="1"/>
  <c r="H23" i="31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AC86" i="25" s="1"/>
  <c r="CE68" i="25"/>
  <c r="E234" i="25"/>
  <c r="CE70" i="25"/>
  <c r="CE53" i="25"/>
  <c r="D342" i="25"/>
  <c r="D351" i="25" s="1"/>
  <c r="D44" i="32" l="1"/>
  <c r="D332" i="32"/>
  <c r="G268" i="32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S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E85" i="24" l="1"/>
  <c r="E17" i="32"/>
  <c r="M61" i="31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36" i="15" s="1"/>
  <c r="I36" i="15" s="1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C31" i="15"/>
  <c r="G31" i="15" s="1"/>
  <c r="C684" i="24"/>
  <c r="F70" i="15"/>
  <c r="H30" i="15"/>
  <c r="I30" i="15" s="1"/>
  <c r="F30" i="15"/>
  <c r="M62" i="31"/>
  <c r="G273" i="32"/>
  <c r="BK85" i="24"/>
  <c r="F75" i="15"/>
  <c r="F55" i="15"/>
  <c r="H55" i="15"/>
  <c r="I55" i="15" s="1"/>
  <c r="F85" i="15"/>
  <c r="H85" i="15"/>
  <c r="I85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E21" i="32"/>
  <c r="C17" i="15"/>
  <c r="G17" i="15" s="1"/>
  <c r="C670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C42" i="15" l="1"/>
  <c r="G42" i="15" s="1"/>
  <c r="C74" i="15"/>
  <c r="G74" i="15" s="1"/>
  <c r="H74" i="15" s="1"/>
  <c r="I74" i="15" s="1"/>
  <c r="H277" i="32"/>
  <c r="I117" i="32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76" i="15" l="1"/>
  <c r="I76" i="15" s="1"/>
  <c r="H69" i="15"/>
  <c r="I69" i="15" s="1"/>
  <c r="H40" i="15"/>
  <c r="I40" i="15" s="1"/>
  <c r="G20" i="15"/>
  <c r="H20" i="15" s="1"/>
  <c r="I20" i="15" s="1"/>
  <c r="G72" i="15"/>
  <c r="H72" i="15" s="1"/>
  <c r="I72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<sst xmlns="http://schemas.openxmlformats.org/spreadsheetml/2006/main" count="5780" uniqueCount="1378">
  <si>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</si>
  <si>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</si>
  <si>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</si>
  <si>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</si>
  <si>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</si>
  <si>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</si>
  <si>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</si>
  <si>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</si>
  <si>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</si>
  <si>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</si>
  <si>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</si>
  <si>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</si>
  <si>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</si>
  <si>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</si>
  <si>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</si>
  <si>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</si>
  <si>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</si>
  <si>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</si>
  <si>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</si>
  <si>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</si>
  <si>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</si>
  <si>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</si>
  <si>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</si>
  <si>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</si>
  <si>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</si>
  <si>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</si>
  <si>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</si>
  <si>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</si>
  <si>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</si>
  <si>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</si>
  <si>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</si>
  <si>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</si>
  <si>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</si>
  <si>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</si>
  <si>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</si>
  <si>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</si>
  <si>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</si>
  <si>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</si>
  <si>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</si>
  <si>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</si>
  <si>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</si>
  <si>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</si>
  <si>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</si>
  <si>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</si>
  <si>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</si>
  <si>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</si>
  <si>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</si>
  <si>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</si>
  <si>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</si>
  <si>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</si>
  <si>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</si>
  <si>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</si>
  <si>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</si>
  <si>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</si>
  <si>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</si>
  <si>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</si>
  <si>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</si>
  <si>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</si>
  <si>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</si>
  <si>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</si>
  <si>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</si>
  <si>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</si>
  <si>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</si>
  <si>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</si>
  <si>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</si>
  <si>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</si>
  <si>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</si>
  <si>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</si>
  <si>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</si>
  <si>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</si>
  <si>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</si>
  <si>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</si>
  <si>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</si>
  <si>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</si>
  <si>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</si>
  <si>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</si>
  <si>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</si>
  <si>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</si>
  <si>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</si>
  <si>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</si>
  <si>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</si>
  <si>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</si>
  <si>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</si>
  <si>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</si>
  <si>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</si>
  <si>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</si>
  <si>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</si>
  <si>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</si>
  <si>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</si>
  <si>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</si>
  <si>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</si>
  <si>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</si>
  <si>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</si>
  <si>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</si>
  <si>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</si>
  <si>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</si>
  <si>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</si>
  <si>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</si>
  <si>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</si>
  <si>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</si>
  <si>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</si>
  <si>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</si>
  <si>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</si>
  <si>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</si>
  <si>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</si>
  <si>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</si>
  <si>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</si>
  <si>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</si>
  <si>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</si>
  <si>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</si>
  <si>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</si>
  <si>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</si>
  <si>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</si>
  <si>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</si>
  <si>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</si>
  <si>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</si>
  <si>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</si>
  <si>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</si>
  <si>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</si>
  <si>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</si>
  <si>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</si>
  <si>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</si>
  <si>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</si>
  <si>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</si>
  <si>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</si>
  <si>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</si>
  <si>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</si>
  <si>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</si>
  <si>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</si>
  <si>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</si>
  <si>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</si>
  <si>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</si>
  <si>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</si>
  <si>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</si>
  <si>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</si>
  <si>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</si>
  <si>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</si>
  <si>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</si>
  <si>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</si>
  <si>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</si>
  <si>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</si>
  <si>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</si>
  <si>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</si>
  <si>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</si>
  <si>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</si>
  <si>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</si>
  <si>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</si>
  <si>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</si>
  <si>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</si>
  <si>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</si>
  <si>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</si>
  <si>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</si>
  <si>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</si>
  <si>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</si>
  <si>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</si>
  <si>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</si>
  <si>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</si>
  <si>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</si>
  <si>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</si>
  <si>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</si>
  <si>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</si>
  <si>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</si>
  <si>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</si>
  <si>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</si>
  <si>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</si>
  <si>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</si>
  <si>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</si>
  <si>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</si>
  <si>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</si>
  <si>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</si>
  <si>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</si>
  <si>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</si>
  <si>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</si>
  <si>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</si>
  <si>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</si>
  <si>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</si>
  <si>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</si>
  <si>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</si>
  <si>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</si>
  <si>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</si>
  <si>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</si>
  <si>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</si>
  <si>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</si>
  <si>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</si>
  <si>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</si>
  <si>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</si>
  <si>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</si>
  <si>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</si>
  <si>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</si>
  <si>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</si>
  <si>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</si>
  <si>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</si>
  <si>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</si>
  <si>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</si>
  <si>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</si>
  <si>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</si>
  <si>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</si>
  <si>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</si>
  <si>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</si>
  <si>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</si>
  <si>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</si>
  <si>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</si>
  <si>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</si>
  <si>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</si>
  <si>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</si>
  <si>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</si>
  <si>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</si>
  <si>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</si>
  <si>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</si>
  <si>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</si>
  <si>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</si>
  <si>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</si>
  <si>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</si>
  <si>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</si>
  <si>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</si>
  <si>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</si>
  <si>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</si>
  <si>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</si>
  <si>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</si>
  <si>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</si>
  <si>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</si>
  <si>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</si>
  <si>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</si>
  <si>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</si>
  <si>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</si>
  <si>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</si>
  <si>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</si>
  <si>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</si>
  <si>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</si>
  <si>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</si>
  <si>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</si>
  <si>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</si>
  <si>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</si>
  <si>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</si>
  <si>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</si>
  <si>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</si>
  <si>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</si>
  <si>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</si>
  <si>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</si>
  <si>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</si>
  <si>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</si>
  <si>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</si>
  <si>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</si>
  <si>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</si>
  <si>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</si>
  <si>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</si>
  <si>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</si>
  <si>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</si>
  <si>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</si>
  <si>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</si>
  <si>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</si>
  <si>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</si>
  <si>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</si>
  <si>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</si>
  <si>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</si>
  <si>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</si>
  <si>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</si>
  <si>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</si>
  <si>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</si>
  <si>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</si>
  <si>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</si>
  <si>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</si>
  <si>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</si>
  <si>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</si>
  <si>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</si>
  <si>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</si>
  <si>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</si>
  <si>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</si>
  <si>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</si>
  <si>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</si>
  <si>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</si>
  <si>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</si>
  <si>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</si>
  <si>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</si>
  <si>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</si>
  <si>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</si>
  <si>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</si>
  <si>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</si>
  <si>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</si>
  <si>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</si>
  <si>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</si>
  <si>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</si>
  <si>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</si>
  <si>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</si>
  <si>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</si>
  <si>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</si>
  <si>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</si>
  <si>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</si>
  <si>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</si>
  <si>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</si>
  <si>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</si>
  <si>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</si>
  <si>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</si>
  <si>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</si>
  <si>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</si>
  <si>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</si>
  <si>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</si>
  <si>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</si>
  <si>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</si>
  <si>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</si>
  <si>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</si>
  <si>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</si>
  <si>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</si>
  <si>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</si>
  <si>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</si>
  <si>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</si>
  <si>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</si>
  <si>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</si>
  <si>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</si>
  <si>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</si>
  <si>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</si>
  <si>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</si>
  <si>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</si>
  <si>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</si>
  <si>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</si>
  <si>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</si>
  <si>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</si>
  <si>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</si>
  <si>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</si>
  <si>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</si>
  <si>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</si>
  <si>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</si>
  <si>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</si>
  <si>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</si>
  <si>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</si>
  <si>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</si>
  <si>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</si>
  <si>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</si>
  <si>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</si>
  <si>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</si>
  <si>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</si>
  <si>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</si>
  <si>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</si>
  <si>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</si>
  <si>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</si>
  <si>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</si>
  <si>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</si>
  <si>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</si>
  <si>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</si>
  <si>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</si>
  <si>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</si>
  <si>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</si>
  <si>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</si>
  <si>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</si>
  <si>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</si>
  <si>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</si>
  <si>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</si>
  <si>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</si>
  <si>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</si>
  <si>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</si>
  <si>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</si>
  <si>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</si>
  <si>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</si>
  <si>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</si>
  <si>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</si>
  <si>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</si>
  <si>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</si>
  <si>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</si>
  <si>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</si>
  <si>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</si>
  <si>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</si>
  <si>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</si>
  <si>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</si>
  <si>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</si>
  <si>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</si>
  <si>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</si>
  <si>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</si>
  <si>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</si>
  <si>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</si>
  <si>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</si>
  <si>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</si>
  <si>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</si>
  <si>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</si>
  <si>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</si>
  <si>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</si>
  <si>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</si>
  <si>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</si>
  <si>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</si>
  <si>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</si>
  <si>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</si>
  <si>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</si>
  <si>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</si>
  <si>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</si>
  <si>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</si>
  <si>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</si>
  <si>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</si>
  <si>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</si>
  <si>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</si>
  <si>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</si>
  <si>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</si>
  <si>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</si>
  <si>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</si>
  <si>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</si>
  <si>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</si>
  <si>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</si>
  <si>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</si>
  <si>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</si>
  <si>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</si>
  <si>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</si>
  <si>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</si>
  <si>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</si>
  <si>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</si>
  <si>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</si>
  <si>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</si>
  <si>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</si>
  <si>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</si>
  <si>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</si>
  <si>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</si>
  <si>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</si>
  <si>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</si>
  <si>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</si>
  <si>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</si>
  <si>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</si>
  <si>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</si>
  <si>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</si>
  <si>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</si>
  <si>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</si>
  <si>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</si>
  <si>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</si>
  <si>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</si>
  <si>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</si>
  <si>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</si>
  <si>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</si>
  <si>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</si>
  <si>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</si>
  <si>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</si>
  <si>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</si>
  <si>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</si>
  <si>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</si>
  <si>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</si>
  <si>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</si>
  <si>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</si>
  <si>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</si>
  <si>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</si>
  <si>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</si>
  <si>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</si>
  <si>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</si>
  <si>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</si>
  <si>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</si>
  <si>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</si>
  <si>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</si>
  <si>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</si>
  <si>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</si>
  <si>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</si>
  <si>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</si>
  <si>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</si>
  <si>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</si>
  <si>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</si>
  <si>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</si>
  <si>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</si>
  <si>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</si>
  <si>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</si>
  <si>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</si>
  <si>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</si>
  <si>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</si>
  <si>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</si>
  <si>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</si>
  <si>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</si>
  <si>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</si>
  <si>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</si>
  <si>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</si>
  <si>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</si>
  <si>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</si>
  <si>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</si>
  <si>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</si>
  <si>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</si>
  <si>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</si>
  <si>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</si>
  <si>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</si>
  <si>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</si>
  <si>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</si>
  <si>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</si>
  <si>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</si>
  <si>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</si>
  <si>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</si>
  <si>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</si>
  <si>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</si>
  <si>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</si>
  <si>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</si>
  <si>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</si>
  <si>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</si>
  <si>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</si>
  <si>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</si>
  <si>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</si>
  <si>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</si>
  <si>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</si>
  <si>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</si>
  <si>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</si>
  <si>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</si>
  <si>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</si>
  <si>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</si>
  <si>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</si>
  <si>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</si>
  <si>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</si>
  <si>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</si>
  <si>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</si>
  <si>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</si>
  <si>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</si>
  <si>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</si>
  <si>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</si>
  <si>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</si>
  <si>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</si>
  <si>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</si>
  <si>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</si>
  <si>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</si>
  <si>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</si>
  <si>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</si>
  <si>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</si>
  <si>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</si>
  <si>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</si>
  <si>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</si>
  <si>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</si>
  <si>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</si>
  <si>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</si>
  <si>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</si>
  <si>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</si>
  <si>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</si>
  <si>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</si>
  <si>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</si>
  <si>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</si>
  <si>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</si>
  <si>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</si>
  <si>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</si>
  <si>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</si>
  <si>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</si>
  <si>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</si>
  <si>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</si>
  <si>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</si>
  <si>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</si>
  <si>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</si>
  <si>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</si>
  <si>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</si>
  <si>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</si>
  <si>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</si>
  <si>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</si>
  <si>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</si>
  <si>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</si>
  <si>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</si>
  <si>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</si>
  <si>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</si>
  <si>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</si>
  <si>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</si>
  <si>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</si>
  <si>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</si>
  <si>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</si>
  <si>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</si>
  <si>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</si>
  <si>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</si>
  <si>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</si>
  <si>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</si>
  <si>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</si>
  <si>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</si>
  <si>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</si>
  <si>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</si>
  <si>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</si>
  <si>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</si>
  <si>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</si>
  <si>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</si>
  <si>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</si>
  <si>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</si>
  <si>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</si>
  <si>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</si>
  <si>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</si>
  <si>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</si>
  <si>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</si>
  <si>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</si>
  <si>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</si>
  <si>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</si>
  <si>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</si>
  <si>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</si>
  <si>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</si>
  <si>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</si>
  <si>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</si>
  <si>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</si>
  <si>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</si>
  <si>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</si>
  <si>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</si>
  <si>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</si>
  <si>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</si>
  <si>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</si>
  <si>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</si>
  <si>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</si>
  <si>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</si>
  <si>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</si>
  <si>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</si>
  <si>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</si>
  <si>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</si>
  <si>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</si>
  <si>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</si>
  <si>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</si>
  <si>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</si>
  <si>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</si>
  <si>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</si>
  <si>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</si>
  <si>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</si>
  <si>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</si>
  <si>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</si>
  <si>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</si>
  <si>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</si>
  <si>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</si>
  <si>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</si>
  <si>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</si>
  <si>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</si>
  <si>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</si>
  <si>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</si>
  <si>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</si>
  <si>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</si>
  <si>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</si>
  <si>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</si>
  <si>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</si>
  <si>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</si>
  <si>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</si>
  <si>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</si>
  <si>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</si>
  <si>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</si>
  <si>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</si>
  <si>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</si>
  <si>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</si>
  <si>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</si>
  <si>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</si>
  <si>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</si>
  <si>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</si>
  <si>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</si>
  <si>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</si>
  <si>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</si>
  <si>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</si>
  <si>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</si>
  <si>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</si>
  <si>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</si>
  <si>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</si>
  <si>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</si>
  <si>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</si>
  <si>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</si>
  <si>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</si>
  <si>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</si>
  <si>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</si>
  <si>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</si>
  <si>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</si>
  <si>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</si>
  <si>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</si>
  <si>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</si>
  <si>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</si>
  <si>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</si>
  <si>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</si>
  <si>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</si>
  <si>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</si>
  <si>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</si>
  <si>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</si>
  <si>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</si>
  <si>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</si>
  <si>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</si>
  <si>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</si>
  <si>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</si>
  <si>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</si>
  <si>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</si>
  <si>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</si>
  <si>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</si>
  <si>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</si>
  <si>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</si>
  <si>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</si>
  <si>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</si>
  <si>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</si>
  <si>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</si>
  <si>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</si>
  <si>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</si>
  <si>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</si>
  <si>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</si>
  <si>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</si>
  <si>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</si>
  <si>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</si>
  <si>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</si>
  <si>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</si>
  <si>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</si>
  <si>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</si>
  <si>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</si>
  <si>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</si>
  <si>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</si>
  <si>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</si>
  <si>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</si>
  <si>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</si>
  <si>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</si>
  <si>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</si>
  <si>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</si>
  <si>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</si>
  <si>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</si>
  <si>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</si>
  <si>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</si>
  <si>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</si>
  <si>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</si>
  <si>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</si>
  <si>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</si>
  <si>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</si>
  <si>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</si>
  <si>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</si>
  <si>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</si>
  <si>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</si>
  <si>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</si>
  <si>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</si>
  <si>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</si>
  <si>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</si>
  <si>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</si>
  <si>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</si>
  <si>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</si>
  <si>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</si>
  <si>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</si>
  <si>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</si>
  <si>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</si>
  <si>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</si>
  <si>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</si>
  <si>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</si>
  <si>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</si>
  <si>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</si>
  <si>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</si>
  <si>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</si>
  <si>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</si>
  <si>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</si>
  <si>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</si>
  <si>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</si>
  <si>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</si>
  <si>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</si>
  <si>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</si>
  <si>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</si>
  <si>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</si>
  <si>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</si>
  <si>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</si>
  <si>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</si>
  <si>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</si>
  <si>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</si>
  <si>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</si>
  <si>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</si>
  <si>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</si>
  <si>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</si>
  <si>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</si>
  <si>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</si>
  <si>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</si>
  <si>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</si>
  <si>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</si>
  <si>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</si>
  <si>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</si>
  <si>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</si>
  <si>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</si>
  <si>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</si>
  <si>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</si>
  <si>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</si>
  <si>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</si>
  <si>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</si>
  <si>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</si>
  <si>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</si>
  <si>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</si>
  <si>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</si>
  <si>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</si>
  <si>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</si>
  <si>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</si>
  <si>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</si>
  <si>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</si>
  <si>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</si>
  <si>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</si>
  <si>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</si>
  <si>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</si>
  <si>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</si>
  <si>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</si>
  <si>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</si>
  <si>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</si>
  <si>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</si>
  <si>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</si>
  <si>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</si>
  <si>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</si>
  <si>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</si>
  <si>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</si>
  <si>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</si>
  <si>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</si>
  <si>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</si>
  <si>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</si>
  <si>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</si>
  <si>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</si>
  <si>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</si>
  <si>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</si>
  <si>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</si>
  <si>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</si>
  <si>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</si>
  <si>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</si>
  <si>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</si>
  <si>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</si>
  <si>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</si>
  <si>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</si>
  <si>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</si>
  <si>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</si>
  <si>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</si>
  <si>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</si>
  <si>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</si>
  <si>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</si>
  <si>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</si>
  <si>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</si>
  <si>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</si>
  <si>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</si>
  <si>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</si>
  <si>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</si>
  <si>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</si>
  <si>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</si>
  <si>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</si>
  <si>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</si>
  <si>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</si>
  <si>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</si>
  <si>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</si>
  <si>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</si>
  <si>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</si>
  <si>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</si>
  <si>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</si>
  <si>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</si>
  <si>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</si>
  <si>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</si>
  <si>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</si>
  <si>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</si>
  <si>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</si>
  <si>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</si>
  <si>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</si>
  <si>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</si>
  <si>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</si>
  <si>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</si>
  <si>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</si>
  <si>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</si>
  <si>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</si>
  <si>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</si>
  <si>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</si>
  <si>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</si>
  <si>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</si>
  <si>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</si>
  <si>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</si>
  <si>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</si>
  <si>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</si>
  <si>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</si>
  <si>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</si>
  <si>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</si>
  <si>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</si>
  <si>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</si>
  <si>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</si>
  <si>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</si>
  <si>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</si>
  <si>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</si>
  <si>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</si>
  <si>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</si>
  <si>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</si>
  <si>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</si>
  <si>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</si>
  <si>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</si>
  <si>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</si>
  <si>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</si>
  <si>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</si>
  <si>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</si>
  <si>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</si>
  <si>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</si>
  <si>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</si>
  <si>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</si>
  <si>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</si>
  <si>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</si>
  <si>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</si>
  <si>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</si>
  <si>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</si>
  <si>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</si>
  <si>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</si>
  <si>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</si>
  <si>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</si>
  <si>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</si>
  <si>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</si>
  <si>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</si>
  <si>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</si>
  <si>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</si>
  <si>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</si>
  <si>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</si>
  <si>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</si>
  <si>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</si>
  <si>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</si>
  <si>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</si>
  <si>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</si>
  <si>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</si>
  <si>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</si>
  <si>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</si>
  <si>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</si>
  <si>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</si>
  <si>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</si>
  <si>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</si>
  <si>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</si>
  <si>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</si>
  <si>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</si>
  <si>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</si>
  <si>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</si>
  <si>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</si>
  <si>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</si>
  <si>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</si>
  <si>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</si>
  <si>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</si>
  <si>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</si>
  <si>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</si>
  <si>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</si>
  <si>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</si>
  <si>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</si>
  <si>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</si>
  <si>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</si>
  <si>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</si>
  <si>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</si>
  <si>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</si>
  <si>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</si>
  <si>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</si>
  <si>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</si>
  <si>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</si>
  <si>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</si>
  <si>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</si>
  <si>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</si>
  <si>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</si>
  <si>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</si>
  <si>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</si>
  <si>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</si>
  <si>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</si>
  <si>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</si>
  <si>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</si>
  <si>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</si>
  <si>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</si>
  <si>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</si>
  <si>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</si>
  <si>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</si>
  <si>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</si>
  <si>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</si>
  <si>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</si>
  <si>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</si>
  <si>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</si>
  <si>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</si>
  <si>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</si>
  <si>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</si>
  <si>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</si>
  <si>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</si>
  <si>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</si>
  <si>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</si>
  <si>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</si>
  <si>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</si>
  <si>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</si>
  <si>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</si>
  <si>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</si>
  <si>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</si>
  <si>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</si>
  <si>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</si>
  <si>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</si>
  <si>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</si>
  <si>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</si>
  <si>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</si>
  <si>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</si>
  <si>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</si>
  <si>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</si>
  <si>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</si>
  <si>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</si>
  <si>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</si>
  <si>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</si>
  <si>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</si>
  <si>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</si>
  <si>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</si>
  <si>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</si>
  <si>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</si>
  <si>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</si>
  <si>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</si>
  <si>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</si>
  <si>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</si>
  <si>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</si>
  <si>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</si>
  <si>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</si>
  <si>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</si>
  <si>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</si>
  <si>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</si>
  <si>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</si>
  <si>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</si>
  <si>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</si>
  <si>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</si>
  <si>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</si>
  <si>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</si>
  <si>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</si>
  <si>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</si>
  <si>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</si>
  <si>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</si>
  <si>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</si>
  <si>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</si>
  <si>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</si>
  <si>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</si>
  <si>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</si>
  <si>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</si>
  <si>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</si>
  <si>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</si>
  <si>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</si>
  <si>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</si>
  <si>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</si>
  <si>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</si>
  <si>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</si>
  <si>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</si>
  <si>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</si>
  <si>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</si>
  <si>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</si>
  <si>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</si>
  <si>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</si>
  <si>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</si>
  <si>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</si>
  <si>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</si>
  <si>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</si>
  <si>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</si>
  <si>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</si>
  <si>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</si>
  <si>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</si>
  <si>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</si>
  <si>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</si>
  <si>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</si>
  <si>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</si>
  <si>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</si>
  <si>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</si>
  <si>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</si>
  <si>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</si>
  <si>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</si>
  <si>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</si>
  <si>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</si>
  <si>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</si>
  <si>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</si>
  <si>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</si>
  <si>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</si>
  <si>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</si>
  <si>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</si>
  <si>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</si>
  <si>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</si>
  <si>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</si>
  <si>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</si>
  <si>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</si>
  <si>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</si>
  <si>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</si>
  <si>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</si>
  <si>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</si>
  <si>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</si>
  <si>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</si>
  <si>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</si>
  <si>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</si>
  <si>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</si>
  <si>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</si>
  <si>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</si>
  <si>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</si>
  <si>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</si>
  <si>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</si>
  <si>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</si>
  <si>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</si>
  <si>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</si>
  <si>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</si>
  <si>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</si>
  <si>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</si>
  <si>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</si>
  <si>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</si>
  <si>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</si>
  <si>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</si>
  <si>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</si>
  <si>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</si>
  <si>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</si>
  <si>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</si>
  <si>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</si>
  <si>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</si>
  <si>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</si>
  <si>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</si>
  <si>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</si>
  <si>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</si>
  <si>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</si>
  <si>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</si>
  <si>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</si>
  <si>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</si>
  <si>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</si>
  <si>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</si>
  <si>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</si>
  <si>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</si>
  <si>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</si>
  <si>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</si>
  <si>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</si>
  <si>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</si>
  <si>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</si>
  <si>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</si>
  <si>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</si>
  <si>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</si>
  <si>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</si>
  <si>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</si>
  <si>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</si>
  <si>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</si>
  <si>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</si>
  <si>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</si>
  <si>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</si>
  <si>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</si>
  <si>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</si>
  <si>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</si>
  <si>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</si>
  <si>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</si>
  <si>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</si>
  <si>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</si>
  <si>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</si>
  <si>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</si>
  <si>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</si>
  <si>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</si>
  <si>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</si>
  <si>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</si>
  <si>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</si>
  <si>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</si>
  <si>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</si>
  <si>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</si>
  <si>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</si>
  <si>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</si>
  <si>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</si>
  <si>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</si>
  <si>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</si>
  <si>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</si>
  <si>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</si>
  <si>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</si>
  <si>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</si>
  <si>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</si>
  <si>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</si>
  <si>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</si>
  <si>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</si>
  <si>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</si>
  <si>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</si>
  <si>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</si>
  <si>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</si>
  <si>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</si>
  <si>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</si>
  <si>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</si>
  <si>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</si>
  <si>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</si>
  <si>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</si>
  <si>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</si>
  <si>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</si>
  <si>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</si>
  <si>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</si>
  <si>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</si>
  <si>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</si>
  <si>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</si>
  <si>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</si>
  <si>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</si>
  <si>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</si>
  <si>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</si>
  <si>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</si>
  <si>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</si>
  <si>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</si>
  <si>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</si>
  <si>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</si>
  <si>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</si>
  <si>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</si>
  <si>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</si>
  <si>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</si>
  <si>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</si>
  <si>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</si>
  <si>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</si>
  <si>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</si>
  <si>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</si>
  <si>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</si>
  <si>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</si>
  <si>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</si>
  <si>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</si>
  <si>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</si>
  <si>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</si>
  <si>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</si>
  <si>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</si>
  <si>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</si>
  <si>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</si>
  <si>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</si>
  <si>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</si>
  <si>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</si>
  <si>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</si>
  <si>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</si>
  <si>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</si>
  <si>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</si>
  <si>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</si>
  <si>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</si>
  <si>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</si>
  <si>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</si>
  <si>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</si>
  <si>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</si>
  <si>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</si>
  <si>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</si>
  <si>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</si>
  <si>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</si>
  <si>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</si>
  <si>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</si>
  <si>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</si>
  <si>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</si>
  <si>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</si>
  <si>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</si>
  <si>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</si>
  <si>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</si>
  <si>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</si>
  <si>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</si>
  <si>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</si>
  <si>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</si>
  <si>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</si>
  <si>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</si>
  <si>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</si>
  <si>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</si>
  <si>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</si>
  <si>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</si>
  <si>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</si>
  <si>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</si>
  <si>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</si>
  <si>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</si>
  <si>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</si>
  <si>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</si>
  <si>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</si>
  <si>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</si>
  <si>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</si>
  <si>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</si>
  <si>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</si>
  <si>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</si>
  <si>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</si>
  <si>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</si>
  <si>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</si>
  <si>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</si>
  <si>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</si>
  <si>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</si>
  <si>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</si>
  <si>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</si>
  <si>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</si>
  <si>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</si>
  <si>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</si>
  <si>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</si>
  <si>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</si>
  <si>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</si>
  <si>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</si>
  <si>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</si>
  <si>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</si>
  <si>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</si>
  <si>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</si>
  <si>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</si>
  <si>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</si>
  <si>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</si>
  <si>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</si>
  <si>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</si>
  <si>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</si>
  <si>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</si>
  <si>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</si>
  <si>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</si>
  <si>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</si>
  <si>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</si>
  <si>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</si>
  <si>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</si>
  <si>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</si>
  <si>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</si>
  <si>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</si>
  <si>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</si>
  <si>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</si>
  <si>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</si>
  <si>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</si>
  <si>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</si>
  <si>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</si>
  <si>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</si>
  <si>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</si>
  <si>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</si>
  <si>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</si>
  <si>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</si>
  <si>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</si>
  <si>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</si>
  <si>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</si>
  <si>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</si>
  <si>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</si>
  <si>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</si>
  <si>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</si>
  <si>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</si>
  <si>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</si>
  <si>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</si>
  <si>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</si>
  <si>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</si>
  <si>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</si>
  <si>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</si>
  <si>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</si>
  <si>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</si>
  <si>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</si>
  <si>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</si>
  <si>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</si>
  <si>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</si>
  <si>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</si>
  <si>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</si>
  <si>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</si>
  <si>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</si>
  <si>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</si>
  <si>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</si>
  <si>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</si>
  <si>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</si>
  <si>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</si>
  <si>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</si>
  <si>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</si>
  <si>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</si>
  <si>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</si>
  <si>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</si>
  <si>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</si>
  <si>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</si>
  <si>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</si>
  <si>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</si>
  <si>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</si>
  <si>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</si>
  <si>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</si>
  <si>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</si>
  <si>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</si>
  <si>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</si>
  <si>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</si>
  <si>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</si>
  <si>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</si>
  <si>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</si>
  <si>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</si>
  <si>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</si>
  <si>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</si>
  <si>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</si>
  <si>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</si>
  <si>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</si>
  <si>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</si>
  <si>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</si>
  <si>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</si>
  <si>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</si>
  <si>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</si>
  <si>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</si>
  <si>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</si>
  <si>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</si>
  <si>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</si>
  <si>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</si>
  <si>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</si>
  <si>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</si>
  <si>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</si>
  <si>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</si>
  <si>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</si>
  <si>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</si>
  <si>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</si>
  <si>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</si>
  <si>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</si>
  <si>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</si>
  <si>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</si>
  <si>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</si>
  <si>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</si>
  <si>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</si>
  <si>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</si>
  <si>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</si>
  <si>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</si>
  <si>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</si>
  <si>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</si>
  <si>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</si>
  <si>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</si>
  <si>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</si>
  <si>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</si>
  <si>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</si>
  <si>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</si>
  <si>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</si>
  <si>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</si>
  <si>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</si>
  <si>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</si>
  <si>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</si>
  <si>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</si>
  <si>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</si>
  <si>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</si>
  <si>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</si>
  <si>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</si>
  <si>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</si>
  <si>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</si>
  <si>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</si>
  <si>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</si>
  <si>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</si>
  <si>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</si>
  <si>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</si>
  <si>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</si>
  <si>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</si>
  <si>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</si>
  <si>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</si>
  <si>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</si>
  <si>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</si>
  <si>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</si>
  <si>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</si>
  <si>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919</t>
  </si>
  <si>
    <t xml:space="preserve">Navos </t>
  </si>
  <si>
    <t>PO Box 46420</t>
  </si>
  <si>
    <t>Seattle</t>
  </si>
  <si>
    <t>WA</t>
  </si>
  <si>
    <t>King</t>
  </si>
  <si>
    <t xml:space="preserve">Tim Holmes </t>
  </si>
  <si>
    <t xml:space="preserve">Natalia Kohler </t>
  </si>
  <si>
    <t>Brian Abeel</t>
  </si>
  <si>
    <t>206-933-7189</t>
  </si>
  <si>
    <t>206-833-7116</t>
  </si>
  <si>
    <t>12/31/2022</t>
  </si>
  <si>
    <t>robb.sousley@navos.org</t>
  </si>
  <si>
    <t>Robb Sousley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</si>
</sst>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0" fontId="31" fillId="0" borderId="14" xfId="2" applyFont="1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C414" sqref="C414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4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5" t="s">
        <v>18</v>
      </c>
      <c r="B36" s="336"/>
      <c r="C36" s="337"/>
      <c r="D36" s="336"/>
      <c r="E36" s="336"/>
      <c r="F36" s="336"/>
      <c r="G36" s="336"/>
    </row>
    <row r="37" spans="1:83" x14ac:dyDescent="0.35">
      <c r="A37" s="338" t="s">
        <v>1342</v>
      </c>
      <c r="B37" s="339"/>
      <c r="C37" s="337"/>
      <c r="D37" s="336"/>
      <c r="E37" s="336"/>
      <c r="F37" s="336"/>
      <c r="G37" s="336"/>
    </row>
    <row r="38" spans="1:83" x14ac:dyDescent="0.35">
      <c r="A38" s="342" t="s">
        <v>1361</v>
      </c>
      <c r="B38" s="339"/>
      <c r="C38" s="337"/>
      <c r="D38" s="336"/>
      <c r="E38" s="336"/>
      <c r="F38" s="336"/>
      <c r="G38" s="336"/>
    </row>
    <row r="39" spans="1:83" x14ac:dyDescent="0.35">
      <c r="A39" s="341" t="s">
        <v>1343</v>
      </c>
      <c r="B39" s="336"/>
      <c r="C39" s="337"/>
      <c r="D39" s="336"/>
      <c r="E39" s="336"/>
      <c r="F39" s="336"/>
      <c r="G39" s="336"/>
    </row>
    <row r="40" spans="1:83" x14ac:dyDescent="0.35">
      <c r="A40" s="342" t="s">
        <v>1362</v>
      </c>
      <c r="B40" s="336"/>
      <c r="C40" s="337"/>
      <c r="D40" s="336"/>
      <c r="E40" s="336"/>
      <c r="F40" s="336"/>
      <c r="G40" s="336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2262013</v>
      </c>
      <c r="C47" s="24"/>
      <c r="D47" s="24"/>
      <c r="E47" s="24"/>
      <c r="F47" s="24"/>
      <c r="G47" s="24"/>
      <c r="H47" s="24">
        <v>1933544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>
        <v>97249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>
        <v>84413</v>
      </c>
      <c r="BC47" s="24"/>
      <c r="BD47" s="24">
        <v>6491</v>
      </c>
      <c r="BE47" s="24">
        <v>7807</v>
      </c>
      <c r="BF47" s="24"/>
      <c r="BG47" s="24"/>
      <c r="BH47" s="24"/>
      <c r="BI47" s="24"/>
      <c r="BJ47" s="24">
        <v>56398</v>
      </c>
      <c r="BK47" s="24"/>
      <c r="BL47" s="24"/>
      <c r="BM47" s="24"/>
      <c r="BN47" s="24">
        <v>76111</v>
      </c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2262013</v>
      </c>
    </row>
    <row r="48" spans="1:83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3" x14ac:dyDescent="0.35">
      <c r="A49" s="20" t="s">
        <v>218</v>
      </c>
      <c r="B49" s="32">
        <f>B47+B48</f>
        <v>2262013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689054</v>
      </c>
      <c r="C51" s="24"/>
      <c r="D51" s="24"/>
      <c r="E51" s="24"/>
      <c r="F51" s="24"/>
      <c r="G51" s="24"/>
      <c r="H51" s="24">
        <v>399580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>
        <v>17974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>
        <v>36</v>
      </c>
      <c r="BC51" s="24"/>
      <c r="BD51" s="24">
        <v>193</v>
      </c>
      <c r="BE51" s="24">
        <v>18302</v>
      </c>
      <c r="BF51" s="24"/>
      <c r="BG51" s="24"/>
      <c r="BH51" s="24">
        <v>140903</v>
      </c>
      <c r="BI51" s="24"/>
      <c r="BJ51" s="24">
        <v>17965</v>
      </c>
      <c r="BK51" s="24">
        <v>3818</v>
      </c>
      <c r="BL51" s="24"/>
      <c r="BM51" s="24"/>
      <c r="BN51" s="24">
        <v>90283</v>
      </c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689054</v>
      </c>
    </row>
    <row r="52" spans="1:83" x14ac:dyDescent="0.35">
      <c r="A52" s="39" t="s">
        <v>220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35">
      <c r="A53" s="20" t="s">
        <v>218</v>
      </c>
      <c r="B53" s="32">
        <f>B51+B52</f>
        <v>689054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/>
      <c r="F59" s="24"/>
      <c r="G59" s="24"/>
      <c r="H59" s="24">
        <v>23854</v>
      </c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38406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6"/>
      <c r="Q60" s="316"/>
      <c r="R60" s="316"/>
      <c r="S60" s="317"/>
      <c r="T60" s="317"/>
      <c r="U60" s="318"/>
      <c r="V60" s="316"/>
      <c r="W60" s="316"/>
      <c r="X60" s="316"/>
      <c r="Y60" s="316"/>
      <c r="Z60" s="316"/>
      <c r="AA60" s="316"/>
      <c r="AB60" s="317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7"/>
      <c r="AW60" s="317"/>
      <c r="AX60" s="317"/>
      <c r="AY60" s="316"/>
      <c r="AZ60" s="316"/>
      <c r="BA60" s="317"/>
      <c r="BB60" s="317"/>
      <c r="BC60" s="317"/>
      <c r="BD60" s="317"/>
      <c r="BE60" s="316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247" t="s">
        <v>233</v>
      </c>
      <c r="CE60" s="268">
        <f t="shared" ref="CE60:CE68" si="4">SUM(C60:CD60)</f>
        <v>0</v>
      </c>
    </row>
    <row r="61" spans="1:83" x14ac:dyDescent="0.35">
      <c r="A61" s="39" t="s">
        <v>248</v>
      </c>
      <c r="B61" s="20"/>
      <c r="C61" s="24"/>
      <c r="D61" s="24"/>
      <c r="E61" s="24"/>
      <c r="F61" s="24"/>
      <c r="G61" s="24"/>
      <c r="H61" s="24">
        <v>11490795</v>
      </c>
      <c r="I61" s="24"/>
      <c r="J61" s="24"/>
      <c r="K61" s="24"/>
      <c r="L61" s="24"/>
      <c r="M61" s="24"/>
      <c r="N61" s="24"/>
      <c r="O61" s="24"/>
      <c r="P61" s="30"/>
      <c r="Q61" s="30"/>
      <c r="R61" s="30"/>
      <c r="S61" s="319"/>
      <c r="T61" s="319"/>
      <c r="U61" s="31"/>
      <c r="V61" s="30"/>
      <c r="W61" s="30"/>
      <c r="X61" s="30"/>
      <c r="Y61" s="30"/>
      <c r="Z61" s="30"/>
      <c r="AA61" s="30"/>
      <c r="AB61" s="320">
        <v>575105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19"/>
      <c r="AW61" s="319"/>
      <c r="AX61" s="319"/>
      <c r="AY61" s="30"/>
      <c r="AZ61" s="30"/>
      <c r="BA61" s="319"/>
      <c r="BB61" s="319">
        <v>303828</v>
      </c>
      <c r="BC61" s="319"/>
      <c r="BD61" s="319">
        <v>25215</v>
      </c>
      <c r="BE61" s="30">
        <v>37513</v>
      </c>
      <c r="BF61" s="319"/>
      <c r="BG61" s="319"/>
      <c r="BH61" s="319"/>
      <c r="BI61" s="319"/>
      <c r="BJ61" s="319">
        <v>275980</v>
      </c>
      <c r="BK61" s="319"/>
      <c r="BL61" s="319"/>
      <c r="BM61" s="319"/>
      <c r="BN61" s="319">
        <v>281878</v>
      </c>
      <c r="BO61" s="319"/>
      <c r="BP61" s="319"/>
      <c r="BQ61" s="319"/>
      <c r="BR61" s="319"/>
      <c r="BS61" s="319"/>
      <c r="BT61" s="319"/>
      <c r="BU61" s="319"/>
      <c r="BV61" s="319"/>
      <c r="BW61" s="319"/>
      <c r="BX61" s="319"/>
      <c r="BY61" s="319"/>
      <c r="BZ61" s="319"/>
      <c r="CA61" s="319"/>
      <c r="CB61" s="319"/>
      <c r="CC61" s="319"/>
      <c r="CD61" s="29" t="s">
        <v>233</v>
      </c>
      <c r="CE61" s="32">
        <f t="shared" si="4"/>
        <v>12990314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0</v>
      </c>
      <c r="F62" s="32">
        <f t="shared" si="5"/>
        <v>0</v>
      </c>
      <c r="G62" s="32">
        <f t="shared" si="5"/>
        <v>0</v>
      </c>
      <c r="H62" s="32">
        <f t="shared" si="5"/>
        <v>1933544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0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0</v>
      </c>
      <c r="Z62" s="32">
        <f t="shared" si="5"/>
        <v>0</v>
      </c>
      <c r="AA62" s="32">
        <f t="shared" si="5"/>
        <v>0</v>
      </c>
      <c r="AB62" s="32">
        <f t="shared" si="5"/>
        <v>97249</v>
      </c>
      <c r="AC62" s="32">
        <f t="shared" si="5"/>
        <v>0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0</v>
      </c>
      <c r="AH62" s="32">
        <f t="shared" si="5"/>
        <v>0</v>
      </c>
      <c r="AI62" s="32">
        <f t="shared" si="5"/>
        <v>0</v>
      </c>
      <c r="AJ62" s="32">
        <f t="shared" si="5"/>
        <v>0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0</v>
      </c>
      <c r="BA62" s="32">
        <f t="shared" si="5"/>
        <v>0</v>
      </c>
      <c r="BB62" s="32">
        <f t="shared" si="5"/>
        <v>84413</v>
      </c>
      <c r="BC62" s="32">
        <f t="shared" si="5"/>
        <v>0</v>
      </c>
      <c r="BD62" s="32">
        <f t="shared" si="5"/>
        <v>6491</v>
      </c>
      <c r="BE62" s="32">
        <f t="shared" si="5"/>
        <v>7807</v>
      </c>
      <c r="BF62" s="32">
        <f t="shared" si="5"/>
        <v>0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56398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76111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0</v>
      </c>
      <c r="BY62" s="32">
        <f t="shared" si="6"/>
        <v>0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2262013</v>
      </c>
    </row>
    <row r="63" spans="1:83" x14ac:dyDescent="0.35">
      <c r="A63" s="39" t="s">
        <v>249</v>
      </c>
      <c r="B63" s="20"/>
      <c r="C63" s="24"/>
      <c r="D63" s="24"/>
      <c r="E63" s="24"/>
      <c r="F63" s="24"/>
      <c r="G63" s="24"/>
      <c r="H63" s="24">
        <v>2794921</v>
      </c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9"/>
      <c r="T63" s="319"/>
      <c r="U63" s="31"/>
      <c r="V63" s="30"/>
      <c r="W63" s="30"/>
      <c r="X63" s="30"/>
      <c r="Y63" s="30"/>
      <c r="Z63" s="30"/>
      <c r="AA63" s="30"/>
      <c r="AB63" s="320">
        <v>391</v>
      </c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/>
      <c r="BB63" s="319">
        <v>16741</v>
      </c>
      <c r="BC63" s="319"/>
      <c r="BD63" s="319">
        <v>6</v>
      </c>
      <c r="BE63" s="30">
        <v>67</v>
      </c>
      <c r="BF63" s="319"/>
      <c r="BG63" s="319"/>
      <c r="BH63" s="319">
        <v>536</v>
      </c>
      <c r="BI63" s="319"/>
      <c r="BJ63" s="319">
        <v>-5994</v>
      </c>
      <c r="BK63" s="319">
        <v>67</v>
      </c>
      <c r="BL63" s="319"/>
      <c r="BM63" s="319"/>
      <c r="BN63" s="319">
        <v>152578</v>
      </c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/>
      <c r="CD63" s="29" t="s">
        <v>233</v>
      </c>
      <c r="CE63" s="32">
        <f t="shared" si="4"/>
        <v>2959313</v>
      </c>
    </row>
    <row r="64" spans="1:83" x14ac:dyDescent="0.35">
      <c r="A64" s="39" t="s">
        <v>250</v>
      </c>
      <c r="B64" s="20"/>
      <c r="C64" s="24"/>
      <c r="D64" s="24"/>
      <c r="E64" s="24"/>
      <c r="F64" s="24"/>
      <c r="G64" s="24"/>
      <c r="H64" s="24">
        <v>1079754</v>
      </c>
      <c r="I64" s="24"/>
      <c r="J64" s="24"/>
      <c r="K64" s="24"/>
      <c r="L64" s="24"/>
      <c r="M64" s="24"/>
      <c r="N64" s="24"/>
      <c r="O64" s="24"/>
      <c r="P64" s="30"/>
      <c r="Q64" s="30"/>
      <c r="R64" s="30"/>
      <c r="S64" s="319"/>
      <c r="T64" s="319"/>
      <c r="U64" s="31"/>
      <c r="V64" s="30"/>
      <c r="W64" s="30"/>
      <c r="X64" s="30"/>
      <c r="Y64" s="30"/>
      <c r="Z64" s="30"/>
      <c r="AA64" s="30"/>
      <c r="AB64" s="320">
        <v>21608</v>
      </c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9"/>
      <c r="AW64" s="319"/>
      <c r="AX64" s="319"/>
      <c r="AY64" s="30"/>
      <c r="AZ64" s="30"/>
      <c r="BA64" s="319"/>
      <c r="BB64" s="319">
        <v>5472</v>
      </c>
      <c r="BC64" s="319"/>
      <c r="BD64" s="319"/>
      <c r="BE64" s="30">
        <v>5032</v>
      </c>
      <c r="BF64" s="319"/>
      <c r="BG64" s="319"/>
      <c r="BH64" s="319">
        <v>85</v>
      </c>
      <c r="BI64" s="319"/>
      <c r="BJ64" s="319">
        <v>1011</v>
      </c>
      <c r="BK64" s="319"/>
      <c r="BL64" s="319"/>
      <c r="BM64" s="319"/>
      <c r="BN64" s="319">
        <v>1349</v>
      </c>
      <c r="BO64" s="319"/>
      <c r="BP64" s="319"/>
      <c r="BQ64" s="319"/>
      <c r="BR64" s="319"/>
      <c r="BS64" s="319"/>
      <c r="BT64" s="319"/>
      <c r="BU64" s="319"/>
      <c r="BV64" s="319"/>
      <c r="BW64" s="319"/>
      <c r="BX64" s="319"/>
      <c r="BY64" s="319"/>
      <c r="BZ64" s="319"/>
      <c r="CA64" s="319"/>
      <c r="CB64" s="319"/>
      <c r="CC64" s="319"/>
      <c r="CD64" s="29" t="s">
        <v>233</v>
      </c>
      <c r="CE64" s="32">
        <f t="shared" si="4"/>
        <v>1114311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>
        <v>176001</v>
      </c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/>
      <c r="X65" s="30"/>
      <c r="Y65" s="30"/>
      <c r="Z65" s="30"/>
      <c r="AA65" s="30"/>
      <c r="AB65" s="320">
        <v>2246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>
        <v>2787</v>
      </c>
      <c r="BC65" s="319"/>
      <c r="BD65" s="319">
        <v>206</v>
      </c>
      <c r="BE65" s="30">
        <v>711</v>
      </c>
      <c r="BF65" s="319"/>
      <c r="BG65" s="319"/>
      <c r="BH65" s="319">
        <v>20445</v>
      </c>
      <c r="BI65" s="319"/>
      <c r="BJ65" s="319"/>
      <c r="BK65" s="319"/>
      <c r="BL65" s="319"/>
      <c r="BM65" s="319"/>
      <c r="BN65" s="319">
        <v>20383</v>
      </c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222779</v>
      </c>
    </row>
    <row r="66" spans="1:83" x14ac:dyDescent="0.35">
      <c r="A66" s="39" t="s">
        <v>252</v>
      </c>
      <c r="B66" s="20"/>
      <c r="C66" s="24"/>
      <c r="D66" s="24"/>
      <c r="E66" s="24"/>
      <c r="F66" s="24"/>
      <c r="G66" s="24"/>
      <c r="H66" s="24">
        <v>229678</v>
      </c>
      <c r="I66" s="24"/>
      <c r="J66" s="24"/>
      <c r="K66" s="24"/>
      <c r="L66" s="24"/>
      <c r="M66" s="24"/>
      <c r="N66" s="24"/>
      <c r="O66" s="24"/>
      <c r="P66" s="30"/>
      <c r="Q66" s="30"/>
      <c r="R66" s="30"/>
      <c r="S66" s="319"/>
      <c r="T66" s="319"/>
      <c r="U66" s="31"/>
      <c r="V66" s="30"/>
      <c r="W66" s="30"/>
      <c r="X66" s="30"/>
      <c r="Y66" s="30"/>
      <c r="Z66" s="30"/>
      <c r="AA66" s="30"/>
      <c r="AB66" s="32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9"/>
      <c r="AW66" s="319"/>
      <c r="AX66" s="319"/>
      <c r="AY66" s="30"/>
      <c r="AZ66" s="30"/>
      <c r="BA66" s="319"/>
      <c r="BB66" s="319"/>
      <c r="BC66" s="319"/>
      <c r="BD66" s="319"/>
      <c r="BE66" s="30"/>
      <c r="BF66" s="319"/>
      <c r="BG66" s="319"/>
      <c r="BH66" s="319">
        <v>4248</v>
      </c>
      <c r="BI66" s="319"/>
      <c r="BJ66" s="319"/>
      <c r="BK66" s="319"/>
      <c r="BL66" s="319"/>
      <c r="BM66" s="319"/>
      <c r="BN66" s="319">
        <v>2893</v>
      </c>
      <c r="BO66" s="319"/>
      <c r="BP66" s="319"/>
      <c r="BQ66" s="319"/>
      <c r="BR66" s="319"/>
      <c r="BS66" s="319"/>
      <c r="BT66" s="319"/>
      <c r="BU66" s="319"/>
      <c r="BV66" s="319"/>
      <c r="BW66" s="319"/>
      <c r="BX66" s="319"/>
      <c r="BY66" s="319"/>
      <c r="BZ66" s="319"/>
      <c r="CA66" s="319"/>
      <c r="CB66" s="319"/>
      <c r="CC66" s="319"/>
      <c r="CD66" s="29" t="s">
        <v>233</v>
      </c>
      <c r="CE66" s="32">
        <f t="shared" si="4"/>
        <v>236819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399580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17974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0</v>
      </c>
      <c r="BA67" s="32">
        <f t="shared" si="7"/>
        <v>0</v>
      </c>
      <c r="BB67" s="32">
        <f t="shared" si="7"/>
        <v>36</v>
      </c>
      <c r="BC67" s="32">
        <f t="shared" si="7"/>
        <v>0</v>
      </c>
      <c r="BD67" s="32">
        <f t="shared" si="7"/>
        <v>193</v>
      </c>
      <c r="BE67" s="32">
        <f t="shared" si="7"/>
        <v>18302</v>
      </c>
      <c r="BF67" s="32">
        <f t="shared" si="7"/>
        <v>0</v>
      </c>
      <c r="BG67" s="32">
        <f t="shared" si="7"/>
        <v>0</v>
      </c>
      <c r="BH67" s="32">
        <f t="shared" si="7"/>
        <v>140903</v>
      </c>
      <c r="BI67" s="32">
        <f t="shared" si="7"/>
        <v>0</v>
      </c>
      <c r="BJ67" s="32">
        <f t="shared" si="7"/>
        <v>17965</v>
      </c>
      <c r="BK67" s="32">
        <f t="shared" si="7"/>
        <v>3818</v>
      </c>
      <c r="BL67" s="32">
        <f t="shared" si="7"/>
        <v>0</v>
      </c>
      <c r="BM67" s="32">
        <f t="shared" si="7"/>
        <v>0</v>
      </c>
      <c r="BN67" s="32">
        <f t="shared" si="7"/>
        <v>90283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689054</v>
      </c>
    </row>
    <row r="68" spans="1:83" x14ac:dyDescent="0.35">
      <c r="A68" s="39" t="s">
        <v>253</v>
      </c>
      <c r="B68" s="3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9"/>
      <c r="T68" s="319"/>
      <c r="U68" s="31"/>
      <c r="V68" s="30"/>
      <c r="W68" s="30"/>
      <c r="X68" s="30"/>
      <c r="Y68" s="30"/>
      <c r="Z68" s="30"/>
      <c r="AA68" s="30"/>
      <c r="AB68" s="32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9"/>
      <c r="AW68" s="319"/>
      <c r="AX68" s="319"/>
      <c r="AY68" s="30"/>
      <c r="AZ68" s="30"/>
      <c r="BA68" s="319"/>
      <c r="BB68" s="319"/>
      <c r="BC68" s="319"/>
      <c r="BD68" s="319"/>
      <c r="BE68" s="30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29" t="s">
        <v>233</v>
      </c>
      <c r="CE68" s="32">
        <f t="shared" si="4"/>
        <v>0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 t="shared" si="9"/>
        <v>1131630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26926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8520</v>
      </c>
      <c r="BC69" s="32">
        <f t="shared" si="9"/>
        <v>0</v>
      </c>
      <c r="BD69" s="32">
        <f t="shared" si="9"/>
        <v>2018</v>
      </c>
      <c r="BE69" s="32">
        <f t="shared" si="9"/>
        <v>16639</v>
      </c>
      <c r="BF69" s="32">
        <f t="shared" si="9"/>
        <v>0</v>
      </c>
      <c r="BG69" s="32">
        <f t="shared" si="9"/>
        <v>0</v>
      </c>
      <c r="BH69" s="32">
        <f t="shared" si="9"/>
        <v>179115</v>
      </c>
      <c r="BI69" s="32">
        <f t="shared" si="9"/>
        <v>0</v>
      </c>
      <c r="BJ69" s="32">
        <f t="shared" si="9"/>
        <v>-8631</v>
      </c>
      <c r="BK69" s="32">
        <f t="shared" si="9"/>
        <v>12326</v>
      </c>
      <c r="BL69" s="32">
        <f t="shared" si="9"/>
        <v>0</v>
      </c>
      <c r="BM69" s="32">
        <f t="shared" si="9"/>
        <v>0</v>
      </c>
      <c r="BN69" s="32">
        <f t="shared" si="9"/>
        <v>241989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1642515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/>
      <c r="F83" s="30"/>
      <c r="G83" s="24"/>
      <c r="H83" s="24">
        <v>1131630</v>
      </c>
      <c r="I83" s="30"/>
      <c r="J83" s="30"/>
      <c r="K83" s="30"/>
      <c r="L83" s="30"/>
      <c r="M83" s="24"/>
      <c r="N83" s="24"/>
      <c r="O83" s="24"/>
      <c r="P83" s="30"/>
      <c r="Q83" s="30"/>
      <c r="R83" s="31"/>
      <c r="S83" s="30"/>
      <c r="T83" s="24"/>
      <c r="U83" s="30"/>
      <c r="V83" s="30"/>
      <c r="W83" s="24"/>
      <c r="X83" s="30"/>
      <c r="Y83" s="30"/>
      <c r="Z83" s="30"/>
      <c r="AA83" s="30"/>
      <c r="AB83" s="30">
        <v>26926</v>
      </c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/>
      <c r="AW83" s="30"/>
      <c r="AX83" s="30"/>
      <c r="AY83" s="30"/>
      <c r="AZ83" s="30"/>
      <c r="BA83" s="30"/>
      <c r="BB83" s="30">
        <v>8520</v>
      </c>
      <c r="BC83" s="30"/>
      <c r="BD83" s="30">
        <v>2018</v>
      </c>
      <c r="BE83" s="30">
        <v>16639</v>
      </c>
      <c r="BF83" s="30"/>
      <c r="BG83" s="30"/>
      <c r="BH83" s="31">
        <v>179115</v>
      </c>
      <c r="BI83" s="30"/>
      <c r="BJ83" s="30">
        <v>-8631</v>
      </c>
      <c r="BK83" s="30">
        <v>12326</v>
      </c>
      <c r="BL83" s="30"/>
      <c r="BM83" s="30"/>
      <c r="BN83" s="30">
        <v>241989</v>
      </c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5"/>
      <c r="CE83" s="32">
        <f t="shared" si="11"/>
        <v>1610532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>
        <v>31983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>
        <v>0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>SUM(C84:CD84)</f>
        <v>31983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0</v>
      </c>
      <c r="F85" s="32">
        <f t="shared" si="12"/>
        <v>0</v>
      </c>
      <c r="G85" s="32">
        <f t="shared" si="12"/>
        <v>0</v>
      </c>
      <c r="H85" s="32">
        <f t="shared" si="12"/>
        <v>19203920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0</v>
      </c>
      <c r="U85" s="32">
        <f t="shared" si="12"/>
        <v>0</v>
      </c>
      <c r="V85" s="32">
        <f t="shared" si="12"/>
        <v>0</v>
      </c>
      <c r="W85" s="32">
        <f t="shared" si="12"/>
        <v>0</v>
      </c>
      <c r="X85" s="32">
        <f t="shared" si="12"/>
        <v>0</v>
      </c>
      <c r="Y85" s="32">
        <f t="shared" si="12"/>
        <v>0</v>
      </c>
      <c r="Z85" s="32">
        <f t="shared" si="12"/>
        <v>0</v>
      </c>
      <c r="AA85" s="32">
        <f t="shared" si="12"/>
        <v>0</v>
      </c>
      <c r="AB85" s="32">
        <f t="shared" si="12"/>
        <v>741499</v>
      </c>
      <c r="AC85" s="32">
        <f t="shared" si="12"/>
        <v>0</v>
      </c>
      <c r="AD85" s="32">
        <f t="shared" si="12"/>
        <v>0</v>
      </c>
      <c r="AE85" s="32">
        <f t="shared" si="12"/>
        <v>0</v>
      </c>
      <c r="AF85" s="32">
        <f t="shared" si="12"/>
        <v>0</v>
      </c>
      <c r="AG85" s="32">
        <f t="shared" si="12"/>
        <v>0</v>
      </c>
      <c r="AH85" s="32">
        <f t="shared" si="12"/>
        <v>0</v>
      </c>
      <c r="AI85" s="32">
        <f t="shared" si="12"/>
        <v>0</v>
      </c>
      <c r="AJ85" s="32">
        <f t="shared" si="12"/>
        <v>0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0</v>
      </c>
      <c r="AZ85" s="32">
        <f t="shared" si="12"/>
        <v>0</v>
      </c>
      <c r="BA85" s="32">
        <f t="shared" si="12"/>
        <v>0</v>
      </c>
      <c r="BB85" s="32">
        <f t="shared" si="12"/>
        <v>421797</v>
      </c>
      <c r="BC85" s="32">
        <f t="shared" si="12"/>
        <v>0</v>
      </c>
      <c r="BD85" s="32">
        <f t="shared" si="12"/>
        <v>34129</v>
      </c>
      <c r="BE85" s="32">
        <f t="shared" si="12"/>
        <v>86071</v>
      </c>
      <c r="BF85" s="32">
        <f t="shared" si="12"/>
        <v>0</v>
      </c>
      <c r="BG85" s="32">
        <f t="shared" si="12"/>
        <v>0</v>
      </c>
      <c r="BH85" s="32">
        <f t="shared" si="12"/>
        <v>345332</v>
      </c>
      <c r="BI85" s="32">
        <f t="shared" si="12"/>
        <v>0</v>
      </c>
      <c r="BJ85" s="32">
        <f t="shared" si="12"/>
        <v>336729</v>
      </c>
      <c r="BK85" s="32">
        <f t="shared" si="12"/>
        <v>16211</v>
      </c>
      <c r="BL85" s="32">
        <f t="shared" si="12"/>
        <v>0</v>
      </c>
      <c r="BM85" s="32">
        <f t="shared" si="12"/>
        <v>0</v>
      </c>
      <c r="BN85" s="32">
        <f t="shared" si="12"/>
        <v>867464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0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0</v>
      </c>
      <c r="BW85" s="32">
        <f t="shared" si="13"/>
        <v>0</v>
      </c>
      <c r="BX85" s="32">
        <f t="shared" si="13"/>
        <v>0</v>
      </c>
      <c r="BY85" s="32">
        <f t="shared" si="13"/>
        <v>0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0</v>
      </c>
      <c r="CD85" s="32">
        <f t="shared" si="13"/>
        <v>0</v>
      </c>
      <c r="CE85" s="32">
        <f t="shared" si="11"/>
        <v>22053152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/>
      <c r="D87" s="24"/>
      <c r="E87" s="24"/>
      <c r="F87" s="24"/>
      <c r="G87" s="24"/>
      <c r="H87" s="24">
        <v>88076104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88076104</v>
      </c>
    </row>
    <row r="88" spans="1:84" x14ac:dyDescent="0.35">
      <c r="A88" s="26" t="s">
        <v>273</v>
      </c>
      <c r="B88" s="2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0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0</v>
      </c>
      <c r="F89" s="32">
        <f t="shared" si="15"/>
        <v>0</v>
      </c>
      <c r="G89" s="32">
        <f t="shared" si="15"/>
        <v>0</v>
      </c>
      <c r="H89" s="32">
        <f t="shared" si="15"/>
        <v>88076104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0</v>
      </c>
      <c r="Q89" s="32">
        <f t="shared" si="15"/>
        <v>0</v>
      </c>
      <c r="R89" s="32">
        <f t="shared" si="15"/>
        <v>0</v>
      </c>
      <c r="S89" s="32">
        <f t="shared" si="15"/>
        <v>0</v>
      </c>
      <c r="T89" s="32">
        <f t="shared" si="15"/>
        <v>0</v>
      </c>
      <c r="U89" s="32">
        <f t="shared" si="15"/>
        <v>0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0</v>
      </c>
      <c r="Z89" s="32">
        <f t="shared" si="15"/>
        <v>0</v>
      </c>
      <c r="AA89" s="32">
        <f t="shared" si="15"/>
        <v>0</v>
      </c>
      <c r="AB89" s="32">
        <f t="shared" si="15"/>
        <v>0</v>
      </c>
      <c r="AC89" s="32">
        <f t="shared" si="15"/>
        <v>0</v>
      </c>
      <c r="AD89" s="32">
        <f t="shared" si="15"/>
        <v>0</v>
      </c>
      <c r="AE89" s="32">
        <f t="shared" si="15"/>
        <v>0</v>
      </c>
      <c r="AF89" s="32">
        <f t="shared" si="15"/>
        <v>0</v>
      </c>
      <c r="AG89" s="32">
        <f t="shared" si="15"/>
        <v>0</v>
      </c>
      <c r="AH89" s="32">
        <f t="shared" si="15"/>
        <v>0</v>
      </c>
      <c r="AI89" s="32">
        <f t="shared" si="15"/>
        <v>0</v>
      </c>
      <c r="AJ89" s="32">
        <f t="shared" si="15"/>
        <v>0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88076104</v>
      </c>
    </row>
    <row r="90" spans="1:84" x14ac:dyDescent="0.35">
      <c r="A90" s="39" t="s">
        <v>275</v>
      </c>
      <c r="B90" s="32"/>
      <c r="C90" s="24"/>
      <c r="D90" s="24"/>
      <c r="E90" s="24"/>
      <c r="F90" s="24"/>
      <c r="G90" s="24"/>
      <c r="H90" s="24">
        <v>10751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>
        <v>392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>
        <v>1021</v>
      </c>
      <c r="BC90" s="24"/>
      <c r="BD90" s="24">
        <v>351</v>
      </c>
      <c r="BE90" s="24">
        <v>1503</v>
      </c>
      <c r="BF90" s="24"/>
      <c r="BG90" s="24"/>
      <c r="BH90" s="24">
        <v>900</v>
      </c>
      <c r="BI90" s="24"/>
      <c r="BJ90" s="24"/>
      <c r="BK90" s="24"/>
      <c r="BL90" s="24"/>
      <c r="BM90" s="24"/>
      <c r="BN90" s="24">
        <v>23488</v>
      </c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64" t="s">
        <v>233</v>
      </c>
      <c r="CE90" s="32">
        <f t="shared" si="14"/>
        <v>38406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0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6"/>
      <c r="Q94" s="316"/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0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12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98126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4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4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29" t="s">
        <v>1376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 t="s">
        <v>233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665</v>
      </c>
      <c r="D127" s="50">
        <v>23854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70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70</v>
      </c>
    </row>
    <row r="144" spans="1:5" x14ac:dyDescent="0.35">
      <c r="A144" s="20" t="s">
        <v>325</v>
      </c>
      <c r="B144" s="46" t="s">
        <v>284</v>
      </c>
      <c r="C144" s="47"/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97</v>
      </c>
      <c r="C154" s="50">
        <v>408</v>
      </c>
      <c r="D154" s="50">
        <v>160</v>
      </c>
      <c r="E154" s="32">
        <f>SUM(B154:D154)</f>
        <v>665</v>
      </c>
    </row>
    <row r="155" spans="1:6" x14ac:dyDescent="0.35">
      <c r="A155" s="20" t="s">
        <v>227</v>
      </c>
      <c r="B155" s="50">
        <v>5430</v>
      </c>
      <c r="C155" s="50">
        <v>14230</v>
      </c>
      <c r="D155" s="50">
        <v>4194</v>
      </c>
      <c r="E155" s="32">
        <f>SUM(B155:D155)</f>
        <v>23854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>
        <v>18643832</v>
      </c>
      <c r="C157" s="50">
        <v>52639914</v>
      </c>
      <c r="D157" s="50">
        <v>16792358</v>
      </c>
      <c r="E157" s="32">
        <f>SUM(B157:D157)</f>
        <v>88076104</v>
      </c>
      <c r="F157" s="18"/>
    </row>
    <row r="158" spans="1:6" x14ac:dyDescent="0.35">
      <c r="A158" s="20" t="s">
        <v>273</v>
      </c>
      <c r="B158" s="50"/>
      <c r="C158" s="50"/>
      <c r="D158" s="50"/>
      <c r="E158" s="32">
        <f>SUM(B158:D158)</f>
        <v>0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805948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76287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185090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810535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/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283058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60692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40403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2262013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0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0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0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295831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295831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69513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76016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145529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0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55503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55503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15158615</v>
      </c>
      <c r="C211" s="47"/>
      <c r="D211" s="50">
        <v>690807</v>
      </c>
      <c r="E211" s="32">
        <f t="shared" ref="E211:E219" si="16">SUM(B211:C211)-D211</f>
        <v>14467808</v>
      </c>
    </row>
    <row r="212" spans="1:5" x14ac:dyDescent="0.35">
      <c r="A212" s="20" t="s">
        <v>367</v>
      </c>
      <c r="B212" s="50">
        <v>864962</v>
      </c>
      <c r="C212" s="47"/>
      <c r="D212" s="50">
        <v>244124</v>
      </c>
      <c r="E212" s="32">
        <f t="shared" si="16"/>
        <v>620838</v>
      </c>
    </row>
    <row r="213" spans="1:5" x14ac:dyDescent="0.35">
      <c r="A213" s="20" t="s">
        <v>368</v>
      </c>
      <c r="B213" s="50">
        <v>43473738</v>
      </c>
      <c r="C213" s="47">
        <v>130805</v>
      </c>
      <c r="D213" s="50">
        <v>218973</v>
      </c>
      <c r="E213" s="32">
        <f t="shared" si="16"/>
        <v>43385570</v>
      </c>
    </row>
    <row r="214" spans="1:5" x14ac:dyDescent="0.35">
      <c r="A214" s="20" t="s">
        <v>369</v>
      </c>
      <c r="B214" s="50">
        <v>0</v>
      </c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>
        <v>8692643</v>
      </c>
      <c r="C215" s="47">
        <v>64070</v>
      </c>
      <c r="D215" s="50">
        <v>1262311</v>
      </c>
      <c r="E215" s="32">
        <f t="shared" si="16"/>
        <v>7494402</v>
      </c>
    </row>
    <row r="216" spans="1:5" x14ac:dyDescent="0.35">
      <c r="A216" s="20" t="s">
        <v>371</v>
      </c>
      <c r="B216" s="50">
        <v>0</v>
      </c>
      <c r="C216" s="47"/>
      <c r="D216" s="50"/>
      <c r="E216" s="32">
        <f t="shared" si="16"/>
        <v>0</v>
      </c>
    </row>
    <row r="217" spans="1:5" x14ac:dyDescent="0.35">
      <c r="A217" s="20" t="s">
        <v>372</v>
      </c>
      <c r="B217" s="50">
        <v>0</v>
      </c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0</v>
      </c>
      <c r="C218" s="47"/>
      <c r="D218" s="50"/>
      <c r="E218" s="32">
        <f t="shared" si="16"/>
        <v>0</v>
      </c>
    </row>
    <row r="219" spans="1:5" x14ac:dyDescent="0.35">
      <c r="A219" s="20" t="s">
        <v>374</v>
      </c>
      <c r="B219" s="50">
        <v>171625</v>
      </c>
      <c r="C219" s="47">
        <v>733263</v>
      </c>
      <c r="D219" s="50">
        <v>83262</v>
      </c>
      <c r="E219" s="32">
        <f t="shared" si="16"/>
        <v>821626</v>
      </c>
    </row>
    <row r="220" spans="1:5" x14ac:dyDescent="0.35">
      <c r="A220" s="20" t="s">
        <v>215</v>
      </c>
      <c r="B220" s="32">
        <f>SUM(B211:B219)</f>
        <v>68361583</v>
      </c>
      <c r="C220" s="266">
        <f>SUM(C211:C219)</f>
        <v>928138</v>
      </c>
      <c r="D220" s="32">
        <f>SUM(D211:D219)</f>
        <v>2499477</v>
      </c>
      <c r="E220" s="32">
        <f>SUM(E211:E219)</f>
        <v>66790244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427555</v>
      </c>
      <c r="C225" s="47">
        <v>38993</v>
      </c>
      <c r="D225" s="50">
        <v>218709</v>
      </c>
      <c r="E225" s="32">
        <f t="shared" ref="E225:E232" si="17">SUM(B225:C225)-D225</f>
        <v>247839</v>
      </c>
    </row>
    <row r="226" spans="1:5" x14ac:dyDescent="0.35">
      <c r="A226" s="20" t="s">
        <v>368</v>
      </c>
      <c r="B226" s="50">
        <v>8306297</v>
      </c>
      <c r="C226" s="47">
        <v>1145694</v>
      </c>
      <c r="D226" s="50">
        <v>15161</v>
      </c>
      <c r="E226" s="32">
        <f t="shared" si="17"/>
        <v>9436830</v>
      </c>
    </row>
    <row r="227" spans="1:5" x14ac:dyDescent="0.35">
      <c r="A227" s="20" t="s">
        <v>369</v>
      </c>
      <c r="B227" s="50">
        <v>0</v>
      </c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>
        <v>5900393</v>
      </c>
      <c r="C228" s="47">
        <v>595181</v>
      </c>
      <c r="D228" s="50">
        <v>1158307</v>
      </c>
      <c r="E228" s="32">
        <f t="shared" si="17"/>
        <v>5337267</v>
      </c>
    </row>
    <row r="229" spans="1:5" x14ac:dyDescent="0.35">
      <c r="A229" s="20" t="s">
        <v>371</v>
      </c>
      <c r="B229" s="50">
        <v>138151</v>
      </c>
      <c r="C229" s="47"/>
      <c r="D229" s="50">
        <v>138151</v>
      </c>
      <c r="E229" s="32">
        <f t="shared" si="17"/>
        <v>0</v>
      </c>
    </row>
    <row r="230" spans="1:5" x14ac:dyDescent="0.35">
      <c r="A230" s="20" t="s">
        <v>372</v>
      </c>
      <c r="B230" s="50">
        <v>0</v>
      </c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>
        <v>0</v>
      </c>
      <c r="C231" s="47"/>
      <c r="D231" s="50"/>
      <c r="E231" s="32">
        <f t="shared" si="17"/>
        <v>0</v>
      </c>
    </row>
    <row r="232" spans="1:5" x14ac:dyDescent="0.35">
      <c r="A232" s="20" t="s">
        <v>374</v>
      </c>
      <c r="B232" s="50">
        <v>0</v>
      </c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14772396</v>
      </c>
      <c r="C233" s="266">
        <f>SUM(C224:C232)</f>
        <v>1779868</v>
      </c>
      <c r="D233" s="32">
        <f>SUM(D224:D232)</f>
        <v>1530328</v>
      </c>
      <c r="E233" s="32">
        <f>SUM(E224:E232)</f>
        <v>15021936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75620</v>
      </c>
      <c r="D237" s="40">
        <f>C237</f>
        <v>75620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14183507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38636551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/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12046004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64866062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260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906427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/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906427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65848109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15550770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25387907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20019773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/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124878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234364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21278146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14467808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620838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43385570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/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7494402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821626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66790244</v>
      </c>
      <c r="E291" s="20"/>
    </row>
    <row r="292" spans="1:5" x14ac:dyDescent="0.35">
      <c r="A292" s="20" t="s">
        <v>416</v>
      </c>
      <c r="B292" s="46" t="s">
        <v>284</v>
      </c>
      <c r="C292" s="47">
        <v>15021936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51768308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6402040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6402040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79448494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1333226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3281632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54684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/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2168658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6838200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1720589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1720589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33905973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123700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34029673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2168658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31861015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/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v>39028690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79448494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79448494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88076104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/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88076104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75620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64866062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906427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65848109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22227995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31983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31983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31983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22259978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12990314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2262013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2959313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1114311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222779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236819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689054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0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295831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145529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63343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1105829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1105829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22085135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174843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174843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174843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36903</v>
      </c>
      <c r="E612" s="258">
        <f>SUM(C624:D647)+SUM(C668:D713)</f>
        <v>20794176.579925749</v>
      </c>
      <c r="F612" s="258">
        <f>CE64-(AX64+BD64+BE64+BG64+BJ64+BN64+BP64+BQ64+CB64+CC64+CD64)</f>
        <v>1106919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0</v>
      </c>
      <c r="I612" s="256">
        <f>CE92-(AX92+AY92+AZ92+BD92+BE92+BF92+BG92+BJ92+BN92+BO92+BP92+BQ92+BR92+CB92+CC92+CD92)</f>
        <v>0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88076104</v>
      </c>
      <c r="L612" s="262">
        <f>CE94-(AW94+AX94+AY94+AZ94+BA94+BB94+BC94+BD94+BE94+BF94+BG94+BH94+BI94+BJ94+BK94+BL94+BM94+BN94+BO94+BP94+BQ94+BR94+BS94+BT94+BU94+BV94+BW94+BX94+BY94+BZ94+CA94+CB94+CC94+CD94)</f>
        <v>0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86071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86071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336729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867464</v>
      </c>
      <c r="D619" s="256">
        <f>(D615/D612)*BN90</f>
        <v>54782.420074248708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0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1258975.4200742487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34129</v>
      </c>
      <c r="D624" s="256">
        <f>(D615/D612)*BD90</f>
        <v>818.65758881391764</v>
      </c>
      <c r="E624" s="258">
        <f>(E623/E612)*SUM(C624:D624)</f>
        <v>2115.8924819347244</v>
      </c>
      <c r="F624" s="258">
        <f>SUM(C624:E624)</f>
        <v>37063.550070748643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0</v>
      </c>
      <c r="D625" s="256">
        <f>(D615/D612)*AY90</f>
        <v>0</v>
      </c>
      <c r="E625" s="258">
        <f>(E623/E612)*SUM(C625:D625)</f>
        <v>0</v>
      </c>
      <c r="F625" s="258">
        <f>(F624/F612)*AY64</f>
        <v>0</v>
      </c>
      <c r="G625" s="256">
        <f>SUM(C625:F625)</f>
        <v>0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421797</v>
      </c>
      <c r="D632" s="256">
        <f>(D615/D612)*BB90</f>
        <v>2381.337316749316</v>
      </c>
      <c r="E632" s="258">
        <f>(E623/E612)*SUM(C632:D632)</f>
        <v>25681.714222110244</v>
      </c>
      <c r="F632" s="258">
        <f>(F624/F612)*BB64</f>
        <v>183.22184910290326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16211</v>
      </c>
      <c r="D635" s="256">
        <f>(D615/D612)*BK90</f>
        <v>0</v>
      </c>
      <c r="E635" s="258">
        <f>(E623/E612)*SUM(C635:D635)</f>
        <v>981.48875750753677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345332</v>
      </c>
      <c r="D636" s="256">
        <f>(D615/D612)*BH90</f>
        <v>2099.122022599789</v>
      </c>
      <c r="E636" s="258">
        <f>(E623/E612)*SUM(C636:D636)</f>
        <v>21035.083602085677</v>
      </c>
      <c r="F636" s="258">
        <f>(F624/F612)*BH64</f>
        <v>2.8460996297051859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0</v>
      </c>
      <c r="D637" s="256">
        <f>(D615/D612)*BL90</f>
        <v>0</v>
      </c>
      <c r="E637" s="258">
        <f>(E623/E612)*SUM(C637:D637)</f>
        <v>0</v>
      </c>
      <c r="F637" s="258">
        <f>(F624/F612)*BL64</f>
        <v>0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0</v>
      </c>
      <c r="E642" s="258">
        <f>(E623/E612)*SUM(C642:D642)</f>
        <v>0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0</v>
      </c>
      <c r="D645" s="256">
        <f>(D615/D612)*BY90</f>
        <v>0</v>
      </c>
      <c r="E645" s="258">
        <f>(E623/E612)*SUM(C645:D645)</f>
        <v>0</v>
      </c>
      <c r="F645" s="258">
        <f>(F624/F612)*BY64</f>
        <v>0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2107733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18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8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0</v>
      </c>
      <c r="D670" s="256">
        <f>(D615/D612)*E90</f>
        <v>0</v>
      </c>
      <c r="E670" s="258">
        <f>(E623/E612)*SUM(C670:D670)</f>
        <v>0</v>
      </c>
      <c r="F670" s="258">
        <f>(F624/F612)*E64</f>
        <v>0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8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8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8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19203920</v>
      </c>
      <c r="D673" s="256">
        <f>(D615/D612)*H90</f>
        <v>25075.178738855921</v>
      </c>
      <c r="E673" s="258">
        <f>(E623/E612)*SUM(C673:D673)</f>
        <v>1164212.1143728835</v>
      </c>
      <c r="F673" s="258">
        <f>(F624/F612)*H64</f>
        <v>36153.970112619922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8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8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8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8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8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8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8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8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0</v>
      </c>
      <c r="D681" s="256">
        <f>(D615/D612)*P90</f>
        <v>0</v>
      </c>
      <c r="E681" s="258">
        <f>(E623/E612)*SUM(C681:D681)</f>
        <v>0</v>
      </c>
      <c r="F681" s="258">
        <f>(F624/F612)*P64</f>
        <v>0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8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8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8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0</v>
      </c>
      <c r="D684" s="256">
        <f>(D615/D612)*S90</f>
        <v>0</v>
      </c>
      <c r="E684" s="258">
        <f>(E623/E612)*SUM(C684:D684)</f>
        <v>0</v>
      </c>
      <c r="F684" s="258">
        <f>(F624/F612)*S64</f>
        <v>0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8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8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0</v>
      </c>
      <c r="D686" s="256">
        <f>(D615/D612)*U90</f>
        <v>0</v>
      </c>
      <c r="E686" s="258">
        <f>(E623/E612)*SUM(C686:D686)</f>
        <v>0</v>
      </c>
      <c r="F686" s="258">
        <f>(F624/F612)*U64</f>
        <v>0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8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8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8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8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0</v>
      </c>
      <c r="D690" s="256">
        <f>(D615/D612)*Y90</f>
        <v>0</v>
      </c>
      <c r="E690" s="258">
        <f>(E623/E612)*SUM(C690:D690)</f>
        <v>0</v>
      </c>
      <c r="F690" s="258">
        <f>(F624/F612)*Y64</f>
        <v>0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8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8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8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741499</v>
      </c>
      <c r="D693" s="256">
        <f>(D615/D612)*AB90</f>
        <v>914.28425873235244</v>
      </c>
      <c r="E693" s="258">
        <f>(E623/E612)*SUM(C693:D693)</f>
        <v>44949.126637727037</v>
      </c>
      <c r="F693" s="258">
        <f>(F624/F612)*AB64</f>
        <v>723.51200939611363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8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0</v>
      </c>
      <c r="D694" s="256">
        <f>(D615/D612)*AC90</f>
        <v>0</v>
      </c>
      <c r="E694" s="258">
        <f>(E623/E612)*SUM(C694:D694)</f>
        <v>0</v>
      </c>
      <c r="F694" s="258">
        <f>(F624/F612)*AC64</f>
        <v>0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8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8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0</v>
      </c>
      <c r="D696" s="256">
        <f>(D615/D612)*AE90</f>
        <v>0</v>
      </c>
      <c r="E696" s="258">
        <f>(E623/E612)*SUM(C696:D696)</f>
        <v>0</v>
      </c>
      <c r="F696" s="258">
        <f>(F624/F612)*AE64</f>
        <v>0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8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8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0</v>
      </c>
      <c r="D698" s="256">
        <f>(D615/D612)*AG90</f>
        <v>0</v>
      </c>
      <c r="E698" s="258">
        <f>(E623/E612)*SUM(C698:D698)</f>
        <v>0</v>
      </c>
      <c r="F698" s="258">
        <f>(F624/F612)*AG64</f>
        <v>0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8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8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8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0</v>
      </c>
      <c r="D701" s="256">
        <f>(D615/D612)*AJ90</f>
        <v>0</v>
      </c>
      <c r="E701" s="258">
        <f>(E623/E612)*SUM(C701:D701)</f>
        <v>0</v>
      </c>
      <c r="F701" s="258">
        <f>(F624/F612)*AJ64</f>
        <v>0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8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8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8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8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8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8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8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8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8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8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8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8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8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22053152</v>
      </c>
      <c r="D715" s="231">
        <f>SUM(D616:D647)+SUM(D668:D713)</f>
        <v>86071.000000000015</v>
      </c>
      <c r="E715" s="231">
        <f>SUM(E624:E647)+SUM(E668:E713)</f>
        <v>1258975.4200742487</v>
      </c>
      <c r="F715" s="231">
        <f>SUM(F625:F648)+SUM(F668:F713)</f>
        <v>37063.550070748643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22053152</v>
      </c>
      <c r="D716" s="231">
        <f>D615</f>
        <v>86071</v>
      </c>
      <c r="E716" s="231">
        <f>E623</f>
        <v>1258975.4200742487</v>
      </c>
      <c r="F716" s="231">
        <f>F624</f>
        <v>37063.550070748643</v>
      </c>
      <c r="G716" s="231">
        <f>G625</f>
        <v>0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2107733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 xml:space="preserve">Hospital: Navos 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15550770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25387907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20019773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124878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234364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21278146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14467808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620838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43385570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7494402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821626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15021936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51768308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6402040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6402040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79448494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 xml:space="preserve">Hospital: Navos 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1333226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3281632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54684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2168658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6838200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1720589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1720589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33905973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123700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34029673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2168658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31861015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39028690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39028690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79448494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 xml:space="preserve">Hospital: Navos 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88076104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0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88076104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75620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64866062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906427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65848109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22227995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31983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31983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22259978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12990314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2262013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2959313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1114311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222779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236819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689054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0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295831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145529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63343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1105829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22085135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174843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174843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174843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 xml:space="preserve">Hospital: Navos 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0</v>
      </c>
      <c r="F9" s="287">
        <f>data!F59</f>
        <v>0</v>
      </c>
      <c r="G9" s="287">
        <f>data!G59</f>
        <v>0</v>
      </c>
      <c r="H9" s="287">
        <f>data!H59</f>
        <v>23854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0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0</v>
      </c>
      <c r="F11" s="287">
        <f>data!F61</f>
        <v>0</v>
      </c>
      <c r="G11" s="287">
        <f>data!G61</f>
        <v>0</v>
      </c>
      <c r="H11" s="287">
        <f>data!H61</f>
        <v>11490795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0</v>
      </c>
      <c r="F12" s="287">
        <f>data!F62</f>
        <v>0</v>
      </c>
      <c r="G12" s="287">
        <f>data!G62</f>
        <v>0</v>
      </c>
      <c r="H12" s="287">
        <f>data!H62</f>
        <v>1933544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2794921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0</v>
      </c>
      <c r="F14" s="287">
        <f>data!F64</f>
        <v>0</v>
      </c>
      <c r="G14" s="287">
        <f>data!G64</f>
        <v>0</v>
      </c>
      <c r="H14" s="287">
        <f>data!H64</f>
        <v>1079754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176001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0</v>
      </c>
      <c r="F16" s="287">
        <f>data!F66</f>
        <v>0</v>
      </c>
      <c r="G16" s="287">
        <f>data!G66</f>
        <v>0</v>
      </c>
      <c r="H16" s="287">
        <f>data!H66</f>
        <v>229678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0</v>
      </c>
      <c r="F17" s="287">
        <f>data!F67</f>
        <v>0</v>
      </c>
      <c r="G17" s="287">
        <f>data!G67</f>
        <v>0</v>
      </c>
      <c r="H17" s="287">
        <f>data!H67</f>
        <v>399580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0</v>
      </c>
      <c r="F19" s="287">
        <f>data!F69</f>
        <v>0</v>
      </c>
      <c r="G19" s="287">
        <f>data!G69</f>
        <v>0</v>
      </c>
      <c r="H19" s="287">
        <f>data!H69</f>
        <v>1131630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-31983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0</v>
      </c>
      <c r="D21" s="287">
        <f>data!D85</f>
        <v>0</v>
      </c>
      <c r="E21" s="287">
        <f>data!E85</f>
        <v>0</v>
      </c>
      <c r="F21" s="287">
        <f>data!F85</f>
        <v>0</v>
      </c>
      <c r="G21" s="287">
        <f>data!G85</f>
        <v>0</v>
      </c>
      <c r="H21" s="287">
        <f>data!H85</f>
        <v>19203920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0</v>
      </c>
      <c r="F24" s="287">
        <f>data!F87</f>
        <v>0</v>
      </c>
      <c r="G24" s="287">
        <f>data!G87</f>
        <v>0</v>
      </c>
      <c r="H24" s="287">
        <f>data!H87</f>
        <v>88076104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0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0</v>
      </c>
      <c r="F26" s="287">
        <f>data!F89</f>
        <v>0</v>
      </c>
      <c r="G26" s="287">
        <f>data!G89</f>
        <v>0</v>
      </c>
      <c r="H26" s="287">
        <f>data!H89</f>
        <v>88076104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0</v>
      </c>
      <c r="F28" s="287">
        <f>data!F90</f>
        <v>0</v>
      </c>
      <c r="G28" s="287">
        <f>data!G90</f>
        <v>0</v>
      </c>
      <c r="H28" s="287">
        <f>data!H90</f>
        <v>10751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0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0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 xml:space="preserve">Hospital: Navos 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0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0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0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0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0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0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0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0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0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0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0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0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 xml:space="preserve">Hospital: Navos 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0</v>
      </c>
      <c r="F74" s="294">
        <f>data!T60</f>
        <v>0</v>
      </c>
      <c r="G74" s="294">
        <f>data!U60</f>
        <v>0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0</v>
      </c>
      <c r="E75" s="287">
        <f>data!S61</f>
        <v>0</v>
      </c>
      <c r="F75" s="287">
        <f>data!T61</f>
        <v>0</v>
      </c>
      <c r="G75" s="287">
        <f>data!U61</f>
        <v>0</v>
      </c>
      <c r="H75" s="287">
        <f>data!V61</f>
        <v>0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0</v>
      </c>
      <c r="F76" s="287">
        <f>data!T62</f>
        <v>0</v>
      </c>
      <c r="G76" s="287">
        <f>data!U62</f>
        <v>0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0</v>
      </c>
      <c r="E78" s="287">
        <f>data!S64</f>
        <v>0</v>
      </c>
      <c r="F78" s="287">
        <f>data!T64</f>
        <v>0</v>
      </c>
      <c r="G78" s="287">
        <f>data!U64</f>
        <v>0</v>
      </c>
      <c r="H78" s="287">
        <f>data!V64</f>
        <v>0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0</v>
      </c>
      <c r="F80" s="287">
        <f>data!T66</f>
        <v>0</v>
      </c>
      <c r="G80" s="287">
        <f>data!U66</f>
        <v>0</v>
      </c>
      <c r="H80" s="287">
        <f>data!V66</f>
        <v>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0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0</v>
      </c>
      <c r="E83" s="287">
        <f>data!S69</f>
        <v>0</v>
      </c>
      <c r="F83" s="287">
        <f>data!T69</f>
        <v>0</v>
      </c>
      <c r="G83" s="287">
        <f>data!U69</f>
        <v>0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0</v>
      </c>
      <c r="E85" s="287">
        <f>data!S85</f>
        <v>0</v>
      </c>
      <c r="F85" s="287">
        <f>data!T85</f>
        <v>0</v>
      </c>
      <c r="G85" s="287">
        <f>data!U85</f>
        <v>0</v>
      </c>
      <c r="H85" s="287">
        <f>data!V85</f>
        <v>0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0</v>
      </c>
      <c r="E88" s="287">
        <f>data!S87</f>
        <v>0</v>
      </c>
      <c r="F88" s="287">
        <f>data!T87</f>
        <v>0</v>
      </c>
      <c r="G88" s="287">
        <f>data!U87</f>
        <v>0</v>
      </c>
      <c r="H88" s="287">
        <f>data!V87</f>
        <v>0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0</v>
      </c>
      <c r="E89" s="287">
        <f>data!S88</f>
        <v>0</v>
      </c>
      <c r="F89" s="287">
        <f>data!T88</f>
        <v>0</v>
      </c>
      <c r="G89" s="287">
        <f>data!U88</f>
        <v>0</v>
      </c>
      <c r="H89" s="287">
        <f>data!V88</f>
        <v>0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0</v>
      </c>
      <c r="E90" s="287">
        <f>data!S89</f>
        <v>0</v>
      </c>
      <c r="F90" s="287">
        <f>data!T89</f>
        <v>0</v>
      </c>
      <c r="G90" s="287">
        <f>data!U89</f>
        <v>0</v>
      </c>
      <c r="H90" s="287">
        <f>data!V89</f>
        <v>0</v>
      </c>
      <c r="I90" s="287">
        <f>data!W89</f>
        <v>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0</v>
      </c>
      <c r="E92" s="287">
        <f>data!S90</f>
        <v>0</v>
      </c>
      <c r="F92" s="287">
        <f>data!T90</f>
        <v>0</v>
      </c>
      <c r="G92" s="287">
        <f>data!U90</f>
        <v>0</v>
      </c>
      <c r="H92" s="287">
        <f>data!V90</f>
        <v>0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 xml:space="preserve">Hospital: Navos 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0</v>
      </c>
      <c r="E106" s="294">
        <f>data!Z60</f>
        <v>0</v>
      </c>
      <c r="F106" s="294">
        <f>data!AA60</f>
        <v>0</v>
      </c>
      <c r="G106" s="294">
        <f>data!AB60</f>
        <v>0</v>
      </c>
      <c r="H106" s="294">
        <f>data!AC60</f>
        <v>0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0</v>
      </c>
      <c r="E107" s="287">
        <f>data!Z61</f>
        <v>0</v>
      </c>
      <c r="F107" s="287">
        <f>data!AA61</f>
        <v>0</v>
      </c>
      <c r="G107" s="287">
        <f>data!AB61</f>
        <v>575105</v>
      </c>
      <c r="H107" s="287">
        <f>data!AC61</f>
        <v>0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0</v>
      </c>
      <c r="E108" s="287">
        <f>data!Z62</f>
        <v>0</v>
      </c>
      <c r="F108" s="287">
        <f>data!AA62</f>
        <v>0</v>
      </c>
      <c r="G108" s="287">
        <f>data!AB62</f>
        <v>97249</v>
      </c>
      <c r="H108" s="287">
        <f>data!AC62</f>
        <v>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391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0</v>
      </c>
      <c r="E110" s="287">
        <f>data!Z64</f>
        <v>0</v>
      </c>
      <c r="F110" s="287">
        <f>data!AA64</f>
        <v>0</v>
      </c>
      <c r="G110" s="287">
        <f>data!AB64</f>
        <v>21608</v>
      </c>
      <c r="H110" s="287">
        <f>data!AC64</f>
        <v>0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2246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0</v>
      </c>
      <c r="E112" s="287">
        <f>data!Z66</f>
        <v>0</v>
      </c>
      <c r="F112" s="287">
        <f>data!AA66</f>
        <v>0</v>
      </c>
      <c r="G112" s="287">
        <f>data!AB66</f>
        <v>0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0</v>
      </c>
      <c r="E113" s="287">
        <f>data!Z67</f>
        <v>0</v>
      </c>
      <c r="F113" s="287">
        <f>data!AA67</f>
        <v>0</v>
      </c>
      <c r="G113" s="287">
        <f>data!AB67</f>
        <v>17974</v>
      </c>
      <c r="H113" s="287">
        <f>data!AC67</f>
        <v>0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0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0</v>
      </c>
      <c r="E115" s="287">
        <f>data!Z69</f>
        <v>0</v>
      </c>
      <c r="F115" s="287">
        <f>data!AA69</f>
        <v>0</v>
      </c>
      <c r="G115" s="287">
        <f>data!AB69</f>
        <v>26926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0</v>
      </c>
      <c r="D117" s="287">
        <f>data!Y85</f>
        <v>0</v>
      </c>
      <c r="E117" s="287">
        <f>data!Z85</f>
        <v>0</v>
      </c>
      <c r="F117" s="287">
        <f>data!AA85</f>
        <v>0</v>
      </c>
      <c r="G117" s="287">
        <f>data!AB85</f>
        <v>741499</v>
      </c>
      <c r="H117" s="287">
        <f>data!AC85</f>
        <v>0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0</v>
      </c>
      <c r="D120" s="287">
        <f>data!Y87</f>
        <v>0</v>
      </c>
      <c r="E120" s="287">
        <f>data!Z87</f>
        <v>0</v>
      </c>
      <c r="F120" s="287">
        <f>data!AA87</f>
        <v>0</v>
      </c>
      <c r="G120" s="287">
        <f>data!AB87</f>
        <v>0</v>
      </c>
      <c r="H120" s="287">
        <f>data!AC87</f>
        <v>0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0</v>
      </c>
      <c r="D121" s="287">
        <f>data!Y88</f>
        <v>0</v>
      </c>
      <c r="E121" s="287">
        <f>data!Z88</f>
        <v>0</v>
      </c>
      <c r="F121" s="287">
        <f>data!AA88</f>
        <v>0</v>
      </c>
      <c r="G121" s="287">
        <f>data!AB88</f>
        <v>0</v>
      </c>
      <c r="H121" s="287">
        <f>data!AC88</f>
        <v>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0</v>
      </c>
      <c r="D122" s="287">
        <f>data!Y89</f>
        <v>0</v>
      </c>
      <c r="E122" s="287">
        <f>data!Z89</f>
        <v>0</v>
      </c>
      <c r="F122" s="287">
        <f>data!AA89</f>
        <v>0</v>
      </c>
      <c r="G122" s="287">
        <f>data!AB89</f>
        <v>0</v>
      </c>
      <c r="H122" s="287">
        <f>data!AC89</f>
        <v>0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0</v>
      </c>
      <c r="E124" s="287">
        <f>data!Z90</f>
        <v>0</v>
      </c>
      <c r="F124" s="287">
        <f>data!AA90</f>
        <v>0</v>
      </c>
      <c r="G124" s="287">
        <f>data!AB90</f>
        <v>392</v>
      </c>
      <c r="H124" s="287">
        <f>data!AC90</f>
        <v>0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0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 xml:space="preserve">Hospital: Navos 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0</v>
      </c>
      <c r="D138" s="294">
        <f>data!AF60</f>
        <v>0</v>
      </c>
      <c r="E138" s="294">
        <f>data!AG60</f>
        <v>0</v>
      </c>
      <c r="F138" s="294">
        <f>data!AH60</f>
        <v>0</v>
      </c>
      <c r="G138" s="294">
        <f>data!AI60</f>
        <v>0</v>
      </c>
      <c r="H138" s="294">
        <f>data!AJ60</f>
        <v>0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0</v>
      </c>
      <c r="D139" s="287">
        <f>data!AF61</f>
        <v>0</v>
      </c>
      <c r="E139" s="287">
        <f>data!AG61</f>
        <v>0</v>
      </c>
      <c r="F139" s="287">
        <f>data!AH61</f>
        <v>0</v>
      </c>
      <c r="G139" s="287">
        <f>data!AI61</f>
        <v>0</v>
      </c>
      <c r="H139" s="287">
        <f>data!AJ61</f>
        <v>0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0</v>
      </c>
      <c r="F140" s="287">
        <f>data!AH62</f>
        <v>0</v>
      </c>
      <c r="G140" s="287">
        <f>data!AI62</f>
        <v>0</v>
      </c>
      <c r="H140" s="287">
        <f>data!AJ62</f>
        <v>0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0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0</v>
      </c>
      <c r="D142" s="287">
        <f>data!AF64</f>
        <v>0</v>
      </c>
      <c r="E142" s="287">
        <f>data!AG64</f>
        <v>0</v>
      </c>
      <c r="F142" s="287">
        <f>data!AH64</f>
        <v>0</v>
      </c>
      <c r="G142" s="287">
        <f>data!AI64</f>
        <v>0</v>
      </c>
      <c r="H142" s="287">
        <f>data!AJ64</f>
        <v>0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0</v>
      </c>
      <c r="D144" s="287">
        <f>data!AF66</f>
        <v>0</v>
      </c>
      <c r="E144" s="287">
        <f>data!AG66</f>
        <v>0</v>
      </c>
      <c r="F144" s="287">
        <f>data!AH66</f>
        <v>0</v>
      </c>
      <c r="G144" s="287">
        <f>data!AI66</f>
        <v>0</v>
      </c>
      <c r="H144" s="287">
        <f>data!AJ66</f>
        <v>0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0</v>
      </c>
      <c r="D147" s="287">
        <f>data!AF69</f>
        <v>0</v>
      </c>
      <c r="E147" s="287">
        <f>data!AG69</f>
        <v>0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0</v>
      </c>
      <c r="D149" s="287">
        <f>data!AF85</f>
        <v>0</v>
      </c>
      <c r="E149" s="287">
        <f>data!AG85</f>
        <v>0</v>
      </c>
      <c r="F149" s="287">
        <f>data!AH85</f>
        <v>0</v>
      </c>
      <c r="G149" s="287">
        <f>data!AI85</f>
        <v>0</v>
      </c>
      <c r="H149" s="287">
        <f>data!AJ85</f>
        <v>0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0</v>
      </c>
      <c r="D152" s="287">
        <f>data!AF87</f>
        <v>0</v>
      </c>
      <c r="E152" s="287">
        <f>data!AG87</f>
        <v>0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0</v>
      </c>
      <c r="D153" s="287">
        <f>data!AF88</f>
        <v>0</v>
      </c>
      <c r="E153" s="287">
        <f>data!AG88</f>
        <v>0</v>
      </c>
      <c r="F153" s="287">
        <f>data!AH88</f>
        <v>0</v>
      </c>
      <c r="G153" s="287">
        <f>data!AI88</f>
        <v>0</v>
      </c>
      <c r="H153" s="287">
        <f>data!AJ88</f>
        <v>0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0</v>
      </c>
      <c r="D154" s="287">
        <f>data!AF89</f>
        <v>0</v>
      </c>
      <c r="E154" s="287">
        <f>data!AG89</f>
        <v>0</v>
      </c>
      <c r="F154" s="287">
        <f>data!AH89</f>
        <v>0</v>
      </c>
      <c r="G154" s="287">
        <f>data!AI89</f>
        <v>0</v>
      </c>
      <c r="H154" s="287">
        <f>data!AJ89</f>
        <v>0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0</v>
      </c>
      <c r="D156" s="287">
        <f>data!AF90</f>
        <v>0</v>
      </c>
      <c r="E156" s="287">
        <f>data!AG90</f>
        <v>0</v>
      </c>
      <c r="F156" s="287">
        <f>data!AH90</f>
        <v>0</v>
      </c>
      <c r="G156" s="287">
        <f>data!AI90</f>
        <v>0</v>
      </c>
      <c r="H156" s="287">
        <f>data!AJ90</f>
        <v>0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0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0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 xml:space="preserve">Hospital: Navos 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 xml:space="preserve">Hospital: Navos 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0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0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0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0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0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0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0</v>
      </c>
      <c r="I213" s="287">
        <f>data!AY85</f>
        <v>0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 xml:space="preserve">Hospital: Navos 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38406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0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303828</v>
      </c>
      <c r="F235" s="287">
        <f>data!BC61</f>
        <v>0</v>
      </c>
      <c r="G235" s="287">
        <f>data!BD61</f>
        <v>25215</v>
      </c>
      <c r="H235" s="287">
        <f>data!BE61</f>
        <v>37513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84413</v>
      </c>
      <c r="F236" s="287">
        <f>data!BC62</f>
        <v>0</v>
      </c>
      <c r="G236" s="287">
        <f>data!BD62</f>
        <v>6491</v>
      </c>
      <c r="H236" s="287">
        <f>data!BE62</f>
        <v>7807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16741</v>
      </c>
      <c r="F237" s="287">
        <f>data!BC63</f>
        <v>0</v>
      </c>
      <c r="G237" s="287">
        <f>data!BD63</f>
        <v>6</v>
      </c>
      <c r="H237" s="287">
        <f>data!BE63</f>
        <v>67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5472</v>
      </c>
      <c r="F238" s="287">
        <f>data!BC64</f>
        <v>0</v>
      </c>
      <c r="G238" s="287">
        <f>data!BD64</f>
        <v>0</v>
      </c>
      <c r="H238" s="287">
        <f>data!BE64</f>
        <v>5032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2787</v>
      </c>
      <c r="F239" s="287">
        <f>data!BC65</f>
        <v>0</v>
      </c>
      <c r="G239" s="287">
        <f>data!BD65</f>
        <v>206</v>
      </c>
      <c r="H239" s="287">
        <f>data!BE65</f>
        <v>711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0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36</v>
      </c>
      <c r="F241" s="287">
        <f>data!BC67</f>
        <v>0</v>
      </c>
      <c r="G241" s="287">
        <f>data!BD67</f>
        <v>193</v>
      </c>
      <c r="H241" s="287">
        <f>data!BE67</f>
        <v>18302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8520</v>
      </c>
      <c r="F243" s="287">
        <f>data!BC69</f>
        <v>0</v>
      </c>
      <c r="G243" s="287">
        <f>data!BD69</f>
        <v>2018</v>
      </c>
      <c r="H243" s="287">
        <f>data!BE69</f>
        <v>16639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0</v>
      </c>
      <c r="E245" s="287">
        <f>data!BB85</f>
        <v>421797</v>
      </c>
      <c r="F245" s="287">
        <f>data!BC85</f>
        <v>0</v>
      </c>
      <c r="G245" s="287">
        <f>data!BD85</f>
        <v>34129</v>
      </c>
      <c r="H245" s="287">
        <f>data!BE85</f>
        <v>86071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0</v>
      </c>
      <c r="E252" s="303">
        <f>data!BB90</f>
        <v>1021</v>
      </c>
      <c r="F252" s="303">
        <f>data!BC90</f>
        <v>0</v>
      </c>
      <c r="G252" s="303">
        <f>data!BD90</f>
        <v>351</v>
      </c>
      <c r="H252" s="303">
        <f>data!BE90</f>
        <v>1503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 xml:space="preserve">Hospital: Navos 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275980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56398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536</v>
      </c>
      <c r="E269" s="287">
        <f>data!BI63</f>
        <v>0</v>
      </c>
      <c r="F269" s="287">
        <f>data!BJ63</f>
        <v>-5994</v>
      </c>
      <c r="G269" s="287">
        <f>data!BK63</f>
        <v>67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85</v>
      </c>
      <c r="E270" s="287">
        <f>data!BI64</f>
        <v>0</v>
      </c>
      <c r="F270" s="287">
        <f>data!BJ64</f>
        <v>1011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20445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4248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140903</v>
      </c>
      <c r="E273" s="287">
        <f>data!BI67</f>
        <v>0</v>
      </c>
      <c r="F273" s="287">
        <f>data!BJ67</f>
        <v>17965</v>
      </c>
      <c r="G273" s="287">
        <f>data!BK67</f>
        <v>3818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179115</v>
      </c>
      <c r="E275" s="287">
        <f>data!BI69</f>
        <v>0</v>
      </c>
      <c r="F275" s="287">
        <f>data!BJ69</f>
        <v>-8631</v>
      </c>
      <c r="G275" s="287">
        <f>data!BK69</f>
        <v>12326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345332</v>
      </c>
      <c r="E277" s="287">
        <f>data!BI85</f>
        <v>0</v>
      </c>
      <c r="F277" s="287">
        <f>data!BJ85</f>
        <v>336729</v>
      </c>
      <c r="G277" s="287">
        <f>data!BK85</f>
        <v>16211</v>
      </c>
      <c r="H277" s="287">
        <f>data!BL85</f>
        <v>0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900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 xml:space="preserve">Hospital: Navos 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0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281878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76111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152578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1349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20383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2893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90283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0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241989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867464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23488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 xml:space="preserve">Hospital: Navos 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0</v>
      </c>
      <c r="H330" s="294">
        <f>data!BZ60</f>
        <v>0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0</v>
      </c>
      <c r="H331" s="306">
        <f>data!BZ61</f>
        <v>0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0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0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0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0</v>
      </c>
      <c r="F341" s="287">
        <f>data!BX85</f>
        <v>0</v>
      </c>
      <c r="G341" s="287">
        <f>data!BY85</f>
        <v>0</v>
      </c>
      <c r="H341" s="287">
        <f>data!BZ85</f>
        <v>0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 xml:space="preserve">Hospital: Navos 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0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12990314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2262013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2959313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0</v>
      </c>
      <c r="E366" s="311"/>
      <c r="F366" s="311"/>
      <c r="G366" s="311"/>
      <c r="H366" s="311"/>
      <c r="I366" s="306">
        <f>data!CE64</f>
        <v>1114311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222779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236819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689054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0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0</v>
      </c>
      <c r="E371" s="306">
        <f>data!CD69</f>
        <v>0</v>
      </c>
      <c r="F371" s="311"/>
      <c r="G371" s="311"/>
      <c r="H371" s="311"/>
      <c r="I371" s="306">
        <f>data!CE69</f>
        <v>1642515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-31983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0</v>
      </c>
      <c r="E373" s="306">
        <f>data!CD85</f>
        <v>0</v>
      </c>
      <c r="F373" s="311"/>
      <c r="G373" s="311"/>
      <c r="H373" s="311"/>
      <c r="I373" s="287">
        <f>data!CE85</f>
        <v>22053152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88076104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0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88076104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38406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0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0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Y47" transitionEvaluation="1" transitionEntry="1" codeName="Sheet12">
    <tabColor rgb="FF92D050"/>
    <pageSetUpPr autoPageBreaks="0" fitToPage="1"/>
  </sheetPr>
  <dimension ref="A1:CF717"/>
  <sheetViews>
    <sheetView topLeftCell="BY47" zoomScaleNormal="100" workbookViewId="0">
      <selection activeCell="CD53" sqref="CD53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4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5" t="s">
        <v>18</v>
      </c>
      <c r="B37" s="336"/>
      <c r="C37" s="337"/>
      <c r="D37" s="336"/>
      <c r="E37" s="336"/>
      <c r="F37" s="336"/>
      <c r="G37" s="336"/>
    </row>
    <row r="38" spans="1:83" x14ac:dyDescent="0.35">
      <c r="A38" s="338" t="s">
        <v>1342</v>
      </c>
      <c r="B38" s="339"/>
      <c r="C38" s="337"/>
      <c r="D38" s="336"/>
      <c r="E38" s="336"/>
      <c r="F38" s="336"/>
      <c r="G38" s="336"/>
    </row>
    <row r="39" spans="1:83" x14ac:dyDescent="0.35">
      <c r="A39" s="340" t="s">
        <v>1340</v>
      </c>
      <c r="B39" s="339"/>
      <c r="C39" s="337"/>
      <c r="D39" s="336"/>
      <c r="E39" s="336"/>
      <c r="F39" s="336"/>
      <c r="G39" s="336"/>
    </row>
    <row r="40" spans="1:83" x14ac:dyDescent="0.35">
      <c r="A40" s="341" t="s">
        <v>1343</v>
      </c>
      <c r="B40" s="336"/>
      <c r="C40" s="337"/>
      <c r="D40" s="336"/>
      <c r="E40" s="336"/>
      <c r="F40" s="336"/>
      <c r="G40" s="336"/>
    </row>
    <row r="41" spans="1:83" x14ac:dyDescent="0.35">
      <c r="A41" s="340" t="s">
        <v>1341</v>
      </c>
      <c r="B41" s="336"/>
      <c r="C41" s="337"/>
      <c r="D41" s="336"/>
      <c r="E41" s="336"/>
      <c r="F41" s="336"/>
      <c r="G41" s="336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>
        <v>1725557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>
        <v>85874</v>
      </c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>
        <v>217942</v>
      </c>
      <c r="BC48" s="213"/>
      <c r="BD48" s="213">
        <v>3686</v>
      </c>
      <c r="BE48" s="213">
        <v>37814</v>
      </c>
      <c r="BF48" s="213">
        <v>0</v>
      </c>
      <c r="BG48" s="213"/>
      <c r="BH48" s="213">
        <v>82056</v>
      </c>
      <c r="BI48" s="213"/>
      <c r="BJ48" s="213">
        <v>18999</v>
      </c>
      <c r="BK48" s="213">
        <v>10321</v>
      </c>
      <c r="BL48" s="213">
        <v>47836</v>
      </c>
      <c r="BM48" s="213"/>
      <c r="BN48" s="213">
        <v>223385</v>
      </c>
      <c r="BO48" s="213"/>
      <c r="BP48" s="213"/>
      <c r="BQ48" s="213"/>
      <c r="BR48" s="213"/>
      <c r="BS48" s="213"/>
      <c r="BT48" s="213"/>
      <c r="BU48" s="213"/>
      <c r="BV48" s="213">
        <v>14780</v>
      </c>
      <c r="BW48" s="213"/>
      <c r="BX48" s="213"/>
      <c r="BY48" s="213">
        <v>124931</v>
      </c>
      <c r="BZ48" s="213"/>
      <c r="CA48" s="213"/>
      <c r="CB48" s="213"/>
      <c r="CC48" s="213"/>
      <c r="CD48" s="20"/>
      <c r="CE48" s="32">
        <f>SUM(C48:CC48)</f>
        <v>2593181</v>
      </c>
    </row>
    <row r="49" spans="1:83" x14ac:dyDescent="0.3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>
        <v>3334</v>
      </c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>
        <v>22806</v>
      </c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>
        <v>59</v>
      </c>
      <c r="BC52" s="213"/>
      <c r="BD52" s="213">
        <v>27</v>
      </c>
      <c r="BE52" s="213">
        <v>22736</v>
      </c>
      <c r="BF52" s="213">
        <v>0</v>
      </c>
      <c r="BG52" s="213"/>
      <c r="BH52" s="213">
        <v>223120</v>
      </c>
      <c r="BI52" s="213"/>
      <c r="BJ52" s="213">
        <v>5537</v>
      </c>
      <c r="BK52" s="213">
        <v>1177</v>
      </c>
      <c r="BL52" s="213">
        <v>0</v>
      </c>
      <c r="BM52" s="213"/>
      <c r="BN52" s="213">
        <v>394026</v>
      </c>
      <c r="BO52" s="213"/>
      <c r="BP52" s="213"/>
      <c r="BQ52" s="213"/>
      <c r="BR52" s="213"/>
      <c r="BS52" s="213"/>
      <c r="BT52" s="213"/>
      <c r="BU52" s="213"/>
      <c r="BV52" s="213">
        <v>0</v>
      </c>
      <c r="BW52" s="213"/>
      <c r="BX52" s="213"/>
      <c r="BY52" s="213">
        <v>205</v>
      </c>
      <c r="BZ52" s="213"/>
      <c r="CA52" s="213"/>
      <c r="CB52" s="213"/>
      <c r="CC52" s="213"/>
      <c r="CD52" s="20"/>
      <c r="CE52" s="32">
        <f>SUM(C52:CD52)</f>
        <v>673027</v>
      </c>
    </row>
    <row r="53" spans="1:83" x14ac:dyDescent="0.3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/>
      <c r="F60" s="213"/>
      <c r="G60" s="213"/>
      <c r="H60" s="213">
        <v>23508</v>
      </c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>
        <v>43400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/>
      <c r="D61" s="243"/>
      <c r="E61" s="243"/>
      <c r="F61" s="243"/>
      <c r="G61" s="243"/>
      <c r="H61" s="243">
        <v>116.2</v>
      </c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>
        <v>4.5</v>
      </c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>
        <v>14.08</v>
      </c>
      <c r="BC61" s="245"/>
      <c r="BD61" s="245">
        <v>0.35</v>
      </c>
      <c r="BE61" s="244">
        <v>2.44</v>
      </c>
      <c r="BF61" s="245">
        <v>0</v>
      </c>
      <c r="BG61" s="245"/>
      <c r="BH61" s="245">
        <v>1.75</v>
      </c>
      <c r="BI61" s="245"/>
      <c r="BJ61" s="245">
        <v>1.1200000000000001</v>
      </c>
      <c r="BK61" s="245">
        <v>0.65</v>
      </c>
      <c r="BL61" s="245">
        <v>2.5</v>
      </c>
      <c r="BM61" s="245"/>
      <c r="BN61" s="245">
        <v>9.35</v>
      </c>
      <c r="BO61" s="245"/>
      <c r="BP61" s="245"/>
      <c r="BQ61" s="245"/>
      <c r="BR61" s="245"/>
      <c r="BS61" s="245"/>
      <c r="BT61" s="245"/>
      <c r="BU61" s="245"/>
      <c r="BV61" s="245">
        <v>0.9</v>
      </c>
      <c r="BW61" s="245"/>
      <c r="BX61" s="245"/>
      <c r="BY61" s="245">
        <v>8.75</v>
      </c>
      <c r="BZ61" s="245"/>
      <c r="CA61" s="245"/>
      <c r="CB61" s="245"/>
      <c r="CC61" s="245"/>
      <c r="CD61" s="247" t="s">
        <v>233</v>
      </c>
      <c r="CE61" s="268">
        <f t="shared" ref="CE61:CE69" si="4">SUM(C61:CD61)</f>
        <v>162.59</v>
      </c>
    </row>
    <row r="62" spans="1:83" x14ac:dyDescent="0.35">
      <c r="A62" s="39" t="s">
        <v>248</v>
      </c>
      <c r="B62" s="20"/>
      <c r="C62" s="213"/>
      <c r="D62" s="213"/>
      <c r="E62" s="213"/>
      <c r="F62" s="213"/>
      <c r="G62" s="213"/>
      <c r="H62" s="213">
        <v>9073379</v>
      </c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>
        <v>550904</v>
      </c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>
        <v>898923</v>
      </c>
      <c r="BC62" s="228"/>
      <c r="BD62" s="228">
        <v>13171</v>
      </c>
      <c r="BE62" s="214">
        <v>178880</v>
      </c>
      <c r="BF62" s="228">
        <v>0</v>
      </c>
      <c r="BG62" s="228"/>
      <c r="BH62" s="228">
        <v>357532</v>
      </c>
      <c r="BI62" s="228"/>
      <c r="BJ62" s="228">
        <v>84684</v>
      </c>
      <c r="BK62" s="228">
        <v>34074</v>
      </c>
      <c r="BL62" s="228">
        <v>166662</v>
      </c>
      <c r="BM62" s="228"/>
      <c r="BN62" s="228">
        <v>990064</v>
      </c>
      <c r="BO62" s="228"/>
      <c r="BP62" s="228"/>
      <c r="BQ62" s="228"/>
      <c r="BR62" s="228"/>
      <c r="BS62" s="228"/>
      <c r="BT62" s="228"/>
      <c r="BU62" s="228"/>
      <c r="BV62" s="228">
        <v>64387</v>
      </c>
      <c r="BW62" s="228"/>
      <c r="BX62" s="228"/>
      <c r="BY62" s="228">
        <v>657072</v>
      </c>
      <c r="BZ62" s="228"/>
      <c r="CA62" s="228"/>
      <c r="CB62" s="228"/>
      <c r="CC62" s="228"/>
      <c r="CD62" s="29" t="s">
        <v>233</v>
      </c>
      <c r="CE62" s="32">
        <f t="shared" si="4"/>
        <v>13069732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1725557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85874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217942</v>
      </c>
      <c r="BC63" s="269">
        <f t="shared" si="5"/>
        <v>0</v>
      </c>
      <c r="BD63" s="269">
        <f t="shared" si="5"/>
        <v>3686</v>
      </c>
      <c r="BE63" s="269">
        <f t="shared" si="5"/>
        <v>37814</v>
      </c>
      <c r="BF63" s="269">
        <f t="shared" si="5"/>
        <v>0</v>
      </c>
      <c r="BG63" s="269">
        <f t="shared" si="5"/>
        <v>0</v>
      </c>
      <c r="BH63" s="269">
        <f t="shared" si="5"/>
        <v>82056</v>
      </c>
      <c r="BI63" s="269">
        <f t="shared" si="5"/>
        <v>0</v>
      </c>
      <c r="BJ63" s="269">
        <f t="shared" si="5"/>
        <v>18999</v>
      </c>
      <c r="BK63" s="269">
        <f t="shared" si="5"/>
        <v>10321</v>
      </c>
      <c r="BL63" s="269">
        <f t="shared" si="5"/>
        <v>47836</v>
      </c>
      <c r="BM63" s="269">
        <f t="shared" si="5"/>
        <v>0</v>
      </c>
      <c r="BN63" s="269">
        <f t="shared" si="5"/>
        <v>223385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14780</v>
      </c>
      <c r="BW63" s="269">
        <f t="shared" si="6"/>
        <v>0</v>
      </c>
      <c r="BX63" s="269">
        <f t="shared" si="6"/>
        <v>0</v>
      </c>
      <c r="BY63" s="269">
        <f t="shared" si="6"/>
        <v>124931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233</v>
      </c>
      <c r="CE63" s="32">
        <f t="shared" si="4"/>
        <v>2593181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>
        <v>991319</v>
      </c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>
        <v>115</v>
      </c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>
        <v>517</v>
      </c>
      <c r="BC64" s="228"/>
      <c r="BD64" s="228">
        <v>3</v>
      </c>
      <c r="BE64" s="214">
        <v>123</v>
      </c>
      <c r="BF64" s="228">
        <v>0</v>
      </c>
      <c r="BG64" s="228"/>
      <c r="BH64" s="228">
        <v>359760</v>
      </c>
      <c r="BI64" s="228"/>
      <c r="BJ64" s="228">
        <v>14942</v>
      </c>
      <c r="BK64" s="228">
        <v>56268</v>
      </c>
      <c r="BL64" s="228">
        <v>259846</v>
      </c>
      <c r="BM64" s="228"/>
      <c r="BN64" s="228">
        <v>213998</v>
      </c>
      <c r="BO64" s="228"/>
      <c r="BP64" s="228"/>
      <c r="BQ64" s="228"/>
      <c r="BR64" s="228"/>
      <c r="BS64" s="228"/>
      <c r="BT64" s="228"/>
      <c r="BU64" s="228"/>
      <c r="BV64" s="228">
        <v>7</v>
      </c>
      <c r="BW64" s="228"/>
      <c r="BX64" s="228"/>
      <c r="BY64" s="228">
        <v>2033</v>
      </c>
      <c r="BZ64" s="228"/>
      <c r="CA64" s="228"/>
      <c r="CB64" s="228"/>
      <c r="CC64" s="228"/>
      <c r="CD64" s="29" t="s">
        <v>233</v>
      </c>
      <c r="CE64" s="32">
        <f t="shared" si="4"/>
        <v>1898931</v>
      </c>
    </row>
    <row r="65" spans="1:83" x14ac:dyDescent="0.35">
      <c r="A65" s="39" t="s">
        <v>250</v>
      </c>
      <c r="B65" s="20"/>
      <c r="C65" s="213"/>
      <c r="D65" s="213"/>
      <c r="E65" s="213"/>
      <c r="F65" s="213"/>
      <c r="G65" s="213"/>
      <c r="H65" s="213">
        <v>845258</v>
      </c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>
        <v>29059</v>
      </c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>
        <v>5635</v>
      </c>
      <c r="BC65" s="228"/>
      <c r="BD65" s="228">
        <v>123</v>
      </c>
      <c r="BE65" s="214">
        <v>4962</v>
      </c>
      <c r="BF65" s="228">
        <v>63266</v>
      </c>
      <c r="BG65" s="228"/>
      <c r="BH65" s="228">
        <v>455</v>
      </c>
      <c r="BI65" s="228"/>
      <c r="BJ65" s="228">
        <v>130</v>
      </c>
      <c r="BK65" s="228">
        <v>23</v>
      </c>
      <c r="BL65" s="228">
        <v>0</v>
      </c>
      <c r="BM65" s="228"/>
      <c r="BN65" s="228">
        <v>37806</v>
      </c>
      <c r="BO65" s="228"/>
      <c r="BP65" s="228"/>
      <c r="BQ65" s="228"/>
      <c r="BR65" s="228"/>
      <c r="BS65" s="228"/>
      <c r="BT65" s="228"/>
      <c r="BU65" s="228"/>
      <c r="BV65" s="228">
        <v>9</v>
      </c>
      <c r="BW65" s="228"/>
      <c r="BX65" s="228"/>
      <c r="BY65" s="228">
        <v>2768</v>
      </c>
      <c r="BZ65" s="228"/>
      <c r="CA65" s="228"/>
      <c r="CB65" s="228"/>
      <c r="CC65" s="228"/>
      <c r="CD65" s="29" t="s">
        <v>233</v>
      </c>
      <c r="CE65" s="32">
        <f t="shared" si="4"/>
        <v>989494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>
        <v>3713</v>
      </c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>
        <v>2597</v>
      </c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>
        <v>6390</v>
      </c>
      <c r="BC66" s="228"/>
      <c r="BD66" s="228">
        <v>54</v>
      </c>
      <c r="BE66" s="214">
        <v>26020</v>
      </c>
      <c r="BF66" s="228">
        <v>0</v>
      </c>
      <c r="BG66" s="228"/>
      <c r="BH66" s="228">
        <v>26163</v>
      </c>
      <c r="BI66" s="228"/>
      <c r="BJ66" s="228">
        <v>5</v>
      </c>
      <c r="BK66" s="228">
        <v>327</v>
      </c>
      <c r="BL66" s="228">
        <v>866</v>
      </c>
      <c r="BM66" s="228"/>
      <c r="BN66" s="228">
        <v>147090</v>
      </c>
      <c r="BO66" s="228"/>
      <c r="BP66" s="228"/>
      <c r="BQ66" s="228"/>
      <c r="BR66" s="228"/>
      <c r="BS66" s="228"/>
      <c r="BT66" s="228"/>
      <c r="BU66" s="228"/>
      <c r="BV66" s="228">
        <v>0</v>
      </c>
      <c r="BW66" s="228"/>
      <c r="BX66" s="228"/>
      <c r="BY66" s="228">
        <v>2340</v>
      </c>
      <c r="BZ66" s="228"/>
      <c r="CA66" s="228"/>
      <c r="CB66" s="228"/>
      <c r="CC66" s="228"/>
      <c r="CD66" s="29" t="s">
        <v>233</v>
      </c>
      <c r="CE66" s="32">
        <f t="shared" si="4"/>
        <v>215565</v>
      </c>
    </row>
    <row r="67" spans="1:83" x14ac:dyDescent="0.35">
      <c r="A67" s="39" t="s">
        <v>252</v>
      </c>
      <c r="B67" s="20"/>
      <c r="C67" s="213"/>
      <c r="D67" s="213"/>
      <c r="E67" s="213"/>
      <c r="F67" s="213"/>
      <c r="G67" s="213"/>
      <c r="H67" s="213">
        <v>85250</v>
      </c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>
        <v>325</v>
      </c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>
        <v>0</v>
      </c>
      <c r="BC67" s="228"/>
      <c r="BD67" s="228">
        <v>0</v>
      </c>
      <c r="BE67" s="214">
        <v>897</v>
      </c>
      <c r="BF67" s="228">
        <v>113785</v>
      </c>
      <c r="BG67" s="228"/>
      <c r="BH67" s="228">
        <v>2323</v>
      </c>
      <c r="BI67" s="228"/>
      <c r="BJ67" s="228">
        <v>0</v>
      </c>
      <c r="BK67" s="228">
        <v>0</v>
      </c>
      <c r="BL67" s="228">
        <v>0</v>
      </c>
      <c r="BM67" s="228"/>
      <c r="BN67" s="228">
        <v>9487</v>
      </c>
      <c r="BO67" s="228"/>
      <c r="BP67" s="228"/>
      <c r="BQ67" s="228"/>
      <c r="BR67" s="228"/>
      <c r="BS67" s="228"/>
      <c r="BT67" s="228"/>
      <c r="BU67" s="228"/>
      <c r="BV67" s="228">
        <v>14172</v>
      </c>
      <c r="BW67" s="228"/>
      <c r="BX67" s="228"/>
      <c r="BY67" s="228">
        <v>0</v>
      </c>
      <c r="BZ67" s="228"/>
      <c r="CA67" s="228"/>
      <c r="CB67" s="228"/>
      <c r="CC67" s="228"/>
      <c r="CD67" s="29" t="s">
        <v>233</v>
      </c>
      <c r="CE67" s="32">
        <f t="shared" si="4"/>
        <v>226239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3334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22806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59</v>
      </c>
      <c r="BC68" s="32">
        <f t="shared" si="7"/>
        <v>0</v>
      </c>
      <c r="BD68" s="32">
        <f t="shared" si="7"/>
        <v>27</v>
      </c>
      <c r="BE68" s="32">
        <f t="shared" si="7"/>
        <v>22736</v>
      </c>
      <c r="BF68" s="32">
        <f t="shared" si="7"/>
        <v>0</v>
      </c>
      <c r="BG68" s="32">
        <f t="shared" si="7"/>
        <v>0</v>
      </c>
      <c r="BH68" s="32">
        <f t="shared" si="7"/>
        <v>223120</v>
      </c>
      <c r="BI68" s="32">
        <f t="shared" si="7"/>
        <v>0</v>
      </c>
      <c r="BJ68" s="32">
        <f t="shared" si="7"/>
        <v>5537</v>
      </c>
      <c r="BK68" s="32">
        <f t="shared" si="7"/>
        <v>1177</v>
      </c>
      <c r="BL68" s="32">
        <f t="shared" si="7"/>
        <v>0</v>
      </c>
      <c r="BM68" s="32">
        <f t="shared" si="7"/>
        <v>0</v>
      </c>
      <c r="BN68" s="32">
        <f t="shared" si="7"/>
        <v>394026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205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673027</v>
      </c>
    </row>
    <row r="69" spans="1:83" x14ac:dyDescent="0.35">
      <c r="A69" s="39" t="s">
        <v>253</v>
      </c>
      <c r="B69" s="32"/>
      <c r="C69" s="213"/>
      <c r="D69" s="213"/>
      <c r="E69" s="213"/>
      <c r="F69" s="213"/>
      <c r="G69" s="213"/>
      <c r="H69" s="213">
        <v>0</v>
      </c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>
        <v>0</v>
      </c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>
        <v>0</v>
      </c>
      <c r="BC69" s="228"/>
      <c r="BD69" s="228">
        <v>0</v>
      </c>
      <c r="BE69" s="214">
        <v>0</v>
      </c>
      <c r="BF69" s="228">
        <v>0</v>
      </c>
      <c r="BG69" s="228"/>
      <c r="BH69" s="228">
        <v>0</v>
      </c>
      <c r="BI69" s="228"/>
      <c r="BJ69" s="228">
        <v>0</v>
      </c>
      <c r="BK69" s="228">
        <v>0</v>
      </c>
      <c r="BL69" s="228">
        <v>0</v>
      </c>
      <c r="BM69" s="228"/>
      <c r="BN69" s="228">
        <v>1076</v>
      </c>
      <c r="BO69" s="228"/>
      <c r="BP69" s="228"/>
      <c r="BQ69" s="228"/>
      <c r="BR69" s="228"/>
      <c r="BS69" s="228"/>
      <c r="BT69" s="228"/>
      <c r="BU69" s="228"/>
      <c r="BV69" s="228">
        <v>0</v>
      </c>
      <c r="BW69" s="228"/>
      <c r="BX69" s="228"/>
      <c r="BY69" s="228">
        <v>0</v>
      </c>
      <c r="BZ69" s="228"/>
      <c r="CA69" s="228"/>
      <c r="CB69" s="228"/>
      <c r="CC69" s="228"/>
      <c r="CD69" s="29" t="s">
        <v>233</v>
      </c>
      <c r="CE69" s="32">
        <f t="shared" si="4"/>
        <v>1076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212076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278745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10234</v>
      </c>
      <c r="BC70" s="32">
        <f t="shared" si="9"/>
        <v>0</v>
      </c>
      <c r="BD70" s="32">
        <f t="shared" si="9"/>
        <v>773</v>
      </c>
      <c r="BE70" s="32">
        <f t="shared" si="9"/>
        <v>68218</v>
      </c>
      <c r="BF70" s="32">
        <f t="shared" si="9"/>
        <v>256136</v>
      </c>
      <c r="BG70" s="32">
        <f t="shared" si="9"/>
        <v>0</v>
      </c>
      <c r="BH70" s="32">
        <f t="shared" si="9"/>
        <v>344643</v>
      </c>
      <c r="BI70" s="32">
        <f t="shared" si="9"/>
        <v>0</v>
      </c>
      <c r="BJ70" s="32">
        <f t="shared" si="9"/>
        <v>8205</v>
      </c>
      <c r="BK70" s="32">
        <f t="shared" si="9"/>
        <v>6720</v>
      </c>
      <c r="BL70" s="32">
        <f t="shared" si="9"/>
        <v>13078</v>
      </c>
      <c r="BM70" s="32">
        <f t="shared" si="9"/>
        <v>0</v>
      </c>
      <c r="BN70" s="32">
        <f t="shared" si="9"/>
        <v>490375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558</v>
      </c>
      <c r="BW70" s="32">
        <f t="shared" si="10"/>
        <v>0</v>
      </c>
      <c r="BX70" s="32">
        <f t="shared" si="10"/>
        <v>0</v>
      </c>
      <c r="BY70" s="32">
        <f t="shared" si="10"/>
        <v>3784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1968948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/>
      <c r="F84" s="30"/>
      <c r="G84" s="24"/>
      <c r="H84" s="24">
        <v>212076</v>
      </c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>
        <v>278745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>
        <v>10234</v>
      </c>
      <c r="BC84" s="30"/>
      <c r="BD84" s="30">
        <v>773</v>
      </c>
      <c r="BE84" s="30">
        <v>68218</v>
      </c>
      <c r="BF84" s="30">
        <v>256136</v>
      </c>
      <c r="BG84" s="30"/>
      <c r="BH84" s="31">
        <v>344643</v>
      </c>
      <c r="BI84" s="30"/>
      <c r="BJ84" s="30">
        <v>8205</v>
      </c>
      <c r="BK84" s="30">
        <v>6720</v>
      </c>
      <c r="BL84" s="30">
        <v>13078</v>
      </c>
      <c r="BM84" s="30"/>
      <c r="BN84" s="30">
        <v>490375</v>
      </c>
      <c r="BO84" s="30"/>
      <c r="BP84" s="30"/>
      <c r="BQ84" s="30"/>
      <c r="BR84" s="30"/>
      <c r="BS84" s="30"/>
      <c r="BT84" s="30"/>
      <c r="BU84" s="30"/>
      <c r="BV84" s="30">
        <v>558</v>
      </c>
      <c r="BW84" s="30"/>
      <c r="BX84" s="30"/>
      <c r="BY84" s="30">
        <v>3784</v>
      </c>
      <c r="BZ84" s="30"/>
      <c r="CA84" s="30"/>
      <c r="CB84" s="30"/>
      <c r="CC84" s="30"/>
      <c r="CD84" s="35"/>
      <c r="CE84" s="32">
        <f t="shared" si="11"/>
        <v>1693545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>
        <v>1881</v>
      </c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>
        <v>0</v>
      </c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>
        <v>0</v>
      </c>
      <c r="BC85" s="213"/>
      <c r="BD85" s="213">
        <v>0</v>
      </c>
      <c r="BE85" s="213">
        <v>704</v>
      </c>
      <c r="BF85" s="213">
        <v>0</v>
      </c>
      <c r="BG85" s="213"/>
      <c r="BH85" s="213">
        <v>13</v>
      </c>
      <c r="BI85" s="213"/>
      <c r="BJ85" s="213">
        <v>962</v>
      </c>
      <c r="BK85" s="213">
        <v>0</v>
      </c>
      <c r="BL85" s="213">
        <v>0</v>
      </c>
      <c r="BM85" s="213"/>
      <c r="BN85" s="213">
        <v>270380</v>
      </c>
      <c r="BO85" s="213"/>
      <c r="BP85" s="213"/>
      <c r="BQ85" s="213"/>
      <c r="BR85" s="213"/>
      <c r="BS85" s="213"/>
      <c r="BT85" s="213"/>
      <c r="BU85" s="213"/>
      <c r="BV85" s="213">
        <v>1463</v>
      </c>
      <c r="BW85" s="213"/>
      <c r="BX85" s="213"/>
      <c r="BY85" s="213">
        <v>0</v>
      </c>
      <c r="BZ85" s="213"/>
      <c r="CA85" s="213"/>
      <c r="CB85" s="213"/>
      <c r="CC85" s="213"/>
      <c r="CD85" s="35"/>
      <c r="CE85" s="32">
        <f t="shared" si="11"/>
        <v>275403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12938005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970425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1139700</v>
      </c>
      <c r="BC86" s="32">
        <f t="shared" si="12"/>
        <v>0</v>
      </c>
      <c r="BD86" s="32">
        <f t="shared" si="12"/>
        <v>17837</v>
      </c>
      <c r="BE86" s="32">
        <f t="shared" si="12"/>
        <v>338946</v>
      </c>
      <c r="BF86" s="32">
        <f t="shared" si="12"/>
        <v>433187</v>
      </c>
      <c r="BG86" s="32">
        <f t="shared" si="12"/>
        <v>0</v>
      </c>
      <c r="BH86" s="32">
        <f t="shared" si="12"/>
        <v>1396039</v>
      </c>
      <c r="BI86" s="32">
        <f t="shared" si="12"/>
        <v>0</v>
      </c>
      <c r="BJ86" s="32">
        <f t="shared" si="12"/>
        <v>131540</v>
      </c>
      <c r="BK86" s="32">
        <f t="shared" si="12"/>
        <v>108910</v>
      </c>
      <c r="BL86" s="32">
        <f t="shared" si="12"/>
        <v>488288</v>
      </c>
      <c r="BM86" s="32">
        <f t="shared" si="12"/>
        <v>0</v>
      </c>
      <c r="BN86" s="32">
        <f t="shared" si="12"/>
        <v>2236927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92450</v>
      </c>
      <c r="BW86" s="32">
        <f t="shared" si="13"/>
        <v>0</v>
      </c>
      <c r="BX86" s="32">
        <f t="shared" si="13"/>
        <v>0</v>
      </c>
      <c r="BY86" s="32">
        <f t="shared" si="13"/>
        <v>793133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21085387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/>
      <c r="D88" s="213"/>
      <c r="E88" s="213"/>
      <c r="F88" s="213"/>
      <c r="G88" s="213"/>
      <c r="H88" s="213">
        <v>54785563</v>
      </c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54785563</v>
      </c>
    </row>
    <row r="89" spans="1:84" x14ac:dyDescent="0.35">
      <c r="A89" s="26" t="s">
        <v>273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0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54785563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54785563</v>
      </c>
    </row>
    <row r="91" spans="1:84" x14ac:dyDescent="0.35">
      <c r="A91" s="39" t="s">
        <v>275</v>
      </c>
      <c r="B91" s="32"/>
      <c r="C91" s="213"/>
      <c r="D91" s="213"/>
      <c r="E91" s="213"/>
      <c r="F91" s="213"/>
      <c r="G91" s="213"/>
      <c r="H91" s="213">
        <v>10751</v>
      </c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>
        <v>392</v>
      </c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>
        <v>1021</v>
      </c>
      <c r="BC91" s="213"/>
      <c r="BD91" s="213">
        <v>351</v>
      </c>
      <c r="BE91" s="213">
        <v>1503</v>
      </c>
      <c r="BF91" s="213">
        <v>967</v>
      </c>
      <c r="BG91" s="213"/>
      <c r="BH91" s="213">
        <v>900</v>
      </c>
      <c r="BI91" s="213"/>
      <c r="BJ91" s="213"/>
      <c r="BK91" s="213"/>
      <c r="BL91" s="213"/>
      <c r="BM91" s="213"/>
      <c r="BN91" s="213">
        <v>23488</v>
      </c>
      <c r="BO91" s="213"/>
      <c r="BP91" s="213"/>
      <c r="BQ91" s="213"/>
      <c r="BR91" s="213"/>
      <c r="BS91" s="213"/>
      <c r="BT91" s="213"/>
      <c r="BU91" s="213"/>
      <c r="BV91" s="213">
        <v>412</v>
      </c>
      <c r="BW91" s="213"/>
      <c r="BX91" s="213"/>
      <c r="BY91" s="213">
        <v>3615</v>
      </c>
      <c r="BZ91" s="213"/>
      <c r="CA91" s="213"/>
      <c r="CB91" s="213"/>
      <c r="CC91" s="213"/>
      <c r="CD91" s="233" t="s">
        <v>233</v>
      </c>
      <c r="CE91" s="32">
        <f t="shared" si="14"/>
        <v>43400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0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0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0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98126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3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3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/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 t="s">
        <v>233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774</v>
      </c>
      <c r="D128" s="220">
        <v>23508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70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70</v>
      </c>
    </row>
    <row r="145" spans="1:6" x14ac:dyDescent="0.35">
      <c r="A145" s="20" t="s">
        <v>325</v>
      </c>
      <c r="B145" s="46" t="s">
        <v>284</v>
      </c>
      <c r="C145" s="47"/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122</v>
      </c>
      <c r="C155" s="50">
        <v>484</v>
      </c>
      <c r="D155" s="50">
        <v>168</v>
      </c>
      <c r="E155" s="32">
        <f>SUM(B155:D155)</f>
        <v>774</v>
      </c>
    </row>
    <row r="156" spans="1:6" x14ac:dyDescent="0.35">
      <c r="A156" s="20" t="s">
        <v>227</v>
      </c>
      <c r="B156" s="50">
        <v>4479</v>
      </c>
      <c r="C156" s="50">
        <v>14073</v>
      </c>
      <c r="D156" s="50">
        <v>4956</v>
      </c>
      <c r="E156" s="32">
        <f>SUM(B156:D156)</f>
        <v>23508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>
        <v>6919525</v>
      </c>
      <c r="C158" s="50">
        <v>28759531</v>
      </c>
      <c r="D158" s="50">
        <v>19106507</v>
      </c>
      <c r="E158" s="32">
        <f>SUM(B158:D158)</f>
        <v>54785563</v>
      </c>
      <c r="F158" s="18"/>
    </row>
    <row r="159" spans="1:6" x14ac:dyDescent="0.35">
      <c r="A159" s="20" t="s">
        <v>273</v>
      </c>
      <c r="B159" s="50"/>
      <c r="C159" s="50"/>
      <c r="D159" s="50"/>
      <c r="E159" s="32">
        <f>SUM(B159:D159)</f>
        <v>0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922676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149382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96498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1078311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/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253168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47428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45718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2593181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0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1076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1076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122776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23485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146261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/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145227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145227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76286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76286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13804850</v>
      </c>
      <c r="C212" s="216">
        <v>0</v>
      </c>
      <c r="D212" s="220"/>
      <c r="E212" s="32">
        <f t="shared" ref="E212:E220" si="16">SUM(B212:C212)-D212</f>
        <v>13804850</v>
      </c>
    </row>
    <row r="213" spans="1:5" x14ac:dyDescent="0.35">
      <c r="A213" s="20" t="s">
        <v>367</v>
      </c>
      <c r="B213" s="220">
        <v>784944</v>
      </c>
      <c r="C213" s="216">
        <v>23401</v>
      </c>
      <c r="D213" s="220"/>
      <c r="E213" s="32">
        <f t="shared" si="16"/>
        <v>808345</v>
      </c>
    </row>
    <row r="214" spans="1:5" x14ac:dyDescent="0.35">
      <c r="A214" s="20" t="s">
        <v>368</v>
      </c>
      <c r="B214" s="220">
        <v>42200508</v>
      </c>
      <c r="C214" s="216">
        <v>678782</v>
      </c>
      <c r="D214" s="220"/>
      <c r="E214" s="32">
        <f t="shared" si="16"/>
        <v>42879290</v>
      </c>
    </row>
    <row r="215" spans="1:5" x14ac:dyDescent="0.35">
      <c r="A215" s="20" t="s">
        <v>369</v>
      </c>
      <c r="B215" s="220">
        <v>0</v>
      </c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7199325</v>
      </c>
      <c r="C216" s="216">
        <v>2015663</v>
      </c>
      <c r="D216" s="220">
        <v>208906</v>
      </c>
      <c r="E216" s="32">
        <f t="shared" si="16"/>
        <v>9006082</v>
      </c>
    </row>
    <row r="217" spans="1:5" x14ac:dyDescent="0.35">
      <c r="A217" s="20" t="s">
        <v>371</v>
      </c>
      <c r="B217" s="220">
        <v>0</v>
      </c>
      <c r="C217" s="216"/>
      <c r="D217" s="220"/>
      <c r="E217" s="32">
        <f t="shared" si="16"/>
        <v>0</v>
      </c>
    </row>
    <row r="218" spans="1:5" x14ac:dyDescent="0.35">
      <c r="A218" s="20" t="s">
        <v>372</v>
      </c>
      <c r="B218" s="220">
        <v>0</v>
      </c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0</v>
      </c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1976713</v>
      </c>
      <c r="C220" s="216">
        <v>1114742</v>
      </c>
      <c r="D220" s="220">
        <v>2779913</v>
      </c>
      <c r="E220" s="32">
        <f t="shared" si="16"/>
        <v>311542</v>
      </c>
    </row>
    <row r="221" spans="1:5" x14ac:dyDescent="0.35">
      <c r="A221" s="20" t="s">
        <v>215</v>
      </c>
      <c r="B221" s="32">
        <f>SUM(B212:B220)</f>
        <v>65966340</v>
      </c>
      <c r="C221" s="266">
        <f>SUM(C212:C220)</f>
        <v>3832588</v>
      </c>
      <c r="D221" s="32">
        <f>SUM(D212:D220)</f>
        <v>2988819</v>
      </c>
      <c r="E221" s="32">
        <f>SUM(E212:E220)</f>
        <v>66810109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342574</v>
      </c>
      <c r="C226" s="216">
        <v>42740</v>
      </c>
      <c r="D226" s="220"/>
      <c r="E226" s="32">
        <f t="shared" ref="E226:E233" si="17">SUM(B226:C226)-D226</f>
        <v>385314</v>
      </c>
    </row>
    <row r="227" spans="1:5" x14ac:dyDescent="0.35">
      <c r="A227" s="20" t="s">
        <v>368</v>
      </c>
      <c r="B227" s="220">
        <v>5816173</v>
      </c>
      <c r="C227" s="216">
        <v>1229972</v>
      </c>
      <c r="D227" s="220"/>
      <c r="E227" s="32">
        <f t="shared" si="17"/>
        <v>7046145</v>
      </c>
    </row>
    <row r="228" spans="1:5" x14ac:dyDescent="0.35">
      <c r="A228" s="20" t="s">
        <v>369</v>
      </c>
      <c r="B228" s="220">
        <v>0</v>
      </c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0</v>
      </c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121387</v>
      </c>
      <c r="C230" s="216">
        <v>8623</v>
      </c>
      <c r="D230" s="220"/>
      <c r="E230" s="32">
        <f t="shared" si="17"/>
        <v>130010</v>
      </c>
    </row>
    <row r="231" spans="1:5" x14ac:dyDescent="0.35">
      <c r="A231" s="20" t="s">
        <v>372</v>
      </c>
      <c r="B231" s="220">
        <v>0</v>
      </c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4453835</v>
      </c>
      <c r="C232" s="216">
        <v>972125</v>
      </c>
      <c r="D232" s="220">
        <v>208906</v>
      </c>
      <c r="E232" s="32">
        <f t="shared" si="17"/>
        <v>5217054</v>
      </c>
    </row>
    <row r="233" spans="1:5" x14ac:dyDescent="0.35">
      <c r="A233" s="20" t="s">
        <v>374</v>
      </c>
      <c r="B233" s="220">
        <v>0</v>
      </c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10733969</v>
      </c>
      <c r="C234" s="266">
        <f>SUM(C225:C233)</f>
        <v>2253460</v>
      </c>
      <c r="D234" s="32">
        <f>SUM(D225:D233)</f>
        <v>208906</v>
      </c>
      <c r="E234" s="32">
        <f>SUM(E225:E233)</f>
        <v>12778523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/>
      <c r="D238" s="40">
        <f>C238</f>
        <v>0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7638592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20611097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28249689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120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344837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/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344837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5855316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5855316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34449842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6443720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32517076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22088544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/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111068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309647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17292967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13804850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808345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42879290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/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9006082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311542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66810109</v>
      </c>
      <c r="E292" s="20"/>
    </row>
    <row r="293" spans="1:5" x14ac:dyDescent="0.35">
      <c r="A293" s="20" t="s">
        <v>416</v>
      </c>
      <c r="B293" s="46" t="s">
        <v>284</v>
      </c>
      <c r="C293" s="47">
        <v>12778523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54031586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7745061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7745061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79069614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2275353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3141348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63911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10118257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15598869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-113856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-113856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31302408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342528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1800000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33444936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10118257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23326679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30139665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68951357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79069614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54785563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/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54785563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/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33717944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344837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34062781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20722782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/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0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20722782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13069732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2593181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1898931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989494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215565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226239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673027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1076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146261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145227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76286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1325771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1325771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21360790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-638008</v>
      </c>
      <c r="E418" s="32"/>
    </row>
    <row r="419" spans="1:13" x14ac:dyDescent="0.35">
      <c r="A419" s="32" t="s">
        <v>508</v>
      </c>
      <c r="B419" s="20"/>
      <c r="C419" s="236">
        <v>275403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275403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-362605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-362605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41897</v>
      </c>
      <c r="E613" s="258">
        <f>SUM(C625:D648)+SUM(C669:D714)</f>
        <v>18526902.489247441</v>
      </c>
      <c r="F613" s="258">
        <f>CE65-(AX65+BD65+BE65+BG65+BJ65+BN65+BP65+BQ65+CB65+CC65+CD65)</f>
        <v>946473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149.33000000000001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54785563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338946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338946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131540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2236927</v>
      </c>
      <c r="D620" s="256">
        <f>(D616/D613)*BN91</f>
        <v>190017.51075255987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0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2558484.5107525596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17837</v>
      </c>
      <c r="D625" s="256">
        <f>(D616/D613)*BD91</f>
        <v>2839.5838842876578</v>
      </c>
      <c r="E625" s="258">
        <f>(E624/E613)*SUM(C625:D625)</f>
        <v>2855.3461450951254</v>
      </c>
      <c r="F625" s="258">
        <f>SUM(C625:E625)</f>
        <v>23531.930029382784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0</v>
      </c>
      <c r="D626" s="256">
        <f>(D616/D613)*AY91</f>
        <v>0</v>
      </c>
      <c r="E626" s="258">
        <f>(E624/E613)*SUM(C626:D626)</f>
        <v>0</v>
      </c>
      <c r="F626" s="258">
        <f>(F625/F613)*AY65</f>
        <v>0</v>
      </c>
      <c r="G626" s="256">
        <f>SUM(C626:F626)</f>
        <v>0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 t="e">
        <f>(G626/G613)*BR92</f>
        <v>#DIV/0!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 t="e">
        <f>(G626/G613)*BO92</f>
        <v>#DIV/0!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433187</v>
      </c>
      <c r="D630" s="256">
        <f>(D616/D613)*BF91</f>
        <v>7823.0131512996168</v>
      </c>
      <c r="E630" s="258">
        <f>(E624/E613)*SUM(C630:D630)</f>
        <v>60901.561304661169</v>
      </c>
      <c r="F630" s="258">
        <f>(F625/F613)*BF65</f>
        <v>1572.967306240042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0</v>
      </c>
      <c r="D631" s="256">
        <f>(D616/D613)*BA91</f>
        <v>0</v>
      </c>
      <c r="E631" s="258">
        <f>(E624/E613)*SUM(C631:D631)</f>
        <v>0</v>
      </c>
      <c r="F631" s="258">
        <f>(F625/F613)*BA65</f>
        <v>0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1139700</v>
      </c>
      <c r="D633" s="256">
        <f>(D616/D613)*BB91</f>
        <v>8259.8722104207936</v>
      </c>
      <c r="E633" s="258">
        <f>(E624/E613)*SUM(C633:D633)</f>
        <v>158528.25661064681</v>
      </c>
      <c r="F633" s="258">
        <f>(F625/F613)*BB65</f>
        <v>140.1016465504795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108910</v>
      </c>
      <c r="D636" s="256">
        <f>(D616/D613)*BK91</f>
        <v>0</v>
      </c>
      <c r="E636" s="258">
        <f>(E624/E613)*SUM(C636:D636)</f>
        <v>15039.996471497579</v>
      </c>
      <c r="F636" s="258">
        <f>(F625/F613)*BK65</f>
        <v>0.57184345530807956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1396039</v>
      </c>
      <c r="D637" s="256">
        <f>(D616/D613)*BH91</f>
        <v>7280.9843186863027</v>
      </c>
      <c r="E637" s="258">
        <f>(E624/E613)*SUM(C637:D637)</f>
        <v>193792.37547089416</v>
      </c>
      <c r="F637" s="258">
        <f>(F625/F613)*BH65</f>
        <v>11.312555311529401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488288</v>
      </c>
      <c r="D638" s="256">
        <f>(D616/D613)*BL91</f>
        <v>0</v>
      </c>
      <c r="E638" s="258">
        <f>(E624/E613)*SUM(C638:D638)</f>
        <v>67430.445294964753</v>
      </c>
      <c r="F638" s="258">
        <f>(F625/F613)*BL65</f>
        <v>0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92450</v>
      </c>
      <c r="D643" s="256">
        <f>(D616/D613)*BV91</f>
        <v>3333.0728214430628</v>
      </c>
      <c r="E643" s="258">
        <f>(E624/E613)*SUM(C643:D643)</f>
        <v>13227.225023080518</v>
      </c>
      <c r="F643" s="258">
        <f>(F625/F613)*BV65</f>
        <v>0.2237648303379442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793133</v>
      </c>
      <c r="D646" s="256">
        <f>(D616/D613)*BY91</f>
        <v>29245.287013389981</v>
      </c>
      <c r="E646" s="258">
        <f>(E624/E613)*SUM(C646:D646)</f>
        <v>113566.85827672032</v>
      </c>
      <c r="F646" s="258">
        <f>(F625/F613)*BY65</f>
        <v>68.820116708381065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7176957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0</v>
      </c>
      <c r="D671" s="256">
        <f>(D616/D613)*E91</f>
        <v>0</v>
      </c>
      <c r="E671" s="258">
        <f>(E624/E613)*SUM(C671:D671)</f>
        <v>0</v>
      </c>
      <c r="F671" s="258">
        <f>(F625/F613)*E65</f>
        <v>0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12938005</v>
      </c>
      <c r="D674" s="256">
        <f>(D616/D613)*H91</f>
        <v>86975.40267799604</v>
      </c>
      <c r="E674" s="258">
        <f>(E624/E613)*SUM(C674:D674)</f>
        <v>1798693.0428574253</v>
      </c>
      <c r="F674" s="258">
        <f>(F625/F613)*H65</f>
        <v>21015.445884643337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0</v>
      </c>
      <c r="D682" s="256">
        <f>(D616/D613)*P91</f>
        <v>0</v>
      </c>
      <c r="E682" s="258">
        <f>(E624/E613)*SUM(C682:D682)</f>
        <v>0</v>
      </c>
      <c r="F682" s="258">
        <f>(F625/F613)*P65</f>
        <v>0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0</v>
      </c>
      <c r="D684" s="256">
        <f>(D616/D613)*R91</f>
        <v>0</v>
      </c>
      <c r="E684" s="258">
        <f>(E624/E613)*SUM(C684:D684)</f>
        <v>0</v>
      </c>
      <c r="F684" s="258">
        <f>(F625/F613)*R65</f>
        <v>0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0</v>
      </c>
      <c r="D685" s="256">
        <f>(D616/D613)*S91</f>
        <v>0</v>
      </c>
      <c r="E685" s="258">
        <f>(E624/E613)*SUM(C685:D685)</f>
        <v>0</v>
      </c>
      <c r="F685" s="258">
        <f>(F625/F613)*S65</f>
        <v>0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0</v>
      </c>
      <c r="D687" s="256">
        <f>(D616/D613)*U91</f>
        <v>0</v>
      </c>
      <c r="E687" s="258">
        <f>(E624/E613)*SUM(C687:D687)</f>
        <v>0</v>
      </c>
      <c r="F687" s="258">
        <f>(F625/F613)*U65</f>
        <v>0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0</v>
      </c>
      <c r="D691" s="256">
        <f>(D616/D613)*Y91</f>
        <v>0</v>
      </c>
      <c r="E691" s="258">
        <f>(E624/E613)*SUM(C691:D691)</f>
        <v>0</v>
      </c>
      <c r="F691" s="258">
        <f>(F625/F613)*Y65</f>
        <v>0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970425</v>
      </c>
      <c r="D694" s="256">
        <f>(D616/D613)*AB91</f>
        <v>3171.2731699167007</v>
      </c>
      <c r="E694" s="258">
        <f>(E624/E613)*SUM(C694:D694)</f>
        <v>134449.40329757362</v>
      </c>
      <c r="F694" s="258">
        <f>(F625/F613)*AB65</f>
        <v>722.4869116433689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0</v>
      </c>
      <c r="D695" s="256">
        <f>(D616/D613)*AC91</f>
        <v>0</v>
      </c>
      <c r="E695" s="258">
        <f>(E624/E613)*SUM(C695:D695)</f>
        <v>0</v>
      </c>
      <c r="F695" s="258">
        <f>(F625/F613)*AC65</f>
        <v>0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0</v>
      </c>
      <c r="D697" s="256">
        <f>(D616/D613)*AE91</f>
        <v>0</v>
      </c>
      <c r="E697" s="258">
        <f>(E624/E613)*SUM(C697:D697)</f>
        <v>0</v>
      </c>
      <c r="F697" s="258">
        <f>(F625/F613)*AE65</f>
        <v>0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0</v>
      </c>
      <c r="D699" s="256">
        <f>(D616/D613)*AG91</f>
        <v>0</v>
      </c>
      <c r="E699" s="258">
        <f>(E624/E613)*SUM(C699:D699)</f>
        <v>0</v>
      </c>
      <c r="F699" s="258">
        <f>(F625/F613)*AG65</f>
        <v>0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0</v>
      </c>
      <c r="D702" s="256">
        <f>(D616/D613)*AJ91</f>
        <v>0</v>
      </c>
      <c r="E702" s="258">
        <f>(E624/E613)*SUM(C702:D702)</f>
        <v>0</v>
      </c>
      <c r="F702" s="258">
        <f>(F625/F613)*AJ65</f>
        <v>0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0</v>
      </c>
      <c r="D714" s="256">
        <f>(D616/D613)*AV91</f>
        <v>0</v>
      </c>
      <c r="E714" s="258">
        <f>(E624/E613)*SUM(C714:D714)</f>
        <v>0</v>
      </c>
      <c r="F714" s="258">
        <f>(F625/F613)*AV65</f>
        <v>0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21085387</v>
      </c>
      <c r="D716" s="231">
        <f>SUM(D617:D648)+SUM(D669:D714)</f>
        <v>338946</v>
      </c>
      <c r="E716" s="231">
        <f>SUM(E625:E648)+SUM(E669:E714)</f>
        <v>2558484.5107525592</v>
      </c>
      <c r="F716" s="231">
        <f>SUM(F626:F649)+SUM(F669:F714)</f>
        <v>23531.930029382784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5" customHeight="1" x14ac:dyDescent="0.3">
      <c r="C717" s="253">
        <f>CE86</f>
        <v>21085387</v>
      </c>
      <c r="D717" s="231">
        <f>D616</f>
        <v>338946</v>
      </c>
      <c r="E717" s="231">
        <f>E624</f>
        <v>2558484.5107525596</v>
      </c>
      <c r="F717" s="231">
        <f>F625</f>
        <v>23531.930029382784</v>
      </c>
      <c r="G717" s="231">
        <f>G626</f>
        <v>0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7176957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919</v>
      </c>
      <c r="C2" s="12" t="str">
        <f>SUBSTITUTE(LEFT(data!C98,49),",","")</f>
        <v xml:space="preserve">Navos </v>
      </c>
      <c r="D2" s="12" t="e">
        <f>LEFT(data!#REF!,49)</f>
        <v>#REF!</v>
      </c>
      <c r="E2" s="12" t="str">
        <f>RIGHT(data!C99,100)</f>
        <v>PO Box 46420</v>
      </c>
      <c r="F2" s="12" t="str">
        <f>RIGHT(data!C100,100)</f>
        <v>Seattle</v>
      </c>
      <c r="G2" s="12" t="str">
        <f>RIGHT(data!C102,100)</f>
        <v>98126</v>
      </c>
      <c r="H2" s="12" t="str">
        <f>RIGHT(data!C103,100)</f>
        <v>King</v>
      </c>
      <c r="I2" s="12" t="str">
        <f>LEFT(data!C104,49)</f>
        <v xml:space="preserve">Tim Holmes </v>
      </c>
      <c r="J2" s="12" t="str">
        <f>LEFT(data!C105,49)</f>
        <v xml:space="preserve">Natalia Kohler </v>
      </c>
      <c r="K2" s="12" t="str">
        <f>LEFT(data!C107,49)</f>
        <v>206-933-7189</v>
      </c>
      <c r="L2" s="12" t="str">
        <f>LEFT(data!C107,49)</f>
        <v>206-933-7189</v>
      </c>
      <c r="M2" s="12" t="str">
        <f>LEFT(data!C109,49)</f>
        <v>Robb Sousley</v>
      </c>
      <c r="N2" s="12" t="str">
        <f>LEFT(data!C110,49)</f>
        <v>robb.sousley@navos.org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919</v>
      </c>
      <c r="B2" s="224" t="str">
        <f>RIGHT(data!C96,4)</f>
        <v>2022</v>
      </c>
      <c r="C2" s="16" t="s">
        <v>1123</v>
      </c>
      <c r="D2" s="223">
        <f>ROUND(data!C181,0)</f>
        <v>805948</v>
      </c>
      <c r="E2" s="223">
        <f>ROUND(data!C182,0)</f>
        <v>76287</v>
      </c>
      <c r="F2" s="223">
        <f>ROUND(data!C183,0)</f>
        <v>185090</v>
      </c>
      <c r="G2" s="223">
        <f>ROUND(data!C184,0)</f>
        <v>810535</v>
      </c>
      <c r="H2" s="223">
        <f>ROUND(data!C185,0)</f>
        <v>0</v>
      </c>
      <c r="I2" s="223">
        <f>ROUND(data!C186,0)</f>
        <v>283058</v>
      </c>
      <c r="J2" s="223">
        <f>ROUND(data!C187+data!C188,0)</f>
        <v>101095</v>
      </c>
      <c r="K2" s="223">
        <f>ROUND(data!C191,0)</f>
        <v>0</v>
      </c>
      <c r="L2" s="223">
        <f>ROUND(data!C192,0)</f>
        <v>0</v>
      </c>
      <c r="M2" s="223">
        <f>ROUND(data!C195,0)</f>
        <v>295831</v>
      </c>
      <c r="N2" s="223">
        <f>ROUND(data!C196,0)</f>
        <v>0</v>
      </c>
      <c r="O2" s="223">
        <f>ROUND(data!C199,0)</f>
        <v>69513</v>
      </c>
      <c r="P2" s="223">
        <f>ROUND(data!C200,0)</f>
        <v>76016</v>
      </c>
      <c r="Q2" s="223">
        <f>ROUND(data!C201,0)</f>
        <v>0</v>
      </c>
      <c r="R2" s="223">
        <f>ROUND(data!C204,0)</f>
        <v>0</v>
      </c>
      <c r="S2" s="223">
        <f>ROUND(data!C205,0)</f>
        <v>55503</v>
      </c>
      <c r="T2" s="223">
        <f>ROUND(data!B211,0)</f>
        <v>15158615</v>
      </c>
      <c r="U2" s="223">
        <f>ROUND(data!C211,0)</f>
        <v>0</v>
      </c>
      <c r="V2" s="223">
        <f>ROUND(data!D211,0)</f>
        <v>690807</v>
      </c>
      <c r="W2" s="223">
        <f>ROUND(data!B212,0)</f>
        <v>864962</v>
      </c>
      <c r="X2" s="223">
        <f>ROUND(data!C212,0)</f>
        <v>0</v>
      </c>
      <c r="Y2" s="223">
        <f>ROUND(data!D212,0)</f>
        <v>244124</v>
      </c>
      <c r="Z2" s="223">
        <f>ROUND(data!B213,0)</f>
        <v>43473738</v>
      </c>
      <c r="AA2" s="223">
        <f>ROUND(data!C213,0)</f>
        <v>130805</v>
      </c>
      <c r="AB2" s="223">
        <f>ROUND(data!D213,0)</f>
        <v>218973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8692643</v>
      </c>
      <c r="AG2" s="223">
        <f>ROUND(data!C215,0)</f>
        <v>64070</v>
      </c>
      <c r="AH2" s="223">
        <f>ROUND(data!D215,0)</f>
        <v>1262311</v>
      </c>
      <c r="AI2" s="223">
        <f>ROUND(data!B216,0)</f>
        <v>0</v>
      </c>
      <c r="AJ2" s="223">
        <f>ROUND(data!C216,0)</f>
        <v>0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171625</v>
      </c>
      <c r="AS2" s="223">
        <f>ROUND(data!C219,0)</f>
        <v>733263</v>
      </c>
      <c r="AT2" s="223">
        <f>ROUND(data!D219,0)</f>
        <v>83262</v>
      </c>
      <c r="AU2" s="223">
        <v>0</v>
      </c>
      <c r="AV2" s="223">
        <v>0</v>
      </c>
      <c r="AW2" s="223">
        <v>0</v>
      </c>
      <c r="AX2" s="223">
        <f>ROUND(data!B225,0)</f>
        <v>427555</v>
      </c>
      <c r="AY2" s="223">
        <f>ROUND(data!C225,0)</f>
        <v>38993</v>
      </c>
      <c r="AZ2" s="223">
        <f>ROUND(data!D225,0)</f>
        <v>218709</v>
      </c>
      <c r="BA2" s="223">
        <f>ROUND(data!B226,0)</f>
        <v>8306297</v>
      </c>
      <c r="BB2" s="223">
        <f>ROUND(data!C226,0)</f>
        <v>1145694</v>
      </c>
      <c r="BC2" s="223">
        <f>ROUND(data!D226,0)</f>
        <v>15161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5900393</v>
      </c>
      <c r="BH2" s="223">
        <f>ROUND(data!C228,0)</f>
        <v>595181</v>
      </c>
      <c r="BI2" s="223">
        <f>ROUND(data!D228,0)</f>
        <v>1158307</v>
      </c>
      <c r="BJ2" s="223">
        <f>ROUND(data!B229,0)</f>
        <v>138151</v>
      </c>
      <c r="BK2" s="223">
        <f>ROUND(data!C229,0)</f>
        <v>0</v>
      </c>
      <c r="BL2" s="223">
        <f>ROUND(data!D229,0)</f>
        <v>138151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14183507</v>
      </c>
      <c r="BW2" s="223">
        <f>ROUND(data!C240,0)</f>
        <v>38636551</v>
      </c>
      <c r="BX2" s="223">
        <f>ROUND(data!C241,0)</f>
        <v>0</v>
      </c>
      <c r="BY2" s="223">
        <f>ROUND(data!C242,0)</f>
        <v>0</v>
      </c>
      <c r="BZ2" s="223">
        <f>ROUND(data!C243,0)</f>
        <v>0</v>
      </c>
      <c r="CA2" s="223">
        <f>ROUND(data!C244,0)</f>
        <v>12046004</v>
      </c>
      <c r="CB2" s="223">
        <f>ROUND(data!C247,0)</f>
        <v>260</v>
      </c>
      <c r="CC2" s="223">
        <f>ROUND(data!C249,0)</f>
        <v>906427</v>
      </c>
      <c r="CD2" s="223">
        <f>ROUND(data!C250,0)</f>
        <v>0</v>
      </c>
      <c r="CE2" s="223">
        <f>ROUND(data!C254+data!C255,0)</f>
        <v>0</v>
      </c>
      <c r="CF2" s="223">
        <f>data!D237</f>
        <v>75620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919</v>
      </c>
      <c r="B2" s="16" t="str">
        <f>RIGHT(data!C96,4)</f>
        <v>2022</v>
      </c>
      <c r="C2" s="16" t="s">
        <v>1123</v>
      </c>
      <c r="D2" s="222">
        <f>ROUND(data!C127,0)</f>
        <v>665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23854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70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0</v>
      </c>
      <c r="X2" s="222">
        <f>ROUND(data!C145,0)</f>
        <v>0</v>
      </c>
      <c r="Y2" s="222">
        <f>ROUND(data!B154,0)</f>
        <v>97</v>
      </c>
      <c r="Z2" s="222">
        <f>ROUND(data!B155,0)</f>
        <v>5430</v>
      </c>
      <c r="AA2" s="222">
        <f>ROUND(data!B156,0)</f>
        <v>0</v>
      </c>
      <c r="AB2" s="222">
        <f>ROUND(data!B157,0)</f>
        <v>18643832</v>
      </c>
      <c r="AC2" s="222">
        <f>ROUND(data!B158,0)</f>
        <v>0</v>
      </c>
      <c r="AD2" s="222">
        <f>ROUND(data!C154,0)</f>
        <v>408</v>
      </c>
      <c r="AE2" s="222">
        <f>ROUND(data!C155,0)</f>
        <v>14230</v>
      </c>
      <c r="AF2" s="222">
        <f>ROUND(data!C156,0)</f>
        <v>0</v>
      </c>
      <c r="AG2" s="222">
        <f>ROUND(data!C157,0)</f>
        <v>52639914</v>
      </c>
      <c r="AH2" s="222">
        <f>ROUND(data!C158,0)</f>
        <v>0</v>
      </c>
      <c r="AI2" s="222">
        <f>ROUND(data!D154,0)</f>
        <v>160</v>
      </c>
      <c r="AJ2" s="222">
        <f>ROUND(data!D155,0)</f>
        <v>4194</v>
      </c>
      <c r="AK2" s="222">
        <f>ROUND(data!D156,0)</f>
        <v>0</v>
      </c>
      <c r="AL2" s="222">
        <f>ROUND(data!D157,0)</f>
        <v>16792358</v>
      </c>
      <c r="AM2" s="222">
        <f>ROUND(data!D158,0)</f>
        <v>0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919</v>
      </c>
      <c r="B2" s="224" t="str">
        <f>RIGHT(data!C96,4)</f>
        <v>2022</v>
      </c>
      <c r="C2" s="16" t="s">
        <v>1123</v>
      </c>
      <c r="D2" s="222">
        <f>ROUND(data!C266,0)</f>
        <v>15550770</v>
      </c>
      <c r="E2" s="222">
        <f>ROUND(data!C267,0)</f>
        <v>0</v>
      </c>
      <c r="F2" s="222">
        <f>ROUND(data!C268,0)</f>
        <v>25387907</v>
      </c>
      <c r="G2" s="222">
        <f>ROUND(data!C269,0)</f>
        <v>20019773</v>
      </c>
      <c r="H2" s="222">
        <f>ROUND(data!C270,0)</f>
        <v>0</v>
      </c>
      <c r="I2" s="222">
        <f>ROUND(data!C271,0)</f>
        <v>0</v>
      </c>
      <c r="J2" s="222">
        <f>ROUND(data!C272,0)</f>
        <v>0</v>
      </c>
      <c r="K2" s="222">
        <f>ROUND(data!C273,0)</f>
        <v>124878</v>
      </c>
      <c r="L2" s="222">
        <f>ROUND(data!C274,0)</f>
        <v>234364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14467808</v>
      </c>
      <c r="R2" s="222">
        <f>ROUND(data!C284,0)</f>
        <v>620838</v>
      </c>
      <c r="S2" s="222">
        <f>ROUND(data!C285,0)</f>
        <v>43385570</v>
      </c>
      <c r="T2" s="222">
        <f>ROUND(data!C286,0)</f>
        <v>0</v>
      </c>
      <c r="U2" s="222">
        <f>ROUND(data!C287,0)</f>
        <v>0</v>
      </c>
      <c r="V2" s="222">
        <f>ROUND(data!C288,0)</f>
        <v>7494402</v>
      </c>
      <c r="W2" s="222">
        <f>ROUND(data!C289,0)</f>
        <v>0</v>
      </c>
      <c r="X2" s="222">
        <f>ROUND(data!C290,0)</f>
        <v>821626</v>
      </c>
      <c r="Y2" s="222">
        <f>ROUND(data!C291,0)</f>
        <v>0</v>
      </c>
      <c r="Z2" s="222">
        <f>ROUND(data!C292,0)</f>
        <v>15021936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6402040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1333226</v>
      </c>
      <c r="AK2" s="222">
        <f>ROUND(data!C316,0)</f>
        <v>3281632</v>
      </c>
      <c r="AL2" s="222">
        <f>ROUND(data!C317,0)</f>
        <v>54684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2168658</v>
      </c>
      <c r="AS2" s="222">
        <f>ROUND(data!C326,0)</f>
        <v>0</v>
      </c>
      <c r="AT2" s="222">
        <f>ROUND(data!C327,0)</f>
        <v>0</v>
      </c>
      <c r="AU2" s="222">
        <f>ROUND(data!C328,0)</f>
        <v>1720589</v>
      </c>
      <c r="AV2" s="222">
        <f>ROUND(data!C331,0)</f>
        <v>33905973</v>
      </c>
      <c r="AW2" s="222">
        <f>ROUND(data!C332,0)</f>
        <v>0</v>
      </c>
      <c r="AX2" s="222">
        <f>ROUND(data!C333,0)</f>
        <v>0</v>
      </c>
      <c r="AY2" s="222">
        <f>ROUND(data!C334,0)</f>
        <v>123700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39028690</v>
      </c>
      <c r="BJ2" s="222">
        <f>ROUND(data!C349,0)</f>
        <v>0</v>
      </c>
      <c r="BK2" s="222">
        <f>ROUND(data!CE60,2)</f>
        <v>0</v>
      </c>
      <c r="BL2" s="222">
        <f>ROUND(data!C358,0)</f>
        <v>88076104</v>
      </c>
      <c r="BM2" s="222">
        <f>ROUND(data!C359,0)</f>
        <v>0</v>
      </c>
      <c r="BN2" s="222">
        <f>ROUND(data!C363,0)</f>
        <v>64866062</v>
      </c>
      <c r="BO2" s="222">
        <f>ROUND(data!C364,0)</f>
        <v>906427</v>
      </c>
      <c r="BP2" s="222">
        <f>ROUND(data!C365,0)</f>
        <v>0</v>
      </c>
      <c r="BQ2" s="222">
        <f>ROUND(data!D381,0)</f>
        <v>31983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31983</v>
      </c>
      <c r="CC2" s="222">
        <f>ROUND(data!C382,0)</f>
        <v>0</v>
      </c>
      <c r="CD2" s="222">
        <f>ROUND(data!C389,0)</f>
        <v>12990314</v>
      </c>
      <c r="CE2" s="222">
        <f>ROUND(data!C390,0)</f>
        <v>2262013</v>
      </c>
      <c r="CF2" s="222">
        <f>ROUND(data!C391,0)</f>
        <v>2959313</v>
      </c>
      <c r="CG2" s="222">
        <f>ROUND(data!C392,0)</f>
        <v>1114311</v>
      </c>
      <c r="CH2" s="222">
        <f>ROUND(data!C393,0)</f>
        <v>222779</v>
      </c>
      <c r="CI2" s="222">
        <f>ROUND(data!C394,0)</f>
        <v>236819</v>
      </c>
      <c r="CJ2" s="222">
        <f>ROUND(data!C395,0)</f>
        <v>689054</v>
      </c>
      <c r="CK2" s="222">
        <f>ROUND(data!C396,0)</f>
        <v>0</v>
      </c>
      <c r="CL2" s="222">
        <f>ROUND(data!C397,0)</f>
        <v>295831</v>
      </c>
      <c r="CM2" s="222">
        <f>ROUND(data!C398,0)</f>
        <v>145529</v>
      </c>
      <c r="CN2" s="222">
        <f>ROUND(data!C399,0)</f>
        <v>63343</v>
      </c>
      <c r="CO2" s="222">
        <f>ROUND(data!C362,0)</f>
        <v>75620</v>
      </c>
      <c r="CP2" s="222">
        <f>ROUND(data!D415,0)</f>
        <v>1105829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1105829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919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919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919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0</v>
      </c>
      <c r="F4" s="212">
        <f>ROUND(data!E60,2)</f>
        <v>0</v>
      </c>
      <c r="G4" s="222">
        <f>ROUND(data!E61,0)</f>
        <v>0</v>
      </c>
      <c r="H4" s="222">
        <f>ROUND(data!E62,0)</f>
        <v>0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0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0</v>
      </c>
      <c r="AF4" s="222">
        <f>ROUND(data!E87,0)</f>
        <v>0</v>
      </c>
      <c r="AG4" s="222">
        <f>IF(data!E90&gt;0,ROUND(data!E90,0),0)</f>
        <v>0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0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919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919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919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23854</v>
      </c>
      <c r="F7" s="212">
        <f>ROUND(data!H60,2)</f>
        <v>0</v>
      </c>
      <c r="G7" s="222">
        <f>ROUND(data!H61,0)</f>
        <v>11490795</v>
      </c>
      <c r="H7" s="222">
        <f>ROUND(data!H62,0)</f>
        <v>1933544</v>
      </c>
      <c r="I7" s="222">
        <f>ROUND(data!H63,0)</f>
        <v>2794921</v>
      </c>
      <c r="J7" s="222">
        <f>ROUND(data!H64,0)</f>
        <v>1079754</v>
      </c>
      <c r="K7" s="222">
        <f>ROUND(data!H65,0)</f>
        <v>176001</v>
      </c>
      <c r="L7" s="222">
        <f>ROUND(data!H66,0)</f>
        <v>229678</v>
      </c>
      <c r="M7" s="66">
        <f>ROUND(data!H67,0)</f>
        <v>399580</v>
      </c>
      <c r="N7" s="222">
        <f>ROUND(data!H68,0)</f>
        <v>0</v>
      </c>
      <c r="O7" s="222">
        <f>ROUND(data!H69,0)</f>
        <v>1131630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1131630</v>
      </c>
      <c r="AD7" s="222">
        <f>ROUND(data!H84,0)</f>
        <v>31983</v>
      </c>
      <c r="AE7" s="222">
        <f>ROUND(data!H89,0)</f>
        <v>88076104</v>
      </c>
      <c r="AF7" s="222">
        <f>ROUND(data!H87,0)</f>
        <v>88076104</v>
      </c>
      <c r="AG7" s="222">
        <f>IF(data!H90&gt;0,ROUND(data!H90,0),0)</f>
        <v>10751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919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919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919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919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919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919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919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919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919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919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919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919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919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0</v>
      </c>
      <c r="G20" s="222">
        <f>ROUND(data!U61,0)</f>
        <v>0</v>
      </c>
      <c r="H20" s="222">
        <f>ROUND(data!U62,0)</f>
        <v>0</v>
      </c>
      <c r="I20" s="222">
        <f>ROUND(data!U63,0)</f>
        <v>0</v>
      </c>
      <c r="J20" s="222">
        <f>ROUND(data!U64,0)</f>
        <v>0</v>
      </c>
      <c r="K20" s="222">
        <f>ROUND(data!U65,0)</f>
        <v>0</v>
      </c>
      <c r="L20" s="222">
        <f>ROUND(data!U66,0)</f>
        <v>0</v>
      </c>
      <c r="M20" s="66">
        <f>ROUND(data!U67,0)</f>
        <v>0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0</v>
      </c>
      <c r="AF20" s="222">
        <f>ROUND(data!U87,0)</f>
        <v>0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919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919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919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919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0</v>
      </c>
      <c r="G24" s="222">
        <f>ROUND(data!Y61,0)</f>
        <v>0</v>
      </c>
      <c r="H24" s="222">
        <f>ROUND(data!Y62,0)</f>
        <v>0</v>
      </c>
      <c r="I24" s="222">
        <f>ROUND(data!Y63,0)</f>
        <v>0</v>
      </c>
      <c r="J24" s="222">
        <f>ROUND(data!Y64,0)</f>
        <v>0</v>
      </c>
      <c r="K24" s="222">
        <f>ROUND(data!Y65,0)</f>
        <v>0</v>
      </c>
      <c r="L24" s="222">
        <f>ROUND(data!Y66,0)</f>
        <v>0</v>
      </c>
      <c r="M24" s="66">
        <f>ROUND(data!Y67,0)</f>
        <v>0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0</v>
      </c>
      <c r="AF24" s="222">
        <f>ROUND(data!Y87,0)</f>
        <v>0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919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919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919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0</v>
      </c>
      <c r="G27" s="222">
        <f>ROUND(data!AB61,0)</f>
        <v>575105</v>
      </c>
      <c r="H27" s="222">
        <f>ROUND(data!AB62,0)</f>
        <v>97249</v>
      </c>
      <c r="I27" s="222">
        <f>ROUND(data!AB63,0)</f>
        <v>391</v>
      </c>
      <c r="J27" s="222">
        <f>ROUND(data!AB64,0)</f>
        <v>21608</v>
      </c>
      <c r="K27" s="222">
        <f>ROUND(data!AB65,0)</f>
        <v>2246</v>
      </c>
      <c r="L27" s="222">
        <f>ROUND(data!AB66,0)</f>
        <v>0</v>
      </c>
      <c r="M27" s="66">
        <f>ROUND(data!AB67,0)</f>
        <v>17974</v>
      </c>
      <c r="N27" s="222">
        <f>ROUND(data!AB68,0)</f>
        <v>0</v>
      </c>
      <c r="O27" s="222">
        <f>ROUND(data!AB69,0)</f>
        <v>26926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26926</v>
      </c>
      <c r="AD27" s="222">
        <f>ROUND(data!AB84,0)</f>
        <v>0</v>
      </c>
      <c r="AE27" s="222">
        <f>ROUND(data!AB89,0)</f>
        <v>0</v>
      </c>
      <c r="AF27" s="222">
        <f>ROUND(data!AB87,0)</f>
        <v>0</v>
      </c>
      <c r="AG27" s="222">
        <f>IF(data!AB90&gt;0,ROUND(data!AB90,0),0)</f>
        <v>392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919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919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919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0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0</v>
      </c>
      <c r="AF30" s="222">
        <f>ROUND(data!AE87,0)</f>
        <v>0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919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919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0</v>
      </c>
      <c r="G32" s="222">
        <f>ROUND(data!AG61,0)</f>
        <v>0</v>
      </c>
      <c r="H32" s="222">
        <f>ROUND(data!AG62,0)</f>
        <v>0</v>
      </c>
      <c r="I32" s="222">
        <f>ROUND(data!AG63,0)</f>
        <v>0</v>
      </c>
      <c r="J32" s="222">
        <f>ROUND(data!AG64,0)</f>
        <v>0</v>
      </c>
      <c r="K32" s="222">
        <f>ROUND(data!AG65,0)</f>
        <v>0</v>
      </c>
      <c r="L32" s="222">
        <f>ROUND(data!AG66,0)</f>
        <v>0</v>
      </c>
      <c r="M32" s="66">
        <f>ROUND(data!AG67,0)</f>
        <v>0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919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919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919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919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919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919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919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919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919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919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919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919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919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919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919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919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919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919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0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0</v>
      </c>
      <c r="K50" s="222">
        <f>ROUND(data!AY65,0)</f>
        <v>0</v>
      </c>
      <c r="L50" s="222">
        <f>ROUND(data!AY66,0)</f>
        <v>0</v>
      </c>
      <c r="M50" s="66">
        <f>ROUND(data!AY67,0)</f>
        <v>0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919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919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919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303828</v>
      </c>
      <c r="H53" s="222">
        <f>ROUND(data!BB62,0)</f>
        <v>84413</v>
      </c>
      <c r="I53" s="222">
        <f>ROUND(data!BB63,0)</f>
        <v>16741</v>
      </c>
      <c r="J53" s="222">
        <f>ROUND(data!BB64,0)</f>
        <v>5472</v>
      </c>
      <c r="K53" s="222">
        <f>ROUND(data!BB65,0)</f>
        <v>2787</v>
      </c>
      <c r="L53" s="222">
        <f>ROUND(data!BB66,0)</f>
        <v>0</v>
      </c>
      <c r="M53" s="66">
        <f>ROUND(data!BB67,0)</f>
        <v>36</v>
      </c>
      <c r="N53" s="222">
        <f>ROUND(data!BB68,0)</f>
        <v>0</v>
      </c>
      <c r="O53" s="222">
        <f>ROUND(data!BB69,0)</f>
        <v>8520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8520</v>
      </c>
      <c r="AD53" s="222">
        <f>ROUND(data!BB84,0)</f>
        <v>0</v>
      </c>
      <c r="AE53" s="222"/>
      <c r="AF53" s="222"/>
      <c r="AG53" s="222">
        <f>IF(data!BB90&gt;0,ROUND(data!BB90,0),0)</f>
        <v>1021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919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919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25215</v>
      </c>
      <c r="H55" s="222">
        <f>ROUND(data!BD62,0)</f>
        <v>6491</v>
      </c>
      <c r="I55" s="222">
        <f>ROUND(data!BD63,0)</f>
        <v>6</v>
      </c>
      <c r="J55" s="222">
        <f>ROUND(data!BD64,0)</f>
        <v>0</v>
      </c>
      <c r="K55" s="222">
        <f>ROUND(data!BD65,0)</f>
        <v>206</v>
      </c>
      <c r="L55" s="222">
        <f>ROUND(data!BD66,0)</f>
        <v>0</v>
      </c>
      <c r="M55" s="66">
        <f>ROUND(data!BD67,0)</f>
        <v>193</v>
      </c>
      <c r="N55" s="222">
        <f>ROUND(data!BD68,0)</f>
        <v>0</v>
      </c>
      <c r="O55" s="222">
        <f>ROUND(data!BD69,0)</f>
        <v>2018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2018</v>
      </c>
      <c r="AD55" s="222">
        <f>ROUND(data!BD84,0)</f>
        <v>0</v>
      </c>
      <c r="AE55" s="222"/>
      <c r="AF55" s="222"/>
      <c r="AG55" s="222">
        <f>IF(data!BD90&gt;0,ROUND(data!BD90,0),0)</f>
        <v>351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919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38406</v>
      </c>
      <c r="F56" s="212">
        <f>ROUND(data!BE60,2)</f>
        <v>0</v>
      </c>
      <c r="G56" s="222">
        <f>ROUND(data!BE61,0)</f>
        <v>37513</v>
      </c>
      <c r="H56" s="222">
        <f>ROUND(data!BE62,0)</f>
        <v>7807</v>
      </c>
      <c r="I56" s="222">
        <f>ROUND(data!BE63,0)</f>
        <v>67</v>
      </c>
      <c r="J56" s="222">
        <f>ROUND(data!BE64,0)</f>
        <v>5032</v>
      </c>
      <c r="K56" s="222">
        <f>ROUND(data!BE65,0)</f>
        <v>711</v>
      </c>
      <c r="L56" s="222">
        <f>ROUND(data!BE66,0)</f>
        <v>0</v>
      </c>
      <c r="M56" s="66">
        <f>ROUND(data!BE67,0)</f>
        <v>18302</v>
      </c>
      <c r="N56" s="222">
        <f>ROUND(data!BE68,0)</f>
        <v>0</v>
      </c>
      <c r="O56" s="222">
        <f>ROUND(data!BE69,0)</f>
        <v>16639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16639</v>
      </c>
      <c r="AD56" s="222">
        <f>ROUND(data!BE84,0)</f>
        <v>0</v>
      </c>
      <c r="AE56" s="222"/>
      <c r="AF56" s="222"/>
      <c r="AG56" s="222">
        <f>IF(data!BE90&gt;0,ROUND(data!BE90,0),0)</f>
        <v>1503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919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919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919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536</v>
      </c>
      <c r="J59" s="222">
        <f>ROUND(data!BH64,0)</f>
        <v>85</v>
      </c>
      <c r="K59" s="222">
        <f>ROUND(data!BH65,0)</f>
        <v>20445</v>
      </c>
      <c r="L59" s="222">
        <f>ROUND(data!BH66,0)</f>
        <v>4248</v>
      </c>
      <c r="M59" s="66">
        <f>ROUND(data!BH67,0)</f>
        <v>140903</v>
      </c>
      <c r="N59" s="222">
        <f>ROUND(data!BH68,0)</f>
        <v>0</v>
      </c>
      <c r="O59" s="222">
        <f>ROUND(data!BH69,0)</f>
        <v>179115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179115</v>
      </c>
      <c r="AD59" s="222">
        <f>ROUND(data!BH84,0)</f>
        <v>0</v>
      </c>
      <c r="AE59" s="222"/>
      <c r="AF59" s="222"/>
      <c r="AG59" s="222">
        <f>IF(data!BH90&gt;0,ROUND(data!BH90,0),0)</f>
        <v>900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919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919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275980</v>
      </c>
      <c r="H61" s="222">
        <f>ROUND(data!BJ62,0)</f>
        <v>56398</v>
      </c>
      <c r="I61" s="222">
        <f>ROUND(data!BJ63,0)</f>
        <v>-5994</v>
      </c>
      <c r="J61" s="222">
        <f>ROUND(data!BJ64,0)</f>
        <v>1011</v>
      </c>
      <c r="K61" s="222">
        <f>ROUND(data!BJ65,0)</f>
        <v>0</v>
      </c>
      <c r="L61" s="222">
        <f>ROUND(data!BJ66,0)</f>
        <v>0</v>
      </c>
      <c r="M61" s="66">
        <f>ROUND(data!BJ67,0)</f>
        <v>17965</v>
      </c>
      <c r="N61" s="222">
        <f>ROUND(data!BJ68,0)</f>
        <v>0</v>
      </c>
      <c r="O61" s="222">
        <f>ROUND(data!BJ69,0)</f>
        <v>-8631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-8631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919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67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3818</v>
      </c>
      <c r="N62" s="222">
        <f>ROUND(data!BK68,0)</f>
        <v>0</v>
      </c>
      <c r="O62" s="222">
        <f>ROUND(data!BK69,0)</f>
        <v>12326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12326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919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919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919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0</v>
      </c>
      <c r="G65" s="222">
        <f>ROUND(data!BN61,0)</f>
        <v>281878</v>
      </c>
      <c r="H65" s="222">
        <f>ROUND(data!BN62,0)</f>
        <v>76111</v>
      </c>
      <c r="I65" s="222">
        <f>ROUND(data!BN63,0)</f>
        <v>152578</v>
      </c>
      <c r="J65" s="222">
        <f>ROUND(data!BN64,0)</f>
        <v>1349</v>
      </c>
      <c r="K65" s="222">
        <f>ROUND(data!BN65,0)</f>
        <v>20383</v>
      </c>
      <c r="L65" s="222">
        <f>ROUND(data!BN66,0)</f>
        <v>2893</v>
      </c>
      <c r="M65" s="66">
        <f>ROUND(data!BN67,0)</f>
        <v>90283</v>
      </c>
      <c r="N65" s="222">
        <f>ROUND(data!BN68,0)</f>
        <v>0</v>
      </c>
      <c r="O65" s="222">
        <f>ROUND(data!BN69,0)</f>
        <v>241989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241989</v>
      </c>
      <c r="AD65" s="222">
        <f>ROUND(data!BN84,0)</f>
        <v>0</v>
      </c>
      <c r="AE65" s="222"/>
      <c r="AF65" s="222"/>
      <c r="AG65" s="222">
        <f>IF(data!BN90&gt;0,ROUND(data!BN90,0),0)</f>
        <v>23488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919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919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919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919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919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919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919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919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919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919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919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0</v>
      </c>
      <c r="G76" s="222">
        <f>ROUND(data!BY61,0)</f>
        <v>0</v>
      </c>
      <c r="H76" s="222">
        <f>ROUND(data!BY62,0)</f>
        <v>0</v>
      </c>
      <c r="I76" s="222">
        <f>ROUND(data!BY63,0)</f>
        <v>0</v>
      </c>
      <c r="J76" s="222">
        <f>ROUND(data!BY64,0)</f>
        <v>0</v>
      </c>
      <c r="K76" s="222">
        <f>ROUND(data!BY65,0)</f>
        <v>0</v>
      </c>
      <c r="L76" s="222">
        <f>ROUND(data!BY66,0)</f>
        <v>0</v>
      </c>
      <c r="M76" s="66">
        <f>ROUND(data!BY67,0)</f>
        <v>0</v>
      </c>
      <c r="N76" s="222">
        <f>ROUND(data!BY68,0)</f>
        <v>0</v>
      </c>
      <c r="O76" s="222">
        <f>ROUND(data!BY69,0)</f>
        <v>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919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919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919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919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 xml:space="preserve">Navos 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H-919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e">
        <f>+data!#REF!</f>
        <v>#REF!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+data!C99</f>
        <v>PO Box 46420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+data!C100</f>
        <v>Seattle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919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0</v>
      </c>
      <c r="C17" s="275">
        <f>data!E85</f>
        <v>0</v>
      </c>
      <c r="D17" s="275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12938005</v>
      </c>
      <c r="C20" s="275">
        <f>data!H85</f>
        <v>19203920</v>
      </c>
      <c r="D20" s="275">
        <f>'Prior Year'!H60</f>
        <v>23508</v>
      </c>
      <c r="E20" s="1">
        <f>data!H59</f>
        <v>23854</v>
      </c>
      <c r="F20" s="238">
        <f t="shared" si="0"/>
        <v>550.36604560149738</v>
      </c>
      <c r="G20" s="238">
        <f t="shared" si="1"/>
        <v>805.06078645090975</v>
      </c>
      <c r="H20" s="6">
        <f t="shared" si="2"/>
        <v>0.46277335399762065</v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0</v>
      </c>
      <c r="C28" s="275">
        <f>data!P85</f>
        <v>0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0</v>
      </c>
      <c r="C31" s="275">
        <f>data!S85</f>
        <v>0</v>
      </c>
      <c r="D31" s="275" t="s">
        <v>725</v>
      </c>
      <c r="E31" s="4" t="s">
        <v>725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5" t="str">
        <f t="shared" si="3"/>
        <v>Please provide explanation for the fluctuation noted here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0</v>
      </c>
      <c r="C33" s="275">
        <f>data!U85</f>
        <v>0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0</v>
      </c>
      <c r="C37" s="275">
        <f>data!Y85</f>
        <v>0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5"/>
        <v/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970425</v>
      </c>
      <c r="C40" s="275">
        <f>data!AB85</f>
        <v>741499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0</v>
      </c>
      <c r="C41" s="275">
        <f>data!AC85</f>
        <v>0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0</v>
      </c>
      <c r="C43" s="275">
        <f>data!AE85</f>
        <v>0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5"/>
        <v/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0</v>
      </c>
      <c r="C45" s="275">
        <f>data!AG85</f>
        <v>0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0</v>
      </c>
      <c r="C48" s="275">
        <f>data!AJ85</f>
        <v>0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0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0</v>
      </c>
      <c r="C63" s="275">
        <f>data!AY85</f>
        <v>0</v>
      </c>
      <c r="D63" s="275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5"/>
        <v/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1139700</v>
      </c>
      <c r="C66" s="275">
        <f>data!BB85</f>
        <v>421797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17837</v>
      </c>
      <c r="C68" s="275">
        <f>data!BD85</f>
        <v>34129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338946</v>
      </c>
      <c r="C69" s="275">
        <f>data!BE85</f>
        <v>86071</v>
      </c>
      <c r="D69" s="275">
        <f>'Prior Year'!BE60</f>
        <v>43400</v>
      </c>
      <c r="E69" s="1">
        <f>data!BE59</f>
        <v>38406</v>
      </c>
      <c r="F69" s="238">
        <f>IF(B69=0,"",IF(D69=0,"",B69/D69))</f>
        <v>7.8098156682027646</v>
      </c>
      <c r="G69" s="238">
        <f t="shared" si="5"/>
        <v>2.2410821225850128</v>
      </c>
      <c r="H69" s="6">
        <f>IF(B69=0,"",IF(C69=0,"",IF(D69=0,"",IF(E69=0,"",IF(G69/F69-1&lt;-0.25,G69/F69-1,IF(G69/F69-1&gt;0.25,G69/F69-1,""))))))</f>
        <v>-0.71304289143347455</v>
      </c>
      <c r="I69" s="275" t="str">
        <f t="shared" si="6"/>
        <v/>
      </c>
      <c r="M69" s="7"/>
    </row>
    <row r="70" spans="1:13" x14ac:dyDescent="0.35">
      <c r="A70" s="1" t="s">
        <v>764</v>
      </c>
      <c r="B70" s="275">
        <f>'Prior Year'!BF86</f>
        <v>433187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1396039</v>
      </c>
      <c r="C72" s="275">
        <f>data!BH85</f>
        <v>345332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131540</v>
      </c>
      <c r="C74" s="275">
        <f>data!BJ85</f>
        <v>336729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108910</v>
      </c>
      <c r="C75" s="275">
        <f>data!BK85</f>
        <v>16211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488288</v>
      </c>
      <c r="C76" s="275">
        <f>data!BL85</f>
        <v>0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2236927</v>
      </c>
      <c r="C78" s="275">
        <f>data!BN85</f>
        <v>867464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92450</v>
      </c>
      <c r="C86" s="275">
        <f>data!BV85</f>
        <v>0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data!BW85</f>
        <v>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793133</v>
      </c>
      <c r="C89" s="275">
        <f>data!BY85</f>
        <v>0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0</v>
      </c>
      <c r="C93" s="275">
        <f>data!CC85</f>
        <v>0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3" t="s">
        <v>1348</v>
      </c>
    </row>
    <row r="3" spans="1:4" x14ac:dyDescent="0.35">
      <c r="A3" s="11" t="s">
        <v>789</v>
      </c>
    </row>
    <row r="4" spans="1:4" x14ac:dyDescent="0.35">
      <c r="A4" s="331" t="s">
        <v>1346</v>
      </c>
    </row>
    <row r="5" spans="1:4" x14ac:dyDescent="0.35">
      <c r="A5" s="332" t="s">
        <v>1344</v>
      </c>
    </row>
    <row r="6" spans="1:4" x14ac:dyDescent="0.35">
      <c r="A6" s="330"/>
    </row>
    <row r="7" spans="1:4" x14ac:dyDescent="0.35">
      <c r="A7" s="331" t="s">
        <v>1347</v>
      </c>
    </row>
    <row r="8" spans="1:4" x14ac:dyDescent="0.35">
      <c r="A8" s="332" t="s">
        <v>1345</v>
      </c>
    </row>
    <row r="11" spans="1:4" x14ac:dyDescent="0.35">
      <c r="A11" s="13" t="s">
        <v>790</v>
      </c>
      <c r="D11" s="276">
        <f>data!C380</f>
        <v>31983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1105829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H-919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Navos 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98126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King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Tim Holmes 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Natalia Kohler 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206-933-7189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206-833-7116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665</v>
      </c>
      <c r="G23" s="81">
        <f>data!D127</f>
        <v>23854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70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70</v>
      </c>
      <c r="E36" s="78" t="s">
        <v>325</v>
      </c>
      <c r="F36" s="81"/>
      <c r="G36" s="81">
        <f>data!C144</f>
        <v>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 xml:space="preserve">Hospital: Navos 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97</v>
      </c>
      <c r="C7" s="141">
        <f>data!B155</f>
        <v>5430</v>
      </c>
      <c r="D7" s="141">
        <f>data!B156</f>
        <v>0</v>
      </c>
      <c r="E7" s="141">
        <f>data!B157</f>
        <v>18643832</v>
      </c>
      <c r="F7" s="141">
        <f>data!B158</f>
        <v>0</v>
      </c>
      <c r="G7" s="141">
        <f>data!B157+data!B158</f>
        <v>18643832</v>
      </c>
    </row>
    <row r="8" spans="1:7" ht="20.149999999999999" customHeight="1" x14ac:dyDescent="0.35">
      <c r="A8" s="77" t="s">
        <v>331</v>
      </c>
      <c r="B8" s="141">
        <f>data!C154</f>
        <v>408</v>
      </c>
      <c r="C8" s="141">
        <f>data!C155</f>
        <v>14230</v>
      </c>
      <c r="D8" s="141">
        <f>data!C156</f>
        <v>0</v>
      </c>
      <c r="E8" s="141">
        <f>data!C157</f>
        <v>52639914</v>
      </c>
      <c r="F8" s="141">
        <f>data!C158</f>
        <v>0</v>
      </c>
      <c r="G8" s="141">
        <f>data!C157+data!C158</f>
        <v>52639914</v>
      </c>
    </row>
    <row r="9" spans="1:7" ht="20.149999999999999" customHeight="1" x14ac:dyDescent="0.35">
      <c r="A9" s="77" t="s">
        <v>829</v>
      </c>
      <c r="B9" s="141">
        <f>data!D154</f>
        <v>160</v>
      </c>
      <c r="C9" s="141">
        <f>data!D155</f>
        <v>4194</v>
      </c>
      <c r="D9" s="141">
        <f>data!D156</f>
        <v>0</v>
      </c>
      <c r="E9" s="141">
        <f>data!D157</f>
        <v>16792358</v>
      </c>
      <c r="F9" s="141">
        <f>data!D158</f>
        <v>0</v>
      </c>
      <c r="G9" s="141">
        <f>data!D157+data!D158</f>
        <v>16792358</v>
      </c>
    </row>
    <row r="10" spans="1:7" ht="20.149999999999999" customHeight="1" x14ac:dyDescent="0.35">
      <c r="A10" s="92" t="s">
        <v>215</v>
      </c>
      <c r="B10" s="141">
        <f>data!E154</f>
        <v>665</v>
      </c>
      <c r="C10" s="141">
        <f>data!E155</f>
        <v>23854</v>
      </c>
      <c r="D10" s="141">
        <f>data!E156</f>
        <v>0</v>
      </c>
      <c r="E10" s="141">
        <f>data!E157</f>
        <v>88076104</v>
      </c>
      <c r="F10" s="141">
        <f>data!E158</f>
        <v>0</v>
      </c>
      <c r="G10" s="141">
        <f>E10+F10</f>
        <v>88076104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 xml:space="preserve">Hospital: Navos 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805948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76287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185090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810535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283058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60692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40403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2262013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0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0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0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295831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295831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69513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76016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145529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55503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55503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 xml:space="preserve">Hospital: Navos 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15158615</v>
      </c>
      <c r="D7" s="81">
        <f>data!C225</f>
        <v>38993</v>
      </c>
      <c r="E7" s="81">
        <f>data!D225</f>
        <v>218709</v>
      </c>
      <c r="F7" s="81">
        <f>data!E211</f>
        <v>14467808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864962</v>
      </c>
      <c r="D8" s="81">
        <f>data!C226</f>
        <v>1145694</v>
      </c>
      <c r="E8" s="81">
        <f>data!D226</f>
        <v>15161</v>
      </c>
      <c r="F8" s="81">
        <f>data!E212</f>
        <v>620838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43473738</v>
      </c>
      <c r="D9" s="81">
        <f>data!C227</f>
        <v>0</v>
      </c>
      <c r="E9" s="81">
        <f>data!D227</f>
        <v>0</v>
      </c>
      <c r="F9" s="81">
        <f>data!E213</f>
        <v>43385570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data!C228</f>
        <v>595181</v>
      </c>
      <c r="E10" s="81">
        <f>data!D228</f>
        <v>1158307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8692643</v>
      </c>
      <c r="D11" s="81">
        <f>data!C229</f>
        <v>0</v>
      </c>
      <c r="E11" s="81">
        <f>data!D229</f>
        <v>138151</v>
      </c>
      <c r="F11" s="81">
        <f>data!E215</f>
        <v>7494402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0</v>
      </c>
      <c r="D12" s="81">
        <f>data!C230</f>
        <v>0</v>
      </c>
      <c r="E12" s="81">
        <f>data!D230</f>
        <v>0</v>
      </c>
      <c r="F12" s="81">
        <f>data!E216</f>
        <v>0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data!C231</f>
        <v>0</v>
      </c>
      <c r="E13" s="81">
        <f>data!D231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data!C232</f>
        <v>0</v>
      </c>
      <c r="E14" s="81">
        <f>data!D232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171625</v>
      </c>
      <c r="D15" s="81">
        <f>data!C233</f>
        <v>1779868</v>
      </c>
      <c r="E15" s="81">
        <f>data!D233</f>
        <v>1530328</v>
      </c>
      <c r="F15" s="81">
        <f>data!E219</f>
        <v>821626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68361583</v>
      </c>
      <c r="D16" s="81">
        <f>data!C234</f>
        <v>0</v>
      </c>
      <c r="E16" s="81">
        <f>data!D234</f>
        <v>0</v>
      </c>
      <c r="F16" s="81">
        <f>data!E220</f>
        <v>66790244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427555</v>
      </c>
      <c r="D24" s="81">
        <f>data!C225</f>
        <v>38993</v>
      </c>
      <c r="E24" s="81">
        <f>data!D225</f>
        <v>218709</v>
      </c>
      <c r="F24" s="81">
        <f>data!E225</f>
        <v>247839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8306297</v>
      </c>
      <c r="D25" s="81">
        <f>data!C226</f>
        <v>1145694</v>
      </c>
      <c r="E25" s="81">
        <f>data!D226</f>
        <v>15161</v>
      </c>
      <c r="F25" s="81">
        <f>data!E226</f>
        <v>9436830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5900393</v>
      </c>
      <c r="D27" s="81">
        <f>data!C228</f>
        <v>595181</v>
      </c>
      <c r="E27" s="81">
        <f>data!D228</f>
        <v>1158307</v>
      </c>
      <c r="F27" s="81">
        <f>data!E228</f>
        <v>5337267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138151</v>
      </c>
      <c r="D28" s="81">
        <f>data!C229</f>
        <v>0</v>
      </c>
      <c r="E28" s="81">
        <f>data!D229</f>
        <v>138151</v>
      </c>
      <c r="F28" s="81">
        <f>data!E229</f>
        <v>0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14772396</v>
      </c>
      <c r="D32" s="81">
        <f>data!C233</f>
        <v>1779868</v>
      </c>
      <c r="E32" s="81">
        <f>data!D233</f>
        <v>1530328</v>
      </c>
      <c r="F32" s="81">
        <f>data!E233</f>
        <v>15021936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 xml:space="preserve">Hospital: Navos 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75620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14183507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38636551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12046004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64866062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260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906427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0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906427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2023-07-05T21:44:10Z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