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2A562D34-769E-4FFF-9A06-64A6083F3EFF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activeTab="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D7" i="6"/>
  <c r="E7" i="6"/>
  <c r="D157" i="24"/>
  <c r="H83" i="24"/>
  <c r="C414" i="24" l="1"/>
  <c r="C195" i="24"/>
  <c r="C188" i="24"/>
  <c r="C184" i="24"/>
  <c r="F4" i="3"/>
  <c r="D6" i="3"/>
  <c r="D7" i="3"/>
  <c r="D8" i="3"/>
  <c r="D9" i="3"/>
  <c r="B28" i="27" l="1"/>
  <c r="C363" i="24"/>
  <c r="C362" i="24"/>
  <c r="C317" i="24"/>
  <c r="C287" i="24"/>
  <c r="C292" i="24"/>
  <c r="C266" i="24"/>
  <c r="CE85" i="25"/>
  <c r="CE83" i="24"/>
  <c r="CE84" i="24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58" i="32" l="1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C12" i="32" l="1"/>
  <c r="H4" i="31"/>
  <c r="H63" i="31"/>
  <c r="G236" i="32"/>
  <c r="I76" i="32"/>
  <c r="H48" i="31"/>
  <c r="H12" i="31"/>
  <c r="H35" i="31"/>
  <c r="H45" i="31"/>
  <c r="H74" i="31"/>
  <c r="H8" i="31"/>
  <c r="H76" i="31"/>
  <c r="D44" i="32"/>
  <c r="D332" i="32"/>
  <c r="G268" i="32"/>
  <c r="I172" i="32"/>
  <c r="C44" i="32"/>
  <c r="AV52" i="24"/>
  <c r="AV67" i="24" s="1"/>
  <c r="AV85" i="24" s="1"/>
  <c r="C60" i="15" s="1"/>
  <c r="H23" i="31"/>
  <c r="BX52" i="24"/>
  <c r="BX67" i="24" s="1"/>
  <c r="BX85" i="24" s="1"/>
  <c r="X52" i="24"/>
  <c r="X67" i="24" s="1"/>
  <c r="X85" i="24" s="1"/>
  <c r="C689" i="24" s="1"/>
  <c r="L52" i="24"/>
  <c r="L67" i="24" s="1"/>
  <c r="E49" i="32" s="1"/>
  <c r="H51" i="31"/>
  <c r="H17" i="31"/>
  <c r="H7" i="31"/>
  <c r="E236" i="32"/>
  <c r="F300" i="32"/>
  <c r="E76" i="32"/>
  <c r="G76" i="32"/>
  <c r="H71" i="31"/>
  <c r="D300" i="32"/>
  <c r="C300" i="32"/>
  <c r="H37" i="31"/>
  <c r="H39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C113" i="32" l="1"/>
  <c r="M47" i="31"/>
  <c r="E17" i="32"/>
  <c r="M61" i="31"/>
  <c r="F337" i="32"/>
  <c r="E85" i="24"/>
  <c r="C670" i="24" s="1"/>
  <c r="F209" i="32"/>
  <c r="M75" i="31"/>
  <c r="M11" i="31"/>
  <c r="L85" i="24"/>
  <c r="E53" i="32" s="1"/>
  <c r="S85" i="24"/>
  <c r="C31" i="15" s="1"/>
  <c r="G31" i="15" s="1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36" i="15" s="1"/>
  <c r="I36" i="15" s="1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F70" i="15"/>
  <c r="H30" i="15"/>
  <c r="I30" i="15" s="1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E85" i="32" l="1"/>
  <c r="C17" i="15"/>
  <c r="G17" i="15" s="1"/>
  <c r="E21" i="32"/>
  <c r="C684" i="24"/>
  <c r="C677" i="24"/>
  <c r="C24" i="15"/>
  <c r="G24" i="15" s="1"/>
  <c r="H277" i="32"/>
  <c r="C42" i="15"/>
  <c r="G42" i="15" s="1"/>
  <c r="C695" i="24"/>
  <c r="C74" i="15"/>
  <c r="G74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69" i="15"/>
  <c r="I69" i="15" s="1"/>
  <c r="H35" i="15"/>
  <c r="I35" i="15" s="1"/>
  <c r="H40" i="15"/>
  <c r="I40" i="15" s="1"/>
  <c r="H50" i="15"/>
  <c r="I50" i="15" s="1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C648" i="24" l="1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<sst xmlns="http://schemas.openxmlformats.org/spreadsheetml/2006/main" count="5766" uniqueCount="1375">
  <si>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</si>
  <si>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</si>
  <si>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</si>
  <si>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</si>
  <si>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</si>
  <si>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</si>
  <si>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</si>
  <si>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</si>
  <si>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</si>
  <si>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</si>
  <si>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</si>
  <si>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</si>
  <si>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</si>
  <si>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</si>
  <si>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</si>
  <si>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</si>
  <si>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</si>
  <si>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</si>
  <si>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</si>
  <si>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</si>
  <si>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</si>
  <si>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</si>
  <si>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</si>
  <si>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</si>
  <si>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</si>
  <si>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</si>
  <si>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</si>
  <si>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</si>
  <si>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</si>
  <si>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</si>
  <si>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</si>
  <si>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</si>
  <si>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</si>
  <si>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</si>
  <si>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</si>
  <si>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</si>
  <si>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</si>
  <si>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</si>
  <si>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</si>
  <si>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</si>
  <si>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</si>
  <si>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</si>
  <si>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</si>
  <si>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</si>
  <si>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</si>
  <si>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</si>
  <si>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</si>
  <si>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</si>
  <si>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</si>
  <si>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</si>
  <si>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</si>
  <si>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</si>
  <si>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</si>
  <si>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</si>
  <si>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</si>
  <si>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</si>
  <si>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</si>
  <si>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</si>
  <si>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</si>
  <si>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</si>
  <si>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</si>
  <si>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</si>
  <si>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</si>
  <si>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</si>
  <si>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</si>
  <si>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</si>
  <si>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</si>
  <si>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</si>
  <si>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</si>
  <si>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</si>
  <si>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</si>
  <si>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</si>
  <si>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</si>
  <si>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</si>
  <si>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</si>
  <si>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</si>
  <si>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</si>
  <si>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</si>
  <si>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</si>
  <si>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</si>
  <si>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</si>
  <si>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</si>
  <si>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</si>
  <si>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</si>
  <si>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</si>
  <si>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</si>
  <si>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</si>
  <si>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</si>
  <si>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</si>
  <si>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</si>
  <si>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</si>
  <si>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</si>
  <si>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</si>
  <si>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</si>
  <si>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</si>
  <si>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</si>
  <si>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</si>
  <si>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</si>
  <si>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</si>
  <si>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</si>
  <si>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</si>
  <si>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</si>
  <si>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</si>
  <si>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</si>
  <si>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</si>
  <si>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</si>
  <si>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</si>
  <si>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</si>
  <si>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</si>
  <si>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</si>
  <si>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</si>
  <si>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</si>
  <si>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</si>
  <si>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</si>
  <si>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</si>
  <si>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</si>
  <si>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</si>
  <si>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</si>
  <si>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</si>
  <si>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</si>
  <si>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</si>
  <si>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</si>
  <si>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</si>
  <si>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</si>
  <si>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</si>
  <si>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</si>
  <si>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</si>
  <si>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</si>
  <si>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</si>
  <si>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</si>
  <si>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</si>
  <si>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</si>
  <si>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</si>
  <si>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</si>
  <si>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</si>
  <si>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</si>
  <si>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</si>
  <si>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</si>
  <si>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</si>
  <si>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</si>
  <si>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</si>
  <si>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</si>
  <si>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</si>
  <si>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</si>
  <si>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</si>
  <si>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</si>
  <si>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</si>
  <si>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</si>
  <si>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</si>
  <si>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</si>
  <si>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</si>
  <si>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</si>
  <si>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</si>
  <si>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</si>
  <si>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</si>
  <si>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</si>
  <si>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</si>
  <si>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</si>
  <si>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</si>
  <si>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</si>
  <si>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</si>
  <si>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</si>
  <si>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</si>
  <si>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</si>
  <si>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</si>
  <si>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</si>
  <si>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</si>
  <si>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</si>
  <si>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</si>
  <si>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</si>
  <si>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</si>
  <si>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</si>
  <si>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</si>
  <si>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</si>
  <si>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</si>
  <si>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</si>
  <si>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</si>
  <si>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</si>
  <si>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</si>
  <si>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</si>
  <si>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</si>
  <si>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</si>
  <si>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</si>
  <si>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</si>
  <si>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</si>
  <si>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</si>
  <si>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</si>
  <si>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</si>
  <si>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</si>
  <si>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</si>
  <si>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</si>
  <si>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</si>
  <si>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</si>
  <si>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</si>
  <si>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</si>
  <si>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</si>
  <si>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</si>
  <si>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</si>
  <si>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</si>
  <si>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</si>
  <si>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</si>
  <si>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</si>
  <si>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</si>
  <si>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</si>
  <si>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</si>
  <si>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</si>
  <si>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</si>
  <si>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</si>
  <si>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</si>
  <si>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</si>
  <si>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</si>
  <si>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</si>
  <si>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</si>
  <si>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</si>
  <si>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</si>
  <si>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</si>
  <si>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</si>
  <si>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</si>
  <si>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</si>
  <si>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</si>
  <si>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</si>
  <si>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</si>
  <si>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</si>
  <si>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</si>
  <si>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</si>
  <si>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</si>
  <si>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</si>
  <si>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</si>
  <si>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</si>
  <si>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</si>
  <si>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</si>
  <si>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</si>
  <si>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</si>
  <si>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</si>
  <si>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</si>
  <si>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</si>
  <si>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</si>
  <si>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</si>
  <si>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</si>
  <si>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</si>
  <si>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</si>
  <si>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</si>
  <si>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</si>
  <si>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</si>
  <si>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</si>
  <si>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</si>
  <si>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</si>
  <si>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</si>
  <si>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</si>
  <si>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</si>
  <si>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</si>
  <si>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</si>
  <si>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</si>
  <si>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</si>
  <si>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</si>
  <si>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</si>
  <si>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</si>
  <si>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</si>
  <si>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</si>
  <si>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</si>
  <si>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</si>
  <si>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</si>
  <si>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</si>
  <si>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</si>
  <si>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</si>
  <si>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</si>
  <si>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</si>
  <si>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</si>
  <si>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</si>
  <si>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</si>
  <si>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</si>
  <si>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</si>
  <si>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</si>
  <si>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</si>
  <si>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</si>
  <si>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</si>
  <si>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</si>
  <si>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</si>
  <si>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</si>
  <si>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</si>
  <si>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</si>
  <si>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</si>
  <si>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</si>
  <si>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</si>
  <si>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</si>
  <si>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</si>
  <si>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</si>
  <si>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</si>
  <si>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</si>
  <si>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</si>
  <si>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</si>
  <si>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</si>
  <si>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</si>
  <si>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</si>
  <si>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</si>
  <si>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</si>
  <si>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</si>
  <si>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</si>
  <si>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</si>
  <si>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</si>
  <si>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</si>
  <si>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</si>
  <si>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</si>
  <si>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</si>
  <si>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</si>
  <si>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</si>
  <si>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</si>
  <si>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</si>
  <si>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</si>
  <si>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</si>
  <si>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</si>
  <si>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</si>
  <si>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</si>
  <si>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</si>
  <si>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</si>
  <si>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</si>
  <si>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</si>
  <si>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</si>
  <si>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</si>
  <si>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</si>
  <si>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</si>
  <si>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</si>
  <si>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</si>
  <si>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</si>
  <si>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</si>
  <si>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</si>
  <si>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</si>
  <si>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</si>
  <si>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</si>
  <si>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</si>
  <si>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</si>
  <si>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</si>
  <si>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</si>
  <si>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</si>
  <si>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</si>
  <si>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</si>
  <si>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</si>
  <si>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</si>
  <si>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</si>
  <si>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</si>
  <si>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</si>
  <si>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</si>
  <si>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</si>
  <si>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</si>
  <si>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</si>
  <si>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</si>
  <si>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</si>
  <si>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</si>
  <si>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</si>
  <si>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</si>
  <si>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</si>
  <si>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</si>
  <si>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</si>
  <si>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</si>
  <si>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</si>
  <si>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</si>
  <si>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</si>
  <si>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</si>
  <si>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</si>
  <si>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</si>
  <si>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</si>
  <si>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</si>
  <si>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</si>
  <si>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</si>
  <si>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</si>
  <si>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</si>
  <si>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</si>
  <si>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</si>
  <si>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</si>
  <si>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</si>
  <si>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</si>
  <si>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</si>
  <si>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</si>
  <si>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</si>
  <si>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</si>
  <si>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</si>
  <si>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</si>
  <si>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</si>
  <si>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</si>
  <si>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</si>
  <si>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</si>
  <si>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</si>
  <si>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</si>
  <si>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</si>
  <si>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</si>
  <si>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</si>
  <si>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</si>
  <si>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</si>
  <si>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</si>
  <si>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</si>
  <si>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</si>
  <si>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</si>
  <si>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</si>
  <si>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</si>
  <si>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</si>
  <si>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</si>
  <si>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</si>
  <si>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</si>
  <si>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</si>
  <si>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</si>
  <si>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</si>
  <si>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</si>
  <si>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</si>
  <si>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</si>
  <si>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</si>
  <si>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</si>
  <si>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</si>
  <si>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</si>
  <si>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</si>
  <si>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</si>
  <si>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</si>
  <si>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</si>
  <si>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</si>
  <si>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</si>
  <si>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</si>
  <si>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</si>
  <si>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</si>
  <si>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</si>
  <si>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</si>
  <si>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</si>
  <si>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</si>
  <si>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</si>
  <si>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</si>
  <si>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</si>
  <si>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</si>
  <si>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</si>
  <si>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</si>
  <si>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</si>
  <si>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</si>
  <si>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</si>
  <si>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</si>
  <si>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</si>
  <si>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</si>
  <si>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</si>
  <si>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</si>
  <si>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</si>
  <si>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</si>
  <si>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</si>
  <si>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</si>
  <si>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</si>
  <si>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</si>
  <si>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</si>
  <si>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</si>
  <si>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</si>
  <si>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</si>
  <si>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</si>
  <si>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</si>
  <si>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</si>
  <si>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</si>
  <si>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</si>
  <si>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</si>
  <si>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</si>
  <si>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</si>
  <si>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</si>
  <si>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</si>
  <si>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</si>
  <si>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</si>
  <si>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</si>
  <si>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</si>
  <si>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</si>
  <si>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</si>
  <si>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</si>
  <si>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</si>
  <si>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</si>
  <si>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</si>
  <si>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</si>
  <si>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</si>
  <si>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</si>
  <si>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</si>
  <si>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</si>
  <si>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</si>
  <si>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</si>
  <si>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</si>
  <si>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</si>
  <si>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</si>
  <si>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</si>
  <si>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</si>
  <si>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</si>
  <si>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</si>
  <si>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</si>
  <si>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</si>
  <si>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</si>
  <si>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</si>
  <si>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</si>
  <si>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</si>
  <si>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</si>
  <si>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</si>
  <si>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</si>
  <si>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</si>
  <si>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</si>
  <si>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</si>
  <si>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</si>
  <si>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</si>
  <si>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</si>
  <si>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</si>
  <si>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</si>
  <si>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</si>
  <si>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</si>
  <si>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</si>
  <si>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</si>
  <si>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</si>
  <si>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</si>
  <si>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</si>
  <si>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</si>
  <si>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</si>
  <si>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</si>
  <si>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</si>
  <si>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</si>
  <si>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</si>
  <si>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</si>
  <si>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</si>
  <si>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</si>
  <si>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</si>
  <si>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</si>
  <si>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</si>
  <si>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</si>
  <si>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</si>
  <si>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</si>
  <si>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</si>
  <si>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</si>
  <si>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</si>
  <si>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</si>
  <si>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</si>
  <si>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</si>
  <si>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</si>
  <si>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</si>
  <si>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</si>
  <si>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</si>
  <si>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</si>
  <si>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</si>
  <si>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</si>
  <si>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</si>
  <si>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</si>
  <si>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</si>
  <si>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</si>
  <si>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</si>
  <si>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</si>
  <si>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</si>
  <si>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</si>
  <si>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</si>
  <si>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</si>
  <si>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</si>
  <si>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</si>
  <si>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</si>
  <si>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</si>
  <si>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</si>
  <si>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</si>
  <si>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</si>
  <si>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</si>
  <si>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</si>
  <si>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</si>
  <si>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</si>
  <si>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</si>
  <si>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</si>
  <si>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</si>
  <si>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</si>
  <si>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</si>
  <si>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</si>
  <si>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</si>
  <si>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</si>
  <si>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</si>
  <si>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</si>
  <si>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</si>
  <si>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</si>
  <si>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</si>
  <si>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</si>
  <si>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</si>
  <si>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</si>
  <si>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</si>
  <si>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</si>
  <si>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</si>
  <si>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</si>
  <si>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</si>
  <si>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</si>
  <si>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</si>
  <si>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</si>
  <si>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</si>
  <si>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</si>
  <si>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</si>
  <si>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</si>
  <si>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</si>
  <si>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</si>
  <si>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</si>
  <si>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</si>
  <si>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</si>
  <si>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</si>
  <si>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</si>
  <si>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</si>
  <si>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</si>
  <si>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</si>
  <si>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</si>
  <si>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</si>
  <si>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</si>
  <si>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</si>
  <si>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</si>
  <si>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</si>
  <si>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</si>
  <si>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</si>
  <si>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</si>
  <si>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</si>
  <si>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</si>
  <si>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</si>
  <si>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</si>
  <si>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</si>
  <si>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</si>
  <si>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</si>
  <si>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</si>
  <si>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</si>
  <si>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</si>
  <si>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</si>
  <si>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</si>
  <si>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</si>
  <si>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</si>
  <si>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</si>
  <si>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</si>
  <si>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</si>
  <si>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</si>
  <si>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</si>
  <si>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</si>
  <si>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</si>
  <si>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</si>
  <si>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</si>
  <si>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</si>
  <si>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</si>
  <si>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</si>
  <si>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</si>
  <si>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</si>
  <si>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</si>
  <si>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</si>
  <si>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</si>
  <si>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</si>
  <si>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</si>
  <si>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</si>
  <si>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</si>
  <si>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</si>
  <si>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</si>
  <si>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</si>
  <si>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</si>
  <si>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</si>
  <si>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</si>
  <si>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</si>
  <si>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</si>
  <si>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</si>
  <si>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</si>
  <si>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</si>
  <si>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</si>
  <si>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</si>
  <si>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</si>
  <si>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</si>
  <si>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</si>
  <si>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</si>
  <si>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</si>
  <si>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</si>
  <si>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</si>
  <si>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</si>
  <si>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</si>
  <si>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</si>
  <si>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</si>
  <si>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</si>
  <si>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</si>
  <si>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</si>
  <si>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</si>
  <si>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</si>
  <si>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</si>
  <si>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</si>
  <si>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</si>
  <si>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</si>
  <si>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</si>
  <si>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</si>
  <si>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</si>
  <si>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</si>
  <si>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</si>
  <si>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</si>
  <si>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</si>
  <si>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</si>
  <si>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</si>
  <si>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</si>
  <si>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</si>
  <si>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</si>
  <si>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</si>
  <si>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</si>
  <si>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</si>
  <si>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</si>
  <si>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</si>
  <si>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</si>
  <si>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</si>
  <si>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</si>
  <si>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</si>
  <si>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</si>
  <si>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</si>
  <si>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</si>
  <si>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</si>
  <si>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</si>
  <si>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</si>
  <si>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</si>
  <si>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</si>
  <si>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</si>
  <si>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</si>
  <si>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</si>
  <si>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</si>
  <si>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</si>
  <si>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</si>
  <si>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</si>
  <si>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</si>
  <si>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</si>
  <si>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</si>
  <si>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</si>
  <si>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</si>
  <si>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</si>
  <si>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</si>
  <si>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</si>
  <si>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</si>
  <si>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</si>
  <si>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</si>
  <si>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</si>
  <si>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</si>
  <si>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</si>
  <si>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</si>
  <si>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</si>
  <si>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</si>
  <si>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</si>
  <si>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</si>
  <si>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</si>
  <si>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</si>
  <si>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</si>
  <si>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</si>
  <si>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</si>
  <si>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</si>
  <si>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</si>
  <si>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</si>
  <si>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</si>
  <si>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</si>
  <si>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</si>
  <si>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</si>
  <si>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</si>
  <si>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</si>
  <si>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</si>
  <si>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</si>
  <si>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</si>
  <si>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</si>
  <si>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</si>
  <si>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</si>
  <si>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</si>
  <si>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</si>
  <si>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</si>
  <si>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</si>
  <si>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</si>
  <si>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</si>
  <si>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</si>
  <si>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</si>
  <si>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</si>
  <si>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</si>
  <si>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</si>
  <si>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</si>
  <si>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</si>
  <si>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</si>
  <si>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</si>
  <si>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</si>
  <si>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</si>
  <si>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</si>
  <si>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</si>
  <si>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</si>
  <si>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</si>
  <si>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</si>
  <si>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</si>
  <si>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</si>
  <si>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</si>
  <si>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</si>
  <si>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</si>
  <si>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</si>
  <si>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</si>
  <si>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</si>
  <si>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</si>
  <si>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</si>
  <si>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</si>
  <si>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</si>
  <si>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</si>
  <si>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</si>
  <si>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</si>
  <si>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</si>
  <si>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</si>
  <si>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</si>
  <si>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</si>
  <si>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</si>
  <si>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</si>
  <si>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</si>
  <si>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</si>
  <si>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</si>
  <si>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</si>
  <si>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</si>
  <si>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</si>
  <si>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</si>
  <si>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</si>
  <si>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</si>
  <si>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</si>
  <si>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</si>
  <si>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</si>
  <si>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</si>
  <si>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</si>
  <si>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</si>
  <si>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</si>
  <si>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</si>
  <si>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</si>
  <si>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</si>
  <si>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</si>
  <si>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</si>
  <si>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</si>
  <si>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</si>
  <si>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</si>
  <si>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</si>
  <si>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</si>
  <si>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</si>
  <si>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</si>
  <si>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</si>
  <si>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</si>
  <si>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</si>
  <si>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</si>
  <si>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</si>
  <si>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</si>
  <si>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</si>
  <si>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</si>
  <si>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</si>
  <si>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</si>
  <si>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</si>
  <si>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</si>
  <si>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</si>
  <si>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</si>
  <si>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</si>
  <si>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</si>
  <si>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</si>
  <si>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</si>
  <si>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</si>
  <si>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</si>
  <si>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</si>
  <si>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</si>
  <si>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</si>
  <si>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</si>
  <si>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</si>
  <si>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</si>
  <si>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</si>
  <si>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</si>
  <si>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</si>
  <si>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</si>
  <si>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</si>
  <si>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</si>
  <si>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</si>
  <si>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</si>
  <si>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</si>
  <si>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</si>
  <si>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</si>
  <si>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</si>
  <si>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</si>
  <si>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</si>
  <si>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</si>
  <si>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</si>
  <si>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</si>
  <si>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</si>
  <si>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</si>
  <si>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</si>
  <si>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</si>
  <si>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</si>
  <si>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</si>
  <si>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</si>
  <si>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</si>
  <si>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</si>
  <si>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</si>
  <si>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</si>
  <si>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</si>
  <si>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</si>
  <si>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</si>
  <si>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</si>
  <si>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</si>
  <si>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</si>
  <si>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</si>
  <si>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</si>
  <si>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</si>
  <si>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</si>
  <si>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</si>
  <si>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</si>
  <si>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</si>
  <si>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</si>
  <si>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</si>
  <si>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</si>
  <si>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</si>
  <si>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</si>
  <si>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</si>
  <si>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</si>
  <si>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</si>
  <si>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</si>
  <si>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</si>
  <si>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</si>
  <si>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</si>
  <si>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</si>
  <si>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</si>
  <si>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</si>
  <si>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</si>
  <si>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</si>
  <si>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</si>
  <si>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</si>
  <si>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</si>
  <si>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</si>
  <si>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</si>
  <si>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</si>
  <si>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</si>
  <si>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</si>
  <si>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</si>
  <si>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</si>
  <si>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</si>
  <si>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</si>
  <si>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</si>
  <si>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</si>
  <si>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</si>
  <si>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</si>
  <si>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</si>
  <si>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</si>
  <si>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</si>
  <si>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</si>
  <si>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</si>
  <si>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</si>
  <si>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</si>
  <si>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</si>
  <si>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</si>
  <si>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</si>
  <si>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</si>
  <si>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</si>
  <si>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</si>
  <si>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</si>
  <si>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</si>
  <si>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</si>
  <si>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</si>
  <si>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</si>
  <si>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</si>
  <si>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</si>
  <si>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</si>
  <si>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</si>
  <si>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</si>
  <si>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</si>
  <si>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</si>
  <si>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</si>
  <si>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</si>
  <si>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</si>
  <si>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</si>
  <si>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</si>
  <si>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</si>
  <si>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</si>
  <si>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</si>
  <si>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</si>
  <si>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</si>
  <si>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</si>
  <si>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</si>
  <si>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</si>
  <si>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</si>
  <si>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</si>
  <si>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</si>
  <si>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</si>
  <si>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</si>
  <si>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</si>
  <si>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</si>
  <si>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</si>
  <si>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</si>
  <si>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</si>
  <si>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</si>
  <si>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</si>
  <si>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</si>
  <si>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</si>
  <si>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</si>
  <si>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</si>
  <si>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</si>
  <si>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</si>
  <si>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</si>
  <si>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</si>
  <si>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</si>
  <si>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</si>
  <si>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</si>
  <si>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</si>
  <si>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</si>
  <si>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</si>
  <si>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</si>
  <si>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</si>
  <si>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</si>
  <si>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</si>
  <si>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</si>
  <si>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</si>
  <si>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</si>
  <si>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</si>
  <si>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</si>
  <si>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</si>
  <si>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</si>
  <si>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</si>
  <si>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</si>
  <si>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</si>
  <si>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</si>
  <si>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</si>
  <si>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</si>
  <si>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</si>
  <si>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</si>
  <si>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</si>
  <si>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</si>
  <si>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</si>
  <si>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</si>
  <si>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</si>
  <si>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</si>
  <si>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</si>
  <si>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</si>
  <si>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</si>
  <si>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</si>
  <si>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</si>
  <si>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</si>
  <si>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</si>
  <si>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</si>
  <si>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</si>
  <si>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</si>
  <si>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</si>
  <si>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</si>
  <si>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</si>
  <si>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</si>
  <si>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</si>
  <si>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</si>
  <si>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</si>
  <si>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</si>
  <si>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</si>
  <si>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</si>
  <si>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</si>
  <si>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</si>
  <si>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</si>
  <si>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</si>
  <si>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</si>
  <si>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</si>
  <si>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</si>
  <si>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</si>
  <si>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</si>
  <si>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</si>
  <si>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</si>
  <si>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</si>
  <si>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</si>
  <si>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</si>
  <si>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</si>
  <si>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</si>
  <si>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</si>
  <si>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</si>
  <si>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</si>
  <si>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</si>
  <si>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</si>
  <si>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</si>
  <si>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</si>
  <si>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</si>
  <si>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</si>
  <si>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</si>
  <si>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</si>
  <si>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</si>
  <si>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</si>
  <si>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</si>
  <si>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</si>
  <si>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</si>
  <si>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</si>
  <si>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</si>
  <si>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</si>
  <si>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</si>
  <si>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</si>
  <si>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</si>
  <si>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</si>
  <si>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</si>
  <si>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</si>
  <si>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</si>
  <si>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</si>
  <si>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</si>
  <si>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</si>
  <si>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</si>
  <si>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</si>
  <si>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</si>
  <si>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</si>
  <si>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</si>
  <si>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</si>
  <si>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</si>
  <si>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</si>
  <si>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</si>
  <si>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</si>
  <si>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</si>
  <si>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</si>
  <si>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</si>
  <si>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</si>
  <si>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</si>
  <si>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</si>
  <si>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</si>
  <si>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</si>
  <si>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</si>
  <si>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</si>
  <si>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</si>
  <si>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</si>
  <si>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</si>
  <si>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</si>
  <si>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</si>
  <si>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</si>
  <si>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</si>
  <si>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</si>
  <si>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</si>
  <si>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</si>
  <si>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</si>
  <si>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</si>
  <si>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</si>
  <si>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</si>
  <si>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</si>
  <si>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</si>
  <si>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</si>
  <si>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</si>
  <si>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</si>
  <si>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</si>
  <si>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</si>
  <si>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</si>
  <si>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</si>
  <si>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</si>
  <si>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</si>
  <si>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</si>
  <si>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</si>
  <si>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</si>
  <si>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</si>
  <si>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</si>
  <si>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</si>
  <si>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</si>
  <si>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</si>
  <si>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</si>
  <si>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</si>
  <si>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</si>
  <si>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</si>
  <si>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</si>
  <si>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</si>
  <si>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</si>
  <si>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</si>
  <si>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</si>
  <si>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</si>
  <si>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</si>
  <si>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</si>
  <si>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</si>
  <si>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</si>
  <si>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</si>
  <si>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</si>
  <si>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</si>
  <si>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</si>
  <si>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</si>
  <si>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</si>
  <si>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</si>
  <si>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</si>
  <si>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</si>
  <si>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</si>
  <si>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</si>
  <si>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</si>
  <si>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</si>
  <si>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</si>
  <si>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</si>
  <si>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</si>
  <si>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</si>
  <si>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</si>
  <si>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</si>
  <si>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</si>
  <si>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</si>
  <si>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</si>
  <si>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</si>
  <si>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</si>
  <si>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</si>
  <si>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</si>
  <si>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</si>
  <si>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</si>
  <si>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</si>
  <si>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</si>
  <si>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</si>
  <si>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</si>
  <si>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</si>
  <si>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</si>
  <si>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</si>
  <si>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</si>
  <si>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</si>
  <si>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</si>
  <si>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</si>
  <si>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</si>
  <si>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</si>
  <si>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</si>
  <si>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</si>
  <si>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</si>
  <si>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</si>
  <si>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</si>
  <si>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</si>
  <si>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</si>
  <si>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</si>
  <si>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</si>
  <si>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</si>
  <si>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</si>
  <si>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</si>
  <si>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</si>
  <si>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</si>
  <si>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</si>
  <si>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</si>
  <si>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</si>
  <si>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</si>
  <si>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</si>
  <si>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</si>
  <si>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</si>
  <si>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</si>
  <si>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</si>
  <si>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</si>
  <si>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</si>
  <si>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</si>
  <si>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</si>
  <si>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</si>
  <si>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</si>
  <si>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</si>
  <si>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</si>
  <si>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</si>
  <si>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</si>
  <si>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</si>
  <si>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</si>
  <si>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</si>
  <si>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</si>
  <si>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</si>
  <si>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</si>
  <si>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</si>
  <si>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</si>
  <si>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</si>
  <si>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</si>
  <si>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</si>
  <si>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</si>
  <si>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</si>
  <si>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</si>
  <si>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</si>
  <si>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</si>
  <si>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</si>
  <si>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</si>
  <si>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</si>
  <si>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</si>
  <si>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</si>
  <si>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</si>
  <si>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</si>
  <si>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</si>
  <si>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</si>
  <si>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</si>
  <si>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</si>
  <si>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</si>
  <si>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</si>
  <si>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</si>
  <si>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</si>
  <si>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</si>
  <si>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</si>
  <si>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</si>
  <si>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</si>
  <si>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</si>
  <si>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</si>
  <si>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</si>
  <si>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</si>
  <si>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</si>
  <si>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</si>
  <si>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</si>
  <si>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</si>
  <si>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</si>
  <si>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</si>
  <si>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</si>
  <si>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</si>
  <si>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</si>
  <si>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</si>
  <si>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</si>
  <si>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</si>
  <si>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</si>
  <si>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</si>
  <si>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</si>
  <si>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</si>
  <si>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</si>
  <si>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</si>
  <si>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</si>
  <si>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</si>
  <si>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</si>
  <si>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</si>
  <si>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</si>
  <si>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</si>
  <si>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</si>
  <si>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</si>
  <si>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</si>
  <si>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</si>
  <si>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</si>
  <si>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</si>
  <si>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</si>
  <si>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</si>
  <si>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</si>
  <si>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</si>
  <si>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</si>
  <si>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</si>
  <si>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</si>
  <si>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</si>
  <si>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</si>
  <si>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</si>
  <si>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</si>
  <si>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</si>
  <si>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</si>
  <si>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</si>
  <si>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</si>
  <si>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</si>
  <si>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</si>
  <si>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</si>
  <si>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</si>
  <si>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</si>
  <si>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</si>
  <si>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</si>
  <si>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</si>
  <si>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</si>
  <si>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</si>
  <si>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</si>
  <si>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</si>
  <si>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</si>
  <si>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</si>
  <si>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</si>
  <si>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</si>
  <si>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</si>
  <si>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</si>
  <si>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</si>
  <si>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</si>
  <si>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</si>
  <si>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</si>
  <si>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</si>
  <si>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</si>
  <si>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</si>
  <si>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</si>
  <si>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</si>
  <si>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</si>
  <si>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</si>
  <si>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</si>
  <si>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</si>
  <si>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</si>
  <si>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</si>
  <si>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</si>
  <si>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</si>
  <si>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</si>
  <si>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</si>
  <si>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</si>
  <si>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</si>
  <si>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</si>
  <si>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</si>
  <si>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</si>
  <si>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</si>
  <si>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</si>
  <si>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</si>
  <si>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</si>
  <si>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</si>
  <si>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</si>
  <si>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</si>
  <si>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</si>
  <si>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</si>
  <si>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</si>
  <si>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</si>
  <si>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</si>
  <si>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</si>
  <si>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</si>
  <si>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</si>
  <si>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</si>
  <si>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</si>
  <si>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</si>
  <si>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</si>
  <si>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</si>
  <si>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</si>
  <si>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</si>
  <si>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</si>
  <si>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</si>
  <si>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</si>
  <si>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</si>
  <si>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</si>
  <si>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</si>
  <si>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</si>
  <si>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Wellfound Behavioral Health Hospital</t>
  </si>
  <si>
    <t>3402 S 19th St</t>
  </si>
  <si>
    <t>Tacoma</t>
  </si>
  <si>
    <t>Washington</t>
  </si>
  <si>
    <t>Pierce</t>
  </si>
  <si>
    <t>Angela Naylor</t>
  </si>
  <si>
    <t>Natalia Martinez-Kohler</t>
  </si>
  <si>
    <t>253-301-5400</t>
  </si>
  <si>
    <t>natalia.martinez-kohler@multicare.org</t>
  </si>
  <si>
    <t>12/31/2022</t>
  </si>
  <si>
    <t>HPSY.FS.60919628</t>
  </si>
  <si>
    <t>Diann Puls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</si>
</sst>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4" xfId="0" quotePrefix="1" applyNumberFormat="1" applyFont="1" applyFill="1" applyBorder="1" applyProtection="1"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457200</xdr:colOff>
      <xdr:row>70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75A8A3-7CDD-59C4-A507-350BB3F9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29975" cy="1342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atalia.martinez-kohler@multicar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26" transitionEvaluation="1" transitionEntry="1" codeName="Sheet1">
    <tabColor rgb="FF92D050"/>
    <pageSetUpPr autoPageBreaks="0" fitToPage="1"/>
  </sheetPr>
  <dimension ref="A1:CF716"/>
  <sheetViews>
    <sheetView topLeftCell="A126" zoomScaleNormal="100" workbookViewId="0">
      <selection activeCell="F405" sqref="F405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69" t="s">
        <v>1351</v>
      </c>
      <c r="C1" s="17"/>
    </row>
    <row r="2" spans="1:3" x14ac:dyDescent="0.25">
      <c r="A2" s="69" t="s">
        <v>2</v>
      </c>
      <c r="C2" s="17"/>
    </row>
    <row r="3" spans="1:3" x14ac:dyDescent="0.25">
      <c r="A3" s="12" t="s">
        <v>3</v>
      </c>
      <c r="C3" s="17"/>
    </row>
    <row r="4" spans="1:3" x14ac:dyDescent="0.25">
      <c r="C4" s="17"/>
    </row>
    <row r="5" spans="1:3" x14ac:dyDescent="0.25">
      <c r="A5" s="12" t="s">
        <v>1330</v>
      </c>
    </row>
    <row r="6" spans="1:3" x14ac:dyDescent="0.25">
      <c r="A6" s="12" t="s">
        <v>4</v>
      </c>
    </row>
    <row r="7" spans="1:3" x14ac:dyDescent="0.25">
      <c r="A7" s="12" t="s">
        <v>1352</v>
      </c>
    </row>
    <row r="8" spans="1:3" x14ac:dyDescent="0.25">
      <c r="C8" s="17"/>
    </row>
    <row r="9" spans="1:3" x14ac:dyDescent="0.25">
      <c r="A9" s="69" t="s">
        <v>5</v>
      </c>
      <c r="C9" s="17"/>
    </row>
    <row r="10" spans="1:3" x14ac:dyDescent="0.25">
      <c r="A10" s="12" t="s">
        <v>1353</v>
      </c>
      <c r="C10" s="17"/>
    </row>
    <row r="11" spans="1:3" x14ac:dyDescent="0.25">
      <c r="A11" s="18" t="s">
        <v>6</v>
      </c>
      <c r="C11" s="17"/>
    </row>
    <row r="12" spans="1:3" x14ac:dyDescent="0.25">
      <c r="A12" s="16" t="s">
        <v>7</v>
      </c>
      <c r="C12" s="17"/>
    </row>
    <row r="13" spans="1:3" x14ac:dyDescent="0.25">
      <c r="A13" s="12" t="s">
        <v>8</v>
      </c>
      <c r="C13" s="17"/>
    </row>
    <row r="14" spans="1:3" x14ac:dyDescent="0.25">
      <c r="C14" s="17"/>
    </row>
    <row r="15" spans="1:3" x14ac:dyDescent="0.25">
      <c r="A15" s="73" t="s">
        <v>9</v>
      </c>
    </row>
    <row r="16" spans="1:3" x14ac:dyDescent="0.25">
      <c r="A16" s="16" t="s">
        <v>10</v>
      </c>
    </row>
    <row r="17" spans="1:10" x14ac:dyDescent="0.25">
      <c r="A17" s="18" t="s">
        <v>1354</v>
      </c>
    </row>
    <row r="18" spans="1:10" ht="14.45" customHeight="1" x14ac:dyDescent="0.25">
      <c r="A18" s="18" t="s">
        <v>1355</v>
      </c>
    </row>
    <row r="19" spans="1:10" ht="14.45" customHeight="1" x14ac:dyDescent="0.25">
      <c r="A19" s="18" t="s">
        <v>1356</v>
      </c>
    </row>
    <row r="20" spans="1:10" ht="14.45" customHeight="1" x14ac:dyDescent="0.25">
      <c r="A20" s="16"/>
      <c r="E20" s="72"/>
      <c r="F20" s="72"/>
      <c r="G20" s="72"/>
    </row>
    <row r="21" spans="1:10" ht="14.45" customHeight="1" x14ac:dyDescent="0.25">
      <c r="A21" s="74" t="s">
        <v>11</v>
      </c>
      <c r="E21" s="72"/>
      <c r="F21" s="72"/>
      <c r="G21" s="72"/>
      <c r="I21" s="72"/>
      <c r="J21" s="72"/>
    </row>
    <row r="22" spans="1:10" ht="16.5" x14ac:dyDescent="0.25">
      <c r="A22" s="18" t="s">
        <v>12</v>
      </c>
      <c r="E22" s="71"/>
      <c r="F22" s="71"/>
      <c r="G22" s="71"/>
      <c r="I22" s="71"/>
      <c r="J22" s="71"/>
    </row>
    <row r="23" spans="1:10" ht="16.5" x14ac:dyDescent="0.25">
      <c r="A23" s="18" t="s">
        <v>1357</v>
      </c>
      <c r="E23" s="71"/>
      <c r="F23" s="71"/>
      <c r="G23" s="71"/>
      <c r="I23" s="71"/>
      <c r="J23" s="71"/>
    </row>
    <row r="24" spans="1:10" x14ac:dyDescent="0.25">
      <c r="A24" s="18" t="s">
        <v>1358</v>
      </c>
    </row>
    <row r="25" spans="1:10" x14ac:dyDescent="0.25">
      <c r="A25" s="18" t="s">
        <v>1359</v>
      </c>
    </row>
    <row r="26" spans="1:10" x14ac:dyDescent="0.25">
      <c r="A26" s="18"/>
    </row>
    <row r="27" spans="1:10" x14ac:dyDescent="0.25">
      <c r="A27" s="16" t="s">
        <v>13</v>
      </c>
      <c r="C27" s="17"/>
    </row>
    <row r="28" spans="1:10" x14ac:dyDescent="0.25">
      <c r="A28" s="18" t="s">
        <v>1360</v>
      </c>
      <c r="C28" s="17"/>
    </row>
    <row r="29" spans="1:10" x14ac:dyDescent="0.25">
      <c r="C29" s="17"/>
    </row>
    <row r="30" spans="1:10" x14ac:dyDescent="0.25">
      <c r="A30" s="12" t="s">
        <v>1349</v>
      </c>
      <c r="C30" s="333" t="s">
        <v>1350</v>
      </c>
      <c r="F30" s="19"/>
    </row>
    <row r="31" spans="1:10" x14ac:dyDescent="0.25">
      <c r="C31" s="17"/>
    </row>
    <row r="32" spans="1:10" x14ac:dyDescent="0.25">
      <c r="A32" s="69" t="s">
        <v>15</v>
      </c>
      <c r="B32" s="72"/>
      <c r="C32" s="72"/>
      <c r="D32" s="72"/>
    </row>
    <row r="33" spans="1:83" x14ac:dyDescent="0.25">
      <c r="A33" s="18" t="s">
        <v>16</v>
      </c>
      <c r="B33" s="72"/>
      <c r="C33" s="72"/>
      <c r="D33" s="72"/>
    </row>
    <row r="34" spans="1:83" ht="16.5" x14ac:dyDescent="0.25">
      <c r="A34" s="18" t="s">
        <v>17</v>
      </c>
      <c r="B34" s="71"/>
      <c r="C34" s="71"/>
      <c r="D34" s="71"/>
    </row>
    <row r="35" spans="1:83" ht="16.5" x14ac:dyDescent="0.25">
      <c r="B35" s="71"/>
      <c r="C35" s="71"/>
      <c r="D35" s="71"/>
    </row>
    <row r="36" spans="1:83" x14ac:dyDescent="0.2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2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2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2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2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25">
      <c r="C41" s="17"/>
    </row>
    <row r="42" spans="1:83" x14ac:dyDescent="0.25">
      <c r="A42" s="12" t="s">
        <v>19</v>
      </c>
      <c r="C42" s="17"/>
      <c r="F42" s="19" t="s">
        <v>14</v>
      </c>
    </row>
    <row r="43" spans="1:83" x14ac:dyDescent="0.25">
      <c r="A43" s="19" t="s">
        <v>20</v>
      </c>
      <c r="C43" s="17"/>
    </row>
    <row r="44" spans="1:83" x14ac:dyDescent="0.2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2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2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25">
      <c r="A47" s="20" t="s">
        <v>216</v>
      </c>
      <c r="B47" s="312">
        <v>4315830.54</v>
      </c>
      <c r="C47" s="24"/>
      <c r="D47" s="24"/>
      <c r="E47" s="24"/>
      <c r="F47" s="24"/>
      <c r="G47" s="24"/>
      <c r="H47" s="24">
        <v>4315830.54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4315830.54</v>
      </c>
    </row>
    <row r="48" spans="1:83" x14ac:dyDescent="0.2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25">
      <c r="A49" s="20" t="s">
        <v>218</v>
      </c>
      <c r="B49" s="32">
        <f>B47+B48</f>
        <v>4315830.54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2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6" t="s">
        <v>219</v>
      </c>
      <c r="B51" s="24">
        <v>738163.68</v>
      </c>
      <c r="C51" s="24"/>
      <c r="D51" s="24"/>
      <c r="E51" s="24"/>
      <c r="F51" s="24"/>
      <c r="G51" s="24"/>
      <c r="H51" s="24">
        <v>738163.68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738163.68</v>
      </c>
    </row>
    <row r="52" spans="1:83" x14ac:dyDescent="0.2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25">
      <c r="A53" s="20" t="s">
        <v>218</v>
      </c>
      <c r="B53" s="32">
        <f>B51+B52</f>
        <v>738163.68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2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2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2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2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2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25">
      <c r="A59" s="39" t="s">
        <v>246</v>
      </c>
      <c r="B59" s="32"/>
      <c r="C59" s="24"/>
      <c r="D59" s="24"/>
      <c r="E59" s="24"/>
      <c r="F59" s="24"/>
      <c r="G59" s="24"/>
      <c r="H59" s="24">
        <v>21234</v>
      </c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/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25">
      <c r="A60" s="241" t="s">
        <v>247</v>
      </c>
      <c r="B60" s="242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6"/>
      <c r="Q60" s="316"/>
      <c r="R60" s="316"/>
      <c r="S60" s="317"/>
      <c r="T60" s="317"/>
      <c r="U60" s="318"/>
      <c r="V60" s="316"/>
      <c r="W60" s="316"/>
      <c r="X60" s="316"/>
      <c r="Y60" s="316"/>
      <c r="Z60" s="316"/>
      <c r="AA60" s="316"/>
      <c r="AB60" s="317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7"/>
      <c r="AW60" s="317"/>
      <c r="AX60" s="317"/>
      <c r="AY60" s="316"/>
      <c r="AZ60" s="316"/>
      <c r="BA60" s="317"/>
      <c r="BB60" s="317"/>
      <c r="BC60" s="317"/>
      <c r="BD60" s="317"/>
      <c r="BE60" s="316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247" t="s">
        <v>233</v>
      </c>
      <c r="CE60" s="268">
        <f t="shared" ref="CE60:CE68" si="4">SUM(C60:CD60)</f>
        <v>0</v>
      </c>
    </row>
    <row r="61" spans="1:83" x14ac:dyDescent="0.25">
      <c r="A61" s="39" t="s">
        <v>248</v>
      </c>
      <c r="B61" s="20"/>
      <c r="C61" s="24"/>
      <c r="D61" s="24"/>
      <c r="E61" s="24"/>
      <c r="F61" s="24"/>
      <c r="G61" s="24"/>
      <c r="H61" s="24">
        <v>19647620.16</v>
      </c>
      <c r="I61" s="24"/>
      <c r="J61" s="24"/>
      <c r="K61" s="24"/>
      <c r="L61" s="24"/>
      <c r="M61" s="24"/>
      <c r="N61" s="24"/>
      <c r="O61" s="24"/>
      <c r="P61" s="30"/>
      <c r="Q61" s="30"/>
      <c r="R61" s="30"/>
      <c r="S61" s="319"/>
      <c r="T61" s="319"/>
      <c r="U61" s="31"/>
      <c r="V61" s="30"/>
      <c r="W61" s="30"/>
      <c r="X61" s="30"/>
      <c r="Y61" s="30"/>
      <c r="Z61" s="30"/>
      <c r="AA61" s="30"/>
      <c r="AB61" s="32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9"/>
      <c r="AW61" s="319"/>
      <c r="AX61" s="319"/>
      <c r="AY61" s="30"/>
      <c r="AZ61" s="30"/>
      <c r="BA61" s="319"/>
      <c r="BB61" s="319"/>
      <c r="BC61" s="319"/>
      <c r="BD61" s="319"/>
      <c r="BE61" s="30"/>
      <c r="BF61" s="319"/>
      <c r="BG61" s="319"/>
      <c r="BH61" s="319"/>
      <c r="BI61" s="319"/>
      <c r="BJ61" s="319"/>
      <c r="BK61" s="319"/>
      <c r="BL61" s="319"/>
      <c r="BM61" s="319"/>
      <c r="BN61" s="319"/>
      <c r="BO61" s="319"/>
      <c r="BP61" s="319"/>
      <c r="BQ61" s="319"/>
      <c r="BR61" s="319"/>
      <c r="BS61" s="319"/>
      <c r="BT61" s="319"/>
      <c r="BU61" s="319"/>
      <c r="BV61" s="319"/>
      <c r="BW61" s="319"/>
      <c r="BX61" s="319"/>
      <c r="BY61" s="319"/>
      <c r="BZ61" s="319"/>
      <c r="CA61" s="319"/>
      <c r="CB61" s="319"/>
      <c r="CC61" s="319"/>
      <c r="CD61" s="29" t="s">
        <v>233</v>
      </c>
      <c r="CE61" s="32">
        <f t="shared" si="4"/>
        <v>19647620.16</v>
      </c>
    </row>
    <row r="62" spans="1:83" x14ac:dyDescent="0.2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0</v>
      </c>
      <c r="F62" s="32">
        <f t="shared" si="5"/>
        <v>0</v>
      </c>
      <c r="G62" s="32">
        <f t="shared" si="5"/>
        <v>0</v>
      </c>
      <c r="H62" s="32">
        <f t="shared" si="5"/>
        <v>4315831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0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0</v>
      </c>
      <c r="Z62" s="32">
        <f t="shared" si="5"/>
        <v>0</v>
      </c>
      <c r="AA62" s="32">
        <f t="shared" si="5"/>
        <v>0</v>
      </c>
      <c r="AB62" s="32">
        <f t="shared" si="5"/>
        <v>0</v>
      </c>
      <c r="AC62" s="32">
        <f t="shared" si="5"/>
        <v>0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0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0</v>
      </c>
      <c r="BF62" s="32">
        <f t="shared" si="5"/>
        <v>0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0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0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4315831</v>
      </c>
    </row>
    <row r="63" spans="1:83" x14ac:dyDescent="0.25">
      <c r="A63" s="39" t="s">
        <v>249</v>
      </c>
      <c r="B63" s="20"/>
      <c r="C63" s="24"/>
      <c r="D63" s="24"/>
      <c r="E63" s="24"/>
      <c r="F63" s="24"/>
      <c r="G63" s="24"/>
      <c r="H63" s="24">
        <v>-1043.5</v>
      </c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9"/>
      <c r="T63" s="319"/>
      <c r="U63" s="31"/>
      <c r="V63" s="30"/>
      <c r="W63" s="30"/>
      <c r="X63" s="30"/>
      <c r="Y63" s="30"/>
      <c r="Z63" s="30"/>
      <c r="AA63" s="30"/>
      <c r="AB63" s="32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29" t="s">
        <v>233</v>
      </c>
      <c r="CE63" s="32">
        <f t="shared" si="4"/>
        <v>-1043.5</v>
      </c>
    </row>
    <row r="64" spans="1:83" x14ac:dyDescent="0.25">
      <c r="A64" s="39" t="s">
        <v>250</v>
      </c>
      <c r="B64" s="20"/>
      <c r="C64" s="24"/>
      <c r="D64" s="24"/>
      <c r="E64" s="24"/>
      <c r="F64" s="24"/>
      <c r="G64" s="24"/>
      <c r="H64" s="47">
        <v>2157453.17</v>
      </c>
      <c r="I64" s="24"/>
      <c r="J64" s="24"/>
      <c r="K64" s="24"/>
      <c r="L64" s="24"/>
      <c r="M64" s="24"/>
      <c r="N64" s="24"/>
      <c r="O64" s="24"/>
      <c r="P64" s="30"/>
      <c r="Q64" s="30"/>
      <c r="R64" s="30"/>
      <c r="S64" s="319"/>
      <c r="T64" s="319"/>
      <c r="U64" s="31"/>
      <c r="V64" s="30"/>
      <c r="W64" s="30"/>
      <c r="X64" s="30"/>
      <c r="Y64" s="30"/>
      <c r="Z64" s="30"/>
      <c r="AA64" s="30"/>
      <c r="AB64" s="32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9"/>
      <c r="AW64" s="319"/>
      <c r="AX64" s="319"/>
      <c r="AY64" s="30"/>
      <c r="AZ64" s="30"/>
      <c r="BA64" s="319"/>
      <c r="BB64" s="319"/>
      <c r="BC64" s="319"/>
      <c r="BD64" s="319"/>
      <c r="BE64" s="30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29" t="s">
        <v>233</v>
      </c>
      <c r="CE64" s="32">
        <f t="shared" si="4"/>
        <v>2157453.17</v>
      </c>
    </row>
    <row r="65" spans="1:83" x14ac:dyDescent="0.2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/>
      <c r="Z65" s="30"/>
      <c r="AA65" s="30"/>
      <c r="AB65" s="32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/>
      <c r="BE65" s="30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0</v>
      </c>
    </row>
    <row r="66" spans="1:83" x14ac:dyDescent="0.25">
      <c r="A66" s="39" t="s">
        <v>252</v>
      </c>
      <c r="B66" s="20"/>
      <c r="C66" s="24"/>
      <c r="D66" s="24"/>
      <c r="E66" s="24"/>
      <c r="F66" s="24"/>
      <c r="G66" s="24"/>
      <c r="H66" s="24">
        <v>3023446.03</v>
      </c>
      <c r="I66" s="24"/>
      <c r="J66" s="24"/>
      <c r="K66" s="24"/>
      <c r="L66" s="24"/>
      <c r="M66" s="24"/>
      <c r="N66" s="24"/>
      <c r="O66" s="24"/>
      <c r="P66" s="30"/>
      <c r="Q66" s="30"/>
      <c r="R66" s="30"/>
      <c r="S66" s="319"/>
      <c r="T66" s="319"/>
      <c r="U66" s="31"/>
      <c r="V66" s="30"/>
      <c r="W66" s="30"/>
      <c r="X66" s="30"/>
      <c r="Y66" s="30"/>
      <c r="Z66" s="30"/>
      <c r="AA66" s="30"/>
      <c r="AB66" s="32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9"/>
      <c r="AW66" s="319"/>
      <c r="AX66" s="319"/>
      <c r="AY66" s="30"/>
      <c r="AZ66" s="30"/>
      <c r="BA66" s="319"/>
      <c r="BB66" s="319"/>
      <c r="BC66" s="319"/>
      <c r="BD66" s="319"/>
      <c r="BE66" s="30"/>
      <c r="BF66" s="319"/>
      <c r="BG66" s="319"/>
      <c r="BH66" s="319"/>
      <c r="BI66" s="319"/>
      <c r="BJ66" s="319"/>
      <c r="BK66" s="319"/>
      <c r="BL66" s="319"/>
      <c r="BM66" s="319"/>
      <c r="BN66" s="319"/>
      <c r="BO66" s="319"/>
      <c r="BP66" s="319"/>
      <c r="BQ66" s="319"/>
      <c r="BR66" s="319"/>
      <c r="BS66" s="319"/>
      <c r="BT66" s="319"/>
      <c r="BU66" s="319"/>
      <c r="BV66" s="319"/>
      <c r="BW66" s="319"/>
      <c r="BX66" s="319"/>
      <c r="BY66" s="319"/>
      <c r="BZ66" s="319"/>
      <c r="CA66" s="319"/>
      <c r="CB66" s="319"/>
      <c r="CC66" s="319"/>
      <c r="CD66" s="29" t="s">
        <v>233</v>
      </c>
      <c r="CE66" s="32">
        <f t="shared" si="4"/>
        <v>3023446.03</v>
      </c>
    </row>
    <row r="67" spans="1:83" x14ac:dyDescent="0.2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738164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0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0</v>
      </c>
      <c r="BF67" s="32">
        <f t="shared" si="7"/>
        <v>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738164</v>
      </c>
    </row>
    <row r="68" spans="1:83" x14ac:dyDescent="0.25">
      <c r="A68" s="39" t="s">
        <v>253</v>
      </c>
      <c r="B68" s="32"/>
      <c r="C68" s="24"/>
      <c r="D68" s="24"/>
      <c r="E68" s="24"/>
      <c r="F68" s="24"/>
      <c r="G68" s="24"/>
      <c r="H68" s="24">
        <v>1777381.19</v>
      </c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9"/>
      <c r="T68" s="319"/>
      <c r="U68" s="31"/>
      <c r="V68" s="30"/>
      <c r="W68" s="30"/>
      <c r="X68" s="30"/>
      <c r="Y68" s="30"/>
      <c r="Z68" s="30"/>
      <c r="AA68" s="30"/>
      <c r="AB68" s="32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9"/>
      <c r="AW68" s="319"/>
      <c r="AX68" s="319"/>
      <c r="AY68" s="30"/>
      <c r="AZ68" s="30"/>
      <c r="BA68" s="319"/>
      <c r="BB68" s="319"/>
      <c r="BC68" s="319"/>
      <c r="BD68" s="319"/>
      <c r="BE68" s="30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1777381.19</v>
      </c>
    </row>
    <row r="69" spans="1:83" x14ac:dyDescent="0.2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4045608.07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0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0</v>
      </c>
      <c r="BF69" s="32">
        <f t="shared" si="9"/>
        <v>0</v>
      </c>
      <c r="BG69" s="32">
        <f t="shared" si="9"/>
        <v>0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0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4045608.07</v>
      </c>
    </row>
    <row r="70" spans="1:83" x14ac:dyDescent="0.2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2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2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2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2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2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2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2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2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2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2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2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2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25">
      <c r="A83" s="33" t="s">
        <v>268</v>
      </c>
      <c r="B83" s="20"/>
      <c r="C83" s="24"/>
      <c r="D83" s="24"/>
      <c r="E83" s="30"/>
      <c r="F83" s="30"/>
      <c r="G83" s="24"/>
      <c r="H83" s="24">
        <f>3040688.15+1004919.92</f>
        <v>4045608.07</v>
      </c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1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5"/>
      <c r="CE83" s="32">
        <f t="shared" si="11"/>
        <v>4045608.07</v>
      </c>
    </row>
    <row r="84" spans="1:84" x14ac:dyDescent="0.2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2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0</v>
      </c>
      <c r="F85" s="32">
        <f t="shared" si="12"/>
        <v>0</v>
      </c>
      <c r="G85" s="32">
        <f t="shared" si="12"/>
        <v>0</v>
      </c>
      <c r="H85" s="32">
        <f t="shared" si="12"/>
        <v>35704460.119999997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0</v>
      </c>
      <c r="U85" s="32">
        <f t="shared" si="12"/>
        <v>0</v>
      </c>
      <c r="V85" s="32">
        <f t="shared" si="12"/>
        <v>0</v>
      </c>
      <c r="W85" s="32">
        <f t="shared" si="12"/>
        <v>0</v>
      </c>
      <c r="X85" s="32">
        <f t="shared" si="12"/>
        <v>0</v>
      </c>
      <c r="Y85" s="32">
        <f t="shared" si="12"/>
        <v>0</v>
      </c>
      <c r="Z85" s="32">
        <f t="shared" si="12"/>
        <v>0</v>
      </c>
      <c r="AA85" s="32">
        <f t="shared" si="12"/>
        <v>0</v>
      </c>
      <c r="AB85" s="32">
        <f t="shared" si="12"/>
        <v>0</v>
      </c>
      <c r="AC85" s="32">
        <f t="shared" si="12"/>
        <v>0</v>
      </c>
      <c r="AD85" s="32">
        <f t="shared" si="12"/>
        <v>0</v>
      </c>
      <c r="AE85" s="32">
        <f t="shared" si="12"/>
        <v>0</v>
      </c>
      <c r="AF85" s="32">
        <f t="shared" si="12"/>
        <v>0</v>
      </c>
      <c r="AG85" s="32">
        <f t="shared" si="12"/>
        <v>0</v>
      </c>
      <c r="AH85" s="32">
        <f t="shared" si="12"/>
        <v>0</v>
      </c>
      <c r="AI85" s="32">
        <f t="shared" si="12"/>
        <v>0</v>
      </c>
      <c r="AJ85" s="32">
        <f t="shared" si="12"/>
        <v>0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0</v>
      </c>
      <c r="AZ85" s="32">
        <f t="shared" si="12"/>
        <v>0</v>
      </c>
      <c r="BA85" s="32">
        <f t="shared" si="12"/>
        <v>0</v>
      </c>
      <c r="BB85" s="32">
        <f t="shared" si="12"/>
        <v>0</v>
      </c>
      <c r="BC85" s="32">
        <f t="shared" si="12"/>
        <v>0</v>
      </c>
      <c r="BD85" s="32">
        <f t="shared" si="12"/>
        <v>0</v>
      </c>
      <c r="BE85" s="32">
        <f t="shared" si="12"/>
        <v>0</v>
      </c>
      <c r="BF85" s="32">
        <f t="shared" si="12"/>
        <v>0</v>
      </c>
      <c r="BG85" s="32">
        <f t="shared" si="12"/>
        <v>0</v>
      </c>
      <c r="BH85" s="32">
        <f t="shared" si="12"/>
        <v>0</v>
      </c>
      <c r="BI85" s="32">
        <f t="shared" si="12"/>
        <v>0</v>
      </c>
      <c r="BJ85" s="32">
        <f t="shared" si="12"/>
        <v>0</v>
      </c>
      <c r="BK85" s="32">
        <f t="shared" si="12"/>
        <v>0</v>
      </c>
      <c r="BL85" s="32">
        <f t="shared" si="12"/>
        <v>0</v>
      </c>
      <c r="BM85" s="32">
        <f t="shared" si="12"/>
        <v>0</v>
      </c>
      <c r="BN85" s="32">
        <f t="shared" si="12"/>
        <v>0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0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0</v>
      </c>
      <c r="BW85" s="32">
        <f t="shared" si="13"/>
        <v>0</v>
      </c>
      <c r="BX85" s="32">
        <f t="shared" si="13"/>
        <v>0</v>
      </c>
      <c r="BY85" s="32">
        <f t="shared" si="13"/>
        <v>0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0</v>
      </c>
      <c r="CD85" s="32">
        <f t="shared" si="13"/>
        <v>0</v>
      </c>
      <c r="CE85" s="32">
        <f t="shared" si="11"/>
        <v>35704460.119999997</v>
      </c>
    </row>
    <row r="86" spans="1:84" x14ac:dyDescent="0.2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/>
    </row>
    <row r="87" spans="1:84" x14ac:dyDescent="0.25">
      <c r="A87" s="26" t="s">
        <v>272</v>
      </c>
      <c r="B87" s="20"/>
      <c r="C87" s="24"/>
      <c r="D87" s="24"/>
      <c r="E87" s="24"/>
      <c r="F87" s="24"/>
      <c r="G87" s="24"/>
      <c r="H87" s="24">
        <v>84088525.079999998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84088525.079999998</v>
      </c>
    </row>
    <row r="88" spans="1:84" x14ac:dyDescent="0.25">
      <c r="A88" s="26" t="s">
        <v>273</v>
      </c>
      <c r="B88" s="2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0</v>
      </c>
    </row>
    <row r="89" spans="1:84" x14ac:dyDescent="0.2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0</v>
      </c>
      <c r="F89" s="32">
        <f t="shared" si="15"/>
        <v>0</v>
      </c>
      <c r="G89" s="32">
        <f t="shared" si="15"/>
        <v>0</v>
      </c>
      <c r="H89" s="32">
        <f t="shared" si="15"/>
        <v>84088525.079999998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0</v>
      </c>
      <c r="U89" s="32">
        <f t="shared" si="15"/>
        <v>0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0</v>
      </c>
      <c r="Z89" s="32">
        <f t="shared" si="15"/>
        <v>0</v>
      </c>
      <c r="AA89" s="32">
        <f t="shared" si="15"/>
        <v>0</v>
      </c>
      <c r="AB89" s="32">
        <f t="shared" si="15"/>
        <v>0</v>
      </c>
      <c r="AC89" s="32">
        <f t="shared" si="15"/>
        <v>0</v>
      </c>
      <c r="AD89" s="32">
        <f t="shared" si="15"/>
        <v>0</v>
      </c>
      <c r="AE89" s="32">
        <f t="shared" si="15"/>
        <v>0</v>
      </c>
      <c r="AF89" s="32">
        <f t="shared" si="15"/>
        <v>0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84088525.079999998</v>
      </c>
    </row>
    <row r="90" spans="1:84" x14ac:dyDescent="0.25">
      <c r="A90" s="39" t="s">
        <v>275</v>
      </c>
      <c r="B90" s="32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64" t="s">
        <v>233</v>
      </c>
      <c r="CE90" s="32">
        <f t="shared" si="14"/>
        <v>0</v>
      </c>
      <c r="CF90" s="32">
        <f>BE59-CE90</f>
        <v>0</v>
      </c>
    </row>
    <row r="91" spans="1:84" x14ac:dyDescent="0.2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0</v>
      </c>
      <c r="CF91" s="32">
        <f>AY59-CE91</f>
        <v>0</v>
      </c>
    </row>
    <row r="92" spans="1:84" x14ac:dyDescent="0.2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4" x14ac:dyDescent="0.2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0</v>
      </c>
      <c r="CF93" s="32">
        <f>BA59</f>
        <v>0</v>
      </c>
    </row>
    <row r="94" spans="1:84" x14ac:dyDescent="0.25">
      <c r="A94" s="26" t="s">
        <v>279</v>
      </c>
      <c r="B94" s="20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6"/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0</v>
      </c>
      <c r="CF94" s="37"/>
    </row>
    <row r="95" spans="1:84" x14ac:dyDescent="0.25">
      <c r="A95" s="38" t="s">
        <v>280</v>
      </c>
      <c r="B95" s="38"/>
      <c r="C95" s="38"/>
      <c r="D95" s="38"/>
      <c r="E95" s="38"/>
    </row>
    <row r="96" spans="1:84" x14ac:dyDescent="0.25">
      <c r="A96" s="39" t="s">
        <v>281</v>
      </c>
      <c r="B96" s="40"/>
      <c r="C96" s="323" t="s">
        <v>1372</v>
      </c>
      <c r="D96" s="42"/>
      <c r="E96" s="43"/>
      <c r="F96" s="16"/>
    </row>
    <row r="97" spans="1:6" x14ac:dyDescent="0.25">
      <c r="A97" s="32" t="s">
        <v>283</v>
      </c>
      <c r="B97" s="40" t="s">
        <v>284</v>
      </c>
      <c r="C97" s="324" t="s">
        <v>1373</v>
      </c>
      <c r="D97" s="42"/>
      <c r="E97" s="43"/>
      <c r="F97" s="16"/>
    </row>
    <row r="98" spans="1:6" x14ac:dyDescent="0.25">
      <c r="A98" s="32" t="s">
        <v>285</v>
      </c>
      <c r="B98" s="40" t="s">
        <v>284</v>
      </c>
      <c r="C98" s="41" t="s">
        <v>1363</v>
      </c>
      <c r="D98" s="42"/>
      <c r="E98" s="43"/>
      <c r="F98" s="16"/>
    </row>
    <row r="99" spans="1:6" x14ac:dyDescent="0.25">
      <c r="A99" s="32" t="s">
        <v>286</v>
      </c>
      <c r="B99" s="40" t="s">
        <v>284</v>
      </c>
      <c r="C99" s="344" t="s">
        <v>1364</v>
      </c>
      <c r="D99" s="42"/>
      <c r="E99" s="43"/>
      <c r="F99" s="16"/>
    </row>
    <row r="100" spans="1:6" x14ac:dyDescent="0.25">
      <c r="A100" s="32" t="s">
        <v>287</v>
      </c>
      <c r="B100" s="40" t="s">
        <v>284</v>
      </c>
      <c r="C100" s="41" t="s">
        <v>1365</v>
      </c>
      <c r="D100" s="42"/>
      <c r="E100" s="43"/>
      <c r="F100" s="16"/>
    </row>
    <row r="101" spans="1:6" x14ac:dyDescent="0.25">
      <c r="A101" s="32" t="s">
        <v>288</v>
      </c>
      <c r="B101" s="40" t="s">
        <v>284</v>
      </c>
      <c r="C101" s="41" t="s">
        <v>1366</v>
      </c>
      <c r="D101" s="42"/>
      <c r="E101" s="43"/>
      <c r="F101" s="16"/>
    </row>
    <row r="102" spans="1:6" x14ac:dyDescent="0.25">
      <c r="A102" s="32" t="s">
        <v>289</v>
      </c>
      <c r="B102" s="40" t="s">
        <v>284</v>
      </c>
      <c r="C102" s="325">
        <v>98405</v>
      </c>
      <c r="D102" s="42"/>
      <c r="E102" s="43"/>
      <c r="F102" s="16"/>
    </row>
    <row r="103" spans="1:6" x14ac:dyDescent="0.25">
      <c r="A103" s="32" t="s">
        <v>290</v>
      </c>
      <c r="B103" s="40" t="s">
        <v>284</v>
      </c>
      <c r="C103" s="41" t="s">
        <v>1367</v>
      </c>
      <c r="D103" s="42"/>
      <c r="E103" s="43"/>
      <c r="F103" s="16"/>
    </row>
    <row r="104" spans="1:6" x14ac:dyDescent="0.25">
      <c r="A104" s="32" t="s">
        <v>291</v>
      </c>
      <c r="B104" s="40" t="s">
        <v>284</v>
      </c>
      <c r="C104" s="326" t="s">
        <v>1368</v>
      </c>
      <c r="D104" s="42"/>
      <c r="E104" s="43"/>
      <c r="F104" s="16"/>
    </row>
    <row r="105" spans="1:6" x14ac:dyDescent="0.25">
      <c r="A105" s="32" t="s">
        <v>292</v>
      </c>
      <c r="B105" s="40" t="s">
        <v>284</v>
      </c>
      <c r="C105" s="326" t="s">
        <v>1369</v>
      </c>
      <c r="D105" s="42"/>
      <c r="E105" s="43"/>
      <c r="F105" s="16"/>
    </row>
    <row r="106" spans="1:6" x14ac:dyDescent="0.25">
      <c r="A106" s="32" t="s">
        <v>293</v>
      </c>
      <c r="B106" s="40" t="s">
        <v>284</v>
      </c>
      <c r="C106" s="41" t="s">
        <v>1374</v>
      </c>
      <c r="D106" s="42"/>
      <c r="E106" s="43"/>
      <c r="F106" s="16"/>
    </row>
    <row r="107" spans="1:6" x14ac:dyDescent="0.25">
      <c r="A107" s="32" t="s">
        <v>294</v>
      </c>
      <c r="B107" s="40" t="s">
        <v>284</v>
      </c>
      <c r="C107" s="343" t="s">
        <v>1370</v>
      </c>
      <c r="D107" s="42"/>
      <c r="E107" s="43"/>
      <c r="F107" s="16"/>
    </row>
    <row r="108" spans="1:6" x14ac:dyDescent="0.25">
      <c r="A108" s="32" t="s">
        <v>295</v>
      </c>
      <c r="B108" s="40" t="s">
        <v>284</v>
      </c>
      <c r="C108" s="343"/>
      <c r="D108" s="42"/>
      <c r="E108" s="43"/>
      <c r="F108" s="16"/>
    </row>
    <row r="109" spans="1:6" x14ac:dyDescent="0.25">
      <c r="A109" s="44" t="s">
        <v>296</v>
      </c>
      <c r="B109" s="40" t="s">
        <v>284</v>
      </c>
      <c r="C109" s="41" t="s">
        <v>1369</v>
      </c>
      <c r="D109" s="42"/>
      <c r="E109" s="43"/>
      <c r="F109" s="16"/>
    </row>
    <row r="110" spans="1:6" x14ac:dyDescent="0.25">
      <c r="A110" s="44" t="s">
        <v>297</v>
      </c>
      <c r="B110" s="40" t="s">
        <v>284</v>
      </c>
      <c r="C110" s="345" t="s">
        <v>1371</v>
      </c>
      <c r="D110" s="42"/>
      <c r="E110" s="43"/>
      <c r="F110" s="16"/>
    </row>
    <row r="111" spans="1:6" x14ac:dyDescent="0.25">
      <c r="A111" s="38" t="s">
        <v>298</v>
      </c>
      <c r="B111" s="38"/>
      <c r="C111" s="38"/>
      <c r="D111" s="38"/>
      <c r="E111" s="38"/>
    </row>
    <row r="112" spans="1:6" x14ac:dyDescent="0.25">
      <c r="A112" s="45" t="s">
        <v>299</v>
      </c>
      <c r="B112" s="45"/>
      <c r="C112" s="45"/>
      <c r="D112" s="45"/>
      <c r="E112" s="45"/>
    </row>
    <row r="113" spans="1:5" x14ac:dyDescent="0.25">
      <c r="A113" s="20" t="s">
        <v>288</v>
      </c>
      <c r="B113" s="46" t="s">
        <v>284</v>
      </c>
      <c r="C113" s="47"/>
      <c r="D113" s="20"/>
      <c r="E113" s="20"/>
    </row>
    <row r="114" spans="1:5" x14ac:dyDescent="0.25">
      <c r="A114" s="20" t="s">
        <v>290</v>
      </c>
      <c r="B114" s="46" t="s">
        <v>284</v>
      </c>
      <c r="C114" s="47"/>
      <c r="D114" s="20"/>
      <c r="E114" s="20"/>
    </row>
    <row r="115" spans="1:5" x14ac:dyDescent="0.25">
      <c r="A115" s="20" t="s">
        <v>300</v>
      </c>
      <c r="B115" s="46" t="s">
        <v>284</v>
      </c>
      <c r="C115" s="47"/>
      <c r="D115" s="20"/>
      <c r="E115" s="20"/>
    </row>
    <row r="116" spans="1:5" x14ac:dyDescent="0.25">
      <c r="A116" s="45" t="s">
        <v>301</v>
      </c>
      <c r="B116" s="45"/>
      <c r="C116" s="45"/>
      <c r="D116" s="45"/>
      <c r="E116" s="45"/>
    </row>
    <row r="117" spans="1:5" x14ac:dyDescent="0.25">
      <c r="A117" s="20" t="s">
        <v>302</v>
      </c>
      <c r="B117" s="46" t="s">
        <v>284</v>
      </c>
      <c r="C117" s="216"/>
      <c r="D117" s="20"/>
      <c r="E117" s="20"/>
    </row>
    <row r="118" spans="1:5" x14ac:dyDescent="0.2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25">
      <c r="A119" s="45" t="s">
        <v>303</v>
      </c>
      <c r="B119" s="45"/>
      <c r="C119" s="45"/>
      <c r="D119" s="45"/>
      <c r="E119" s="45"/>
    </row>
    <row r="120" spans="1:5" x14ac:dyDescent="0.25">
      <c r="A120" s="20" t="s">
        <v>304</v>
      </c>
      <c r="B120" s="46" t="s">
        <v>284</v>
      </c>
      <c r="C120" s="47"/>
      <c r="D120" s="20"/>
      <c r="E120" s="20"/>
    </row>
    <row r="121" spans="1:5" x14ac:dyDescent="0.25">
      <c r="A121" s="20" t="s">
        <v>305</v>
      </c>
      <c r="B121" s="46" t="s">
        <v>284</v>
      </c>
      <c r="C121" s="47"/>
      <c r="D121" s="20"/>
      <c r="E121" s="20"/>
    </row>
    <row r="122" spans="1:5" x14ac:dyDescent="0.25">
      <c r="A122" s="20" t="s">
        <v>306</v>
      </c>
      <c r="B122" s="46" t="s">
        <v>284</v>
      </c>
      <c r="C122" s="47"/>
      <c r="D122" s="20"/>
      <c r="E122" s="20"/>
    </row>
    <row r="123" spans="1:5" x14ac:dyDescent="0.25">
      <c r="A123" s="20"/>
      <c r="B123" s="46"/>
      <c r="C123" s="48"/>
      <c r="D123" s="20"/>
      <c r="E123" s="20"/>
    </row>
    <row r="124" spans="1:5" x14ac:dyDescent="0.25">
      <c r="A124" s="49" t="s">
        <v>307</v>
      </c>
      <c r="B124" s="38"/>
      <c r="C124" s="38"/>
      <c r="D124" s="38"/>
      <c r="E124" s="38"/>
    </row>
    <row r="125" spans="1:5" x14ac:dyDescent="0.25">
      <c r="A125" s="20"/>
      <c r="B125" s="46"/>
      <c r="C125" s="48"/>
      <c r="D125" s="20"/>
      <c r="E125" s="20"/>
    </row>
    <row r="126" spans="1:5" x14ac:dyDescent="0.2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25">
      <c r="A127" s="20" t="s">
        <v>310</v>
      </c>
      <c r="B127" s="46" t="s">
        <v>284</v>
      </c>
      <c r="C127" s="47">
        <v>1631</v>
      </c>
      <c r="D127" s="50">
        <v>21234</v>
      </c>
      <c r="E127" s="20"/>
    </row>
    <row r="128" spans="1:5" x14ac:dyDescent="0.25">
      <c r="A128" s="20" t="s">
        <v>311</v>
      </c>
      <c r="B128" s="46" t="s">
        <v>284</v>
      </c>
      <c r="C128" s="47"/>
      <c r="D128" s="50"/>
      <c r="E128" s="20"/>
    </row>
    <row r="129" spans="1:5" x14ac:dyDescent="0.25">
      <c r="A129" s="20" t="s">
        <v>312</v>
      </c>
      <c r="B129" s="46" t="s">
        <v>284</v>
      </c>
      <c r="C129" s="47"/>
      <c r="D129" s="50"/>
      <c r="E129" s="20"/>
    </row>
    <row r="130" spans="1:5" x14ac:dyDescent="0.25">
      <c r="A130" s="20" t="s">
        <v>313</v>
      </c>
      <c r="B130" s="46" t="s">
        <v>284</v>
      </c>
      <c r="C130" s="47"/>
      <c r="D130" s="50"/>
      <c r="E130" s="20"/>
    </row>
    <row r="131" spans="1:5" x14ac:dyDescent="0.25">
      <c r="A131" s="26" t="s">
        <v>314</v>
      </c>
      <c r="B131" s="20"/>
      <c r="C131" s="21" t="s">
        <v>179</v>
      </c>
      <c r="D131" s="20"/>
      <c r="E131" s="20"/>
    </row>
    <row r="132" spans="1:5" x14ac:dyDescent="0.25">
      <c r="A132" s="20" t="s">
        <v>315</v>
      </c>
      <c r="B132" s="46" t="s">
        <v>284</v>
      </c>
      <c r="C132" s="47"/>
      <c r="D132" s="20"/>
      <c r="E132" s="20"/>
    </row>
    <row r="133" spans="1:5" x14ac:dyDescent="0.25">
      <c r="A133" s="20" t="s">
        <v>316</v>
      </c>
      <c r="B133" s="46" t="s">
        <v>284</v>
      </c>
      <c r="C133" s="47"/>
      <c r="D133" s="20"/>
      <c r="E133" s="20"/>
    </row>
    <row r="134" spans="1:5" x14ac:dyDescent="0.25">
      <c r="A134" s="20" t="s">
        <v>317</v>
      </c>
      <c r="B134" s="46" t="s">
        <v>284</v>
      </c>
      <c r="C134" s="47"/>
      <c r="D134" s="20"/>
      <c r="E134" s="20"/>
    </row>
    <row r="135" spans="1:5" x14ac:dyDescent="0.25">
      <c r="A135" s="20" t="s">
        <v>318</v>
      </c>
      <c r="B135" s="46" t="s">
        <v>284</v>
      </c>
      <c r="C135" s="47"/>
      <c r="D135" s="20"/>
      <c r="E135" s="20"/>
    </row>
    <row r="136" spans="1:5" x14ac:dyDescent="0.25">
      <c r="A136" s="20" t="s">
        <v>319</v>
      </c>
      <c r="B136" s="46" t="s">
        <v>284</v>
      </c>
      <c r="C136" s="47"/>
      <c r="D136" s="20"/>
      <c r="E136" s="20"/>
    </row>
    <row r="137" spans="1:5" x14ac:dyDescent="0.25">
      <c r="A137" s="20" t="s">
        <v>320</v>
      </c>
      <c r="B137" s="46" t="s">
        <v>284</v>
      </c>
      <c r="C137" s="47"/>
      <c r="D137" s="20"/>
      <c r="E137" s="20"/>
    </row>
    <row r="138" spans="1:5" x14ac:dyDescent="0.25">
      <c r="A138" s="20" t="s">
        <v>108</v>
      </c>
      <c r="B138" s="46" t="s">
        <v>284</v>
      </c>
      <c r="C138" s="47">
        <v>120</v>
      </c>
      <c r="D138" s="20"/>
      <c r="E138" s="20"/>
    </row>
    <row r="139" spans="1:5" x14ac:dyDescent="0.25">
      <c r="A139" s="20" t="s">
        <v>321</v>
      </c>
      <c r="B139" s="46" t="s">
        <v>284</v>
      </c>
      <c r="C139" s="47"/>
      <c r="D139" s="20"/>
      <c r="E139" s="20"/>
    </row>
    <row r="140" spans="1:5" x14ac:dyDescent="0.25">
      <c r="A140" s="20" t="s">
        <v>322</v>
      </c>
      <c r="B140" s="46"/>
      <c r="C140" s="47"/>
      <c r="D140" s="20"/>
      <c r="E140" s="20"/>
    </row>
    <row r="141" spans="1:5" x14ac:dyDescent="0.25">
      <c r="A141" s="20" t="s">
        <v>312</v>
      </c>
      <c r="B141" s="46" t="s">
        <v>284</v>
      </c>
      <c r="C141" s="47"/>
      <c r="D141" s="20"/>
      <c r="E141" s="20"/>
    </row>
    <row r="142" spans="1:5" x14ac:dyDescent="0.25">
      <c r="A142" s="20" t="s">
        <v>323</v>
      </c>
      <c r="B142" s="46" t="s">
        <v>284</v>
      </c>
      <c r="C142" s="47"/>
      <c r="D142" s="20"/>
      <c r="E142" s="20"/>
    </row>
    <row r="143" spans="1:5" x14ac:dyDescent="0.25">
      <c r="A143" s="20" t="s">
        <v>324</v>
      </c>
      <c r="B143" s="20"/>
      <c r="C143" s="27"/>
      <c r="D143" s="20"/>
      <c r="E143" s="32">
        <f>SUM(C132:C142)</f>
        <v>120</v>
      </c>
    </row>
    <row r="144" spans="1:5" x14ac:dyDescent="0.25">
      <c r="A144" s="20" t="s">
        <v>325</v>
      </c>
      <c r="B144" s="46" t="s">
        <v>284</v>
      </c>
      <c r="C144" s="47"/>
      <c r="D144" s="20"/>
      <c r="E144" s="20"/>
    </row>
    <row r="145" spans="1:6" x14ac:dyDescent="0.25">
      <c r="A145" s="20" t="s">
        <v>326</v>
      </c>
      <c r="B145" s="46" t="s">
        <v>284</v>
      </c>
      <c r="C145" s="47"/>
      <c r="D145" s="20"/>
      <c r="E145" s="20"/>
    </row>
    <row r="146" spans="1:6" x14ac:dyDescent="0.25">
      <c r="A146" s="20"/>
      <c r="B146" s="20"/>
      <c r="C146" s="27"/>
      <c r="D146" s="20"/>
      <c r="E146" s="20"/>
    </row>
    <row r="147" spans="1:6" x14ac:dyDescent="0.25">
      <c r="A147" s="20" t="s">
        <v>327</v>
      </c>
      <c r="B147" s="46" t="s">
        <v>284</v>
      </c>
      <c r="C147" s="47"/>
      <c r="D147" s="20"/>
      <c r="E147" s="20"/>
    </row>
    <row r="148" spans="1:6" x14ac:dyDescent="0.25">
      <c r="A148" s="20"/>
      <c r="B148" s="20"/>
      <c r="C148" s="2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38" t="s">
        <v>328</v>
      </c>
      <c r="B152" s="49"/>
      <c r="C152" s="49"/>
      <c r="D152" s="49"/>
      <c r="E152" s="49"/>
    </row>
    <row r="153" spans="1:6" x14ac:dyDescent="0.2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25">
      <c r="A154" s="20" t="s">
        <v>309</v>
      </c>
      <c r="B154" s="50"/>
      <c r="C154" s="50"/>
      <c r="D154" s="50"/>
      <c r="E154" s="32">
        <f>SUM(B154:D154)</f>
        <v>0</v>
      </c>
    </row>
    <row r="155" spans="1:6" x14ac:dyDescent="0.25">
      <c r="A155" s="20" t="s">
        <v>227</v>
      </c>
      <c r="B155" s="50">
        <v>6245</v>
      </c>
      <c r="C155" s="50">
        <v>10613</v>
      </c>
      <c r="D155" s="50">
        <v>4376</v>
      </c>
      <c r="E155" s="32">
        <f>SUM(B155:D155)</f>
        <v>21234</v>
      </c>
    </row>
    <row r="156" spans="1:6" x14ac:dyDescent="0.2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25">
      <c r="A157" s="20" t="s">
        <v>272</v>
      </c>
      <c r="B157" s="50">
        <v>23635184.120000001</v>
      </c>
      <c r="C157" s="50">
        <v>41934172.859999999</v>
      </c>
      <c r="D157" s="50">
        <f>18509153.36+10014.74</f>
        <v>18519168.099999998</v>
      </c>
      <c r="E157" s="32">
        <f>SUM(B157:D157)</f>
        <v>84088525.079999998</v>
      </c>
      <c r="F157" s="18"/>
    </row>
    <row r="158" spans="1:6" x14ac:dyDescent="0.25">
      <c r="A158" s="20" t="s">
        <v>273</v>
      </c>
      <c r="B158" s="50"/>
      <c r="C158" s="50"/>
      <c r="D158" s="50"/>
      <c r="E158" s="32">
        <f>SUM(B158:D158)</f>
        <v>0</v>
      </c>
      <c r="F158" s="18"/>
    </row>
    <row r="159" spans="1:6" x14ac:dyDescent="0.2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2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2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2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2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2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2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25">
      <c r="A171" s="25"/>
      <c r="B171" s="25"/>
      <c r="C171" s="54"/>
      <c r="D171" s="55"/>
      <c r="E171" s="20"/>
    </row>
    <row r="172" spans="1:5" x14ac:dyDescent="0.2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25">
      <c r="A173" s="25" t="s">
        <v>338</v>
      </c>
      <c r="B173" s="50"/>
      <c r="C173" s="50"/>
      <c r="D173" s="20"/>
      <c r="E173" s="20"/>
    </row>
    <row r="174" spans="1:5" x14ac:dyDescent="0.25">
      <c r="A174" s="25"/>
      <c r="B174" s="55"/>
      <c r="C174" s="54"/>
      <c r="D174" s="20"/>
      <c r="E174" s="20"/>
    </row>
    <row r="175" spans="1:5" x14ac:dyDescent="0.25">
      <c r="A175" s="25"/>
      <c r="B175" s="25"/>
      <c r="C175" s="54"/>
      <c r="D175" s="55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49" t="s">
        <v>339</v>
      </c>
      <c r="B179" s="38"/>
      <c r="C179" s="38"/>
      <c r="D179" s="38"/>
      <c r="E179" s="38"/>
    </row>
    <row r="180" spans="1:5" x14ac:dyDescent="0.25">
      <c r="A180" s="45" t="s">
        <v>340</v>
      </c>
      <c r="B180" s="45"/>
      <c r="C180" s="45"/>
      <c r="D180" s="45"/>
      <c r="E180" s="45"/>
    </row>
    <row r="181" spans="1:5" x14ac:dyDescent="0.25">
      <c r="A181" s="20" t="s">
        <v>341</v>
      </c>
      <c r="B181" s="46" t="s">
        <v>284</v>
      </c>
      <c r="C181" s="47">
        <v>1334557.6200000001</v>
      </c>
      <c r="D181" s="20"/>
      <c r="E181" s="20"/>
    </row>
    <row r="182" spans="1:5" x14ac:dyDescent="0.25">
      <c r="A182" s="20" t="s">
        <v>342</v>
      </c>
      <c r="B182" s="46" t="s">
        <v>284</v>
      </c>
      <c r="C182" s="47"/>
      <c r="D182" s="20"/>
      <c r="E182" s="20"/>
    </row>
    <row r="183" spans="1:5" x14ac:dyDescent="0.25">
      <c r="A183" s="25" t="s">
        <v>343</v>
      </c>
      <c r="B183" s="46" t="s">
        <v>284</v>
      </c>
      <c r="C183" s="47"/>
      <c r="D183" s="20"/>
      <c r="E183" s="20"/>
    </row>
    <row r="184" spans="1:5" x14ac:dyDescent="0.25">
      <c r="A184" s="20" t="s">
        <v>344</v>
      </c>
      <c r="B184" s="46" t="s">
        <v>284</v>
      </c>
      <c r="C184" s="47">
        <f>1177235.92+67994.7+9844.06</f>
        <v>1255074.68</v>
      </c>
      <c r="D184" s="20"/>
      <c r="E184" s="20"/>
    </row>
    <row r="185" spans="1:5" x14ac:dyDescent="0.25">
      <c r="A185" s="20" t="s">
        <v>345</v>
      </c>
      <c r="B185" s="46" t="s">
        <v>284</v>
      </c>
      <c r="C185" s="47">
        <v>10464.91</v>
      </c>
      <c r="D185" s="20"/>
      <c r="E185" s="20"/>
    </row>
    <row r="186" spans="1:5" x14ac:dyDescent="0.25">
      <c r="A186" s="20" t="s">
        <v>346</v>
      </c>
      <c r="B186" s="46" t="s">
        <v>284</v>
      </c>
      <c r="C186" s="47">
        <v>99102.79</v>
      </c>
      <c r="D186" s="20"/>
      <c r="E186" s="20"/>
    </row>
    <row r="187" spans="1:5" x14ac:dyDescent="0.25">
      <c r="A187" s="20" t="s">
        <v>347</v>
      </c>
      <c r="B187" s="46" t="s">
        <v>284</v>
      </c>
      <c r="C187" s="47"/>
      <c r="D187" s="20"/>
      <c r="E187" s="20"/>
    </row>
    <row r="188" spans="1:5" x14ac:dyDescent="0.25">
      <c r="A188" s="20" t="s">
        <v>347</v>
      </c>
      <c r="B188" s="46" t="s">
        <v>284</v>
      </c>
      <c r="C188" s="47">
        <f>4315830.54-2699200</f>
        <v>1616630.54</v>
      </c>
      <c r="D188" s="20"/>
      <c r="E188" s="20"/>
    </row>
    <row r="189" spans="1:5" x14ac:dyDescent="0.25">
      <c r="A189" s="20" t="s">
        <v>215</v>
      </c>
      <c r="B189" s="20"/>
      <c r="C189" s="27"/>
      <c r="D189" s="32">
        <f>SUM(C181:C188)</f>
        <v>4315830.54</v>
      </c>
      <c r="E189" s="20"/>
    </row>
    <row r="190" spans="1:5" x14ac:dyDescent="0.25">
      <c r="A190" s="45" t="s">
        <v>348</v>
      </c>
      <c r="B190" s="45"/>
      <c r="C190" s="45"/>
      <c r="D190" s="45"/>
      <c r="E190" s="45"/>
    </row>
    <row r="191" spans="1:5" x14ac:dyDescent="0.25">
      <c r="A191" s="20" t="s">
        <v>349</v>
      </c>
      <c r="B191" s="46" t="s">
        <v>284</v>
      </c>
      <c r="C191" s="47">
        <v>1777381.19</v>
      </c>
      <c r="D191" s="20"/>
      <c r="E191" s="20"/>
    </row>
    <row r="192" spans="1:5" x14ac:dyDescent="0.25">
      <c r="A192" s="20" t="s">
        <v>350</v>
      </c>
      <c r="B192" s="46" t="s">
        <v>284</v>
      </c>
      <c r="C192" s="47"/>
      <c r="D192" s="20"/>
      <c r="E192" s="20"/>
    </row>
    <row r="193" spans="1:5" x14ac:dyDescent="0.25">
      <c r="A193" s="20" t="s">
        <v>215</v>
      </c>
      <c r="B193" s="20"/>
      <c r="C193" s="27"/>
      <c r="D193" s="32">
        <f>SUM(C191:C192)</f>
        <v>1777381.19</v>
      </c>
      <c r="E193" s="20"/>
    </row>
    <row r="194" spans="1:5" x14ac:dyDescent="0.25">
      <c r="A194" s="45" t="s">
        <v>351</v>
      </c>
      <c r="B194" s="45"/>
      <c r="C194" s="45"/>
      <c r="D194" s="45"/>
      <c r="E194" s="45"/>
    </row>
    <row r="195" spans="1:5" x14ac:dyDescent="0.25">
      <c r="A195" s="20" t="s">
        <v>352</v>
      </c>
      <c r="B195" s="46" t="s">
        <v>284</v>
      </c>
      <c r="C195" s="47">
        <f>1006174.11+376433.63+78585.62+43772.22</f>
        <v>1504965.5799999998</v>
      </c>
      <c r="D195" s="20"/>
      <c r="E195" s="20"/>
    </row>
    <row r="196" spans="1:5" x14ac:dyDescent="0.25">
      <c r="A196" s="20" t="s">
        <v>353</v>
      </c>
      <c r="B196" s="46" t="s">
        <v>284</v>
      </c>
      <c r="C196" s="47"/>
      <c r="D196" s="20"/>
      <c r="E196" s="20"/>
    </row>
    <row r="197" spans="1:5" x14ac:dyDescent="0.25">
      <c r="A197" s="20" t="s">
        <v>215</v>
      </c>
      <c r="B197" s="20"/>
      <c r="C197" s="27"/>
      <c r="D197" s="32">
        <f>SUM(C195:C196)</f>
        <v>1504965.5799999998</v>
      </c>
      <c r="E197" s="20"/>
    </row>
    <row r="198" spans="1:5" x14ac:dyDescent="0.25">
      <c r="A198" s="45" t="s">
        <v>354</v>
      </c>
      <c r="B198" s="45"/>
      <c r="C198" s="45"/>
      <c r="D198" s="45"/>
      <c r="E198" s="45"/>
    </row>
    <row r="199" spans="1:5" x14ac:dyDescent="0.25">
      <c r="A199" s="20" t="s">
        <v>355</v>
      </c>
      <c r="B199" s="46" t="s">
        <v>284</v>
      </c>
      <c r="C199" s="47">
        <v>93343.12</v>
      </c>
      <c r="D199" s="20"/>
      <c r="E199" s="20"/>
    </row>
    <row r="200" spans="1:5" x14ac:dyDescent="0.25">
      <c r="A200" s="20" t="s">
        <v>356</v>
      </c>
      <c r="B200" s="46" t="s">
        <v>284</v>
      </c>
      <c r="C200" s="47">
        <v>30748.95</v>
      </c>
      <c r="D200" s="20"/>
      <c r="E200" s="20"/>
    </row>
    <row r="201" spans="1:5" x14ac:dyDescent="0.25">
      <c r="A201" s="20" t="s">
        <v>144</v>
      </c>
      <c r="B201" s="46" t="s">
        <v>284</v>
      </c>
      <c r="C201" s="47"/>
      <c r="D201" s="20"/>
      <c r="E201" s="20"/>
    </row>
    <row r="202" spans="1:5" x14ac:dyDescent="0.25">
      <c r="A202" s="20" t="s">
        <v>215</v>
      </c>
      <c r="B202" s="20"/>
      <c r="C202" s="27"/>
      <c r="D202" s="32">
        <f>SUM(C199:C201)</f>
        <v>124092.06999999999</v>
      </c>
      <c r="E202" s="20"/>
    </row>
    <row r="203" spans="1:5" x14ac:dyDescent="0.25">
      <c r="A203" s="45" t="s">
        <v>357</v>
      </c>
      <c r="B203" s="45"/>
      <c r="C203" s="45"/>
      <c r="D203" s="45"/>
      <c r="E203" s="45"/>
    </row>
    <row r="204" spans="1:5" x14ac:dyDescent="0.25">
      <c r="A204" s="20" t="s">
        <v>358</v>
      </c>
      <c r="B204" s="46" t="s">
        <v>284</v>
      </c>
      <c r="C204" s="47"/>
      <c r="D204" s="20"/>
      <c r="E204" s="20"/>
    </row>
    <row r="205" spans="1:5" x14ac:dyDescent="0.25">
      <c r="A205" s="20" t="s">
        <v>359</v>
      </c>
      <c r="B205" s="46" t="s">
        <v>284</v>
      </c>
      <c r="C205" s="47"/>
      <c r="D205" s="20"/>
      <c r="E205" s="20"/>
    </row>
    <row r="206" spans="1:5" x14ac:dyDescent="0.25">
      <c r="A206" s="20" t="s">
        <v>215</v>
      </c>
      <c r="B206" s="20"/>
      <c r="C206" s="27"/>
      <c r="D206" s="32">
        <f>SUM(C204:C205)</f>
        <v>0</v>
      </c>
      <c r="E206" s="20"/>
    </row>
    <row r="207" spans="1:5" x14ac:dyDescent="0.25">
      <c r="A207" s="20"/>
      <c r="B207" s="20"/>
      <c r="C207" s="27"/>
      <c r="D207" s="20"/>
      <c r="E207" s="20"/>
    </row>
    <row r="208" spans="1:5" x14ac:dyDescent="0.25">
      <c r="A208" s="38" t="s">
        <v>360</v>
      </c>
      <c r="B208" s="38"/>
      <c r="C208" s="38"/>
      <c r="D208" s="38"/>
      <c r="E208" s="38"/>
    </row>
    <row r="209" spans="1:5" x14ac:dyDescent="0.25">
      <c r="A209" s="49" t="s">
        <v>361</v>
      </c>
      <c r="B209" s="38"/>
      <c r="C209" s="38"/>
      <c r="D209" s="38"/>
      <c r="E209" s="38"/>
    </row>
    <row r="210" spans="1:5" x14ac:dyDescent="0.2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25">
      <c r="A211" s="20" t="s">
        <v>366</v>
      </c>
      <c r="B211" s="50"/>
      <c r="C211" s="47"/>
      <c r="D211" s="50"/>
      <c r="E211" s="32">
        <f t="shared" ref="E211:E219" si="16">SUM(B211:C211)-D211</f>
        <v>0</v>
      </c>
    </row>
    <row r="212" spans="1:5" x14ac:dyDescent="0.25">
      <c r="A212" s="20" t="s">
        <v>367</v>
      </c>
      <c r="B212" s="50"/>
      <c r="C212" s="47"/>
      <c r="D212" s="50"/>
      <c r="E212" s="32">
        <f t="shared" si="16"/>
        <v>0</v>
      </c>
    </row>
    <row r="213" spans="1:5" x14ac:dyDescent="0.25">
      <c r="A213" s="20" t="s">
        <v>368</v>
      </c>
      <c r="B213" s="50"/>
      <c r="C213" s="47"/>
      <c r="D213" s="50"/>
      <c r="E213" s="32">
        <f t="shared" si="16"/>
        <v>0</v>
      </c>
    </row>
    <row r="214" spans="1:5" x14ac:dyDescent="0.2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2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25">
      <c r="A216" s="20" t="s">
        <v>371</v>
      </c>
      <c r="B216" s="50"/>
      <c r="C216" s="47"/>
      <c r="D216" s="50"/>
      <c r="E216" s="32">
        <f t="shared" si="16"/>
        <v>0</v>
      </c>
    </row>
    <row r="217" spans="1:5" x14ac:dyDescent="0.2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2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25">
      <c r="A219" s="20" t="s">
        <v>374</v>
      </c>
      <c r="B219" s="50"/>
      <c r="C219" s="47"/>
      <c r="D219" s="50"/>
      <c r="E219" s="32">
        <f t="shared" si="16"/>
        <v>0</v>
      </c>
    </row>
    <row r="220" spans="1:5" x14ac:dyDescent="0.25">
      <c r="A220" s="20" t="s">
        <v>215</v>
      </c>
      <c r="B220" s="32">
        <f>SUM(B211:B219)</f>
        <v>0</v>
      </c>
      <c r="C220" s="266">
        <f>SUM(C211:C219)</f>
        <v>0</v>
      </c>
      <c r="D220" s="32">
        <f>SUM(D211:D219)</f>
        <v>0</v>
      </c>
      <c r="E220" s="32">
        <f>SUM(E211:E219)</f>
        <v>0</v>
      </c>
    </row>
    <row r="221" spans="1:5" x14ac:dyDescent="0.25">
      <c r="A221" s="20"/>
      <c r="B221" s="20"/>
      <c r="C221" s="27"/>
      <c r="D221" s="20"/>
      <c r="E221" s="20"/>
    </row>
    <row r="222" spans="1:5" x14ac:dyDescent="0.25">
      <c r="A222" s="49" t="s">
        <v>375</v>
      </c>
      <c r="B222" s="49"/>
      <c r="C222" s="49"/>
      <c r="D222" s="49"/>
      <c r="E222" s="49"/>
    </row>
    <row r="223" spans="1:5" x14ac:dyDescent="0.2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25">
      <c r="A224" s="20" t="s">
        <v>366</v>
      </c>
      <c r="B224" s="55"/>
      <c r="C224" s="54"/>
      <c r="D224" s="55"/>
      <c r="E224" s="20"/>
    </row>
    <row r="225" spans="1:5" x14ac:dyDescent="0.25">
      <c r="A225" s="20" t="s">
        <v>367</v>
      </c>
      <c r="B225" s="50"/>
      <c r="C225" s="47"/>
      <c r="D225" s="50"/>
      <c r="E225" s="32">
        <f t="shared" ref="E225:E232" si="17">SUM(B225:C225)-D225</f>
        <v>0</v>
      </c>
    </row>
    <row r="226" spans="1:5" x14ac:dyDescent="0.25">
      <c r="A226" s="20" t="s">
        <v>368</v>
      </c>
      <c r="B226" s="50"/>
      <c r="C226" s="47"/>
      <c r="D226" s="50"/>
      <c r="E226" s="32">
        <f t="shared" si="17"/>
        <v>0</v>
      </c>
    </row>
    <row r="227" spans="1:5" x14ac:dyDescent="0.2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2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25">
      <c r="A229" s="20" t="s">
        <v>371</v>
      </c>
      <c r="B229" s="50"/>
      <c r="C229" s="47"/>
      <c r="D229" s="50"/>
      <c r="E229" s="32">
        <f t="shared" si="17"/>
        <v>0</v>
      </c>
    </row>
    <row r="230" spans="1:5" x14ac:dyDescent="0.2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2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2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25">
      <c r="A233" s="20" t="s">
        <v>215</v>
      </c>
      <c r="B233" s="32">
        <f>SUM(B224:B232)</f>
        <v>0</v>
      </c>
      <c r="C233" s="266">
        <f>SUM(C224:C232)</f>
        <v>0</v>
      </c>
      <c r="D233" s="32">
        <f>SUM(D224:D232)</f>
        <v>0</v>
      </c>
      <c r="E233" s="32">
        <f>SUM(E224:E232)</f>
        <v>0</v>
      </c>
    </row>
    <row r="234" spans="1:5" x14ac:dyDescent="0.25">
      <c r="A234" s="20"/>
      <c r="B234" s="20"/>
      <c r="C234" s="27"/>
      <c r="D234" s="20"/>
      <c r="E234" s="20"/>
    </row>
    <row r="235" spans="1:5" x14ac:dyDescent="0.25">
      <c r="A235" s="38" t="s">
        <v>376</v>
      </c>
      <c r="B235" s="38"/>
      <c r="C235" s="38"/>
      <c r="D235" s="38"/>
      <c r="E235" s="38"/>
    </row>
    <row r="236" spans="1:5" x14ac:dyDescent="0.25">
      <c r="A236" s="38"/>
      <c r="B236" s="346" t="s">
        <v>377</v>
      </c>
      <c r="C236" s="346"/>
      <c r="D236" s="38"/>
      <c r="E236" s="38"/>
    </row>
    <row r="237" spans="1:5" x14ac:dyDescent="0.25">
      <c r="A237" s="56" t="s">
        <v>377</v>
      </c>
      <c r="B237" s="38"/>
      <c r="C237" s="47"/>
      <c r="D237" s="40">
        <f>C237</f>
        <v>0</v>
      </c>
      <c r="E237" s="38"/>
    </row>
    <row r="238" spans="1:5" x14ac:dyDescent="0.25">
      <c r="A238" s="45" t="s">
        <v>378</v>
      </c>
      <c r="B238" s="45"/>
      <c r="C238" s="45"/>
      <c r="D238" s="45"/>
      <c r="E238" s="45"/>
    </row>
    <row r="239" spans="1:5" x14ac:dyDescent="0.25">
      <c r="A239" s="20" t="s">
        <v>379</v>
      </c>
      <c r="B239" s="46" t="s">
        <v>284</v>
      </c>
      <c r="C239" s="47"/>
      <c r="D239" s="20"/>
      <c r="E239" s="20"/>
    </row>
    <row r="240" spans="1:5" x14ac:dyDescent="0.25">
      <c r="A240" s="20" t="s">
        <v>380</v>
      </c>
      <c r="B240" s="46" t="s">
        <v>284</v>
      </c>
      <c r="C240" s="47"/>
      <c r="D240" s="20"/>
      <c r="E240" s="20"/>
    </row>
    <row r="241" spans="1:5" x14ac:dyDescent="0.25">
      <c r="A241" s="20" t="s">
        <v>381</v>
      </c>
      <c r="B241" s="46" t="s">
        <v>284</v>
      </c>
      <c r="C241" s="47"/>
      <c r="D241" s="20"/>
      <c r="E241" s="20"/>
    </row>
    <row r="242" spans="1:5" x14ac:dyDescent="0.25">
      <c r="A242" s="20" t="s">
        <v>382</v>
      </c>
      <c r="B242" s="46" t="s">
        <v>284</v>
      </c>
      <c r="C242" s="47"/>
      <c r="D242" s="20"/>
      <c r="E242" s="20"/>
    </row>
    <row r="243" spans="1:5" x14ac:dyDescent="0.25">
      <c r="A243" s="20" t="s">
        <v>383</v>
      </c>
      <c r="B243" s="46" t="s">
        <v>284</v>
      </c>
      <c r="C243" s="47"/>
      <c r="D243" s="20"/>
      <c r="E243" s="20"/>
    </row>
    <row r="244" spans="1:5" x14ac:dyDescent="0.25">
      <c r="A244" s="20" t="s">
        <v>384</v>
      </c>
      <c r="B244" s="46" t="s">
        <v>284</v>
      </c>
      <c r="C244" s="47"/>
      <c r="D244" s="20"/>
      <c r="E244" s="20"/>
    </row>
    <row r="245" spans="1:5" x14ac:dyDescent="0.25">
      <c r="A245" s="20" t="s">
        <v>385</v>
      </c>
      <c r="B245" s="20"/>
      <c r="C245" s="27"/>
      <c r="D245" s="32">
        <f>SUM(C239:C244)</f>
        <v>0</v>
      </c>
      <c r="E245" s="20"/>
    </row>
    <row r="246" spans="1:5" x14ac:dyDescent="0.25">
      <c r="A246" s="45" t="s">
        <v>386</v>
      </c>
      <c r="B246" s="45"/>
      <c r="C246" s="45"/>
      <c r="D246" s="45"/>
      <c r="E246" s="45"/>
    </row>
    <row r="247" spans="1:5" x14ac:dyDescent="0.25">
      <c r="A247" s="26" t="s">
        <v>387</v>
      </c>
      <c r="B247" s="46" t="s">
        <v>284</v>
      </c>
      <c r="C247" s="47"/>
      <c r="D247" s="20"/>
      <c r="E247" s="20"/>
    </row>
    <row r="248" spans="1:5" x14ac:dyDescent="0.25">
      <c r="A248" s="26"/>
      <c r="B248" s="46"/>
      <c r="C248" s="27"/>
      <c r="D248" s="20"/>
      <c r="E248" s="20"/>
    </row>
    <row r="249" spans="1:5" x14ac:dyDescent="0.25">
      <c r="A249" s="26" t="s">
        <v>388</v>
      </c>
      <c r="B249" s="46" t="s">
        <v>284</v>
      </c>
      <c r="C249" s="47"/>
      <c r="D249" s="20"/>
      <c r="E249" s="20"/>
    </row>
    <row r="250" spans="1:5" x14ac:dyDescent="0.25">
      <c r="A250" s="26" t="s">
        <v>389</v>
      </c>
      <c r="B250" s="46" t="s">
        <v>284</v>
      </c>
      <c r="C250" s="47"/>
      <c r="D250" s="20"/>
      <c r="E250" s="20"/>
    </row>
    <row r="251" spans="1:5" x14ac:dyDescent="0.25">
      <c r="A251" s="20"/>
      <c r="B251" s="20"/>
      <c r="C251" s="27"/>
      <c r="D251" s="20"/>
      <c r="E251" s="20"/>
    </row>
    <row r="252" spans="1:5" x14ac:dyDescent="0.25">
      <c r="A252" s="26" t="s">
        <v>390</v>
      </c>
      <c r="B252" s="20"/>
      <c r="C252" s="27"/>
      <c r="D252" s="32">
        <f>SUM(C249:C251)</f>
        <v>0</v>
      </c>
      <c r="E252" s="20"/>
    </row>
    <row r="253" spans="1:5" x14ac:dyDescent="0.25">
      <c r="A253" s="45" t="s">
        <v>391</v>
      </c>
      <c r="B253" s="45"/>
      <c r="C253" s="45"/>
      <c r="D253" s="45"/>
      <c r="E253" s="45"/>
    </row>
    <row r="254" spans="1:5" x14ac:dyDescent="0.25">
      <c r="A254" s="20" t="s">
        <v>392</v>
      </c>
      <c r="B254" s="46" t="s">
        <v>284</v>
      </c>
      <c r="C254" s="47"/>
      <c r="D254" s="20"/>
      <c r="E254" s="20"/>
    </row>
    <row r="255" spans="1:5" x14ac:dyDescent="0.25">
      <c r="A255" s="20" t="s">
        <v>391</v>
      </c>
      <c r="B255" s="46" t="s">
        <v>284</v>
      </c>
      <c r="C255" s="47"/>
      <c r="D255" s="20"/>
      <c r="E255" s="20"/>
    </row>
    <row r="256" spans="1:5" x14ac:dyDescent="0.2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25">
      <c r="A257" s="20"/>
      <c r="B257" s="20"/>
      <c r="C257" s="27"/>
      <c r="D257" s="20"/>
      <c r="E257" s="20"/>
    </row>
    <row r="258" spans="1:5" x14ac:dyDescent="0.25">
      <c r="A258" s="20" t="s">
        <v>394</v>
      </c>
      <c r="B258" s="20"/>
      <c r="C258" s="27"/>
      <c r="D258" s="32">
        <f>D237+D245+D252+D256</f>
        <v>0</v>
      </c>
      <c r="E258" s="20"/>
    </row>
    <row r="259" spans="1:5" x14ac:dyDescent="0.25">
      <c r="A259" s="20"/>
      <c r="B259" s="20"/>
      <c r="C259" s="27"/>
      <c r="D259" s="20"/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38" t="s">
        <v>395</v>
      </c>
      <c r="B264" s="38"/>
      <c r="C264" s="38"/>
      <c r="D264" s="38"/>
      <c r="E264" s="38"/>
    </row>
    <row r="265" spans="1:5" x14ac:dyDescent="0.25">
      <c r="A265" s="45" t="s">
        <v>396</v>
      </c>
      <c r="B265" s="45"/>
      <c r="C265" s="45"/>
      <c r="D265" s="45"/>
      <c r="E265" s="45"/>
    </row>
    <row r="266" spans="1:5" x14ac:dyDescent="0.25">
      <c r="A266" s="20" t="s">
        <v>397</v>
      </c>
      <c r="B266" s="46" t="s">
        <v>284</v>
      </c>
      <c r="C266" s="47">
        <f>1731128.24</f>
        <v>1731128.24</v>
      </c>
      <c r="D266" s="20"/>
      <c r="E266" s="20"/>
    </row>
    <row r="267" spans="1:5" x14ac:dyDescent="0.25">
      <c r="A267" s="20" t="s">
        <v>398</v>
      </c>
      <c r="B267" s="46" t="s">
        <v>284</v>
      </c>
      <c r="C267" s="47"/>
      <c r="D267" s="20"/>
      <c r="E267" s="20"/>
    </row>
    <row r="268" spans="1:5" x14ac:dyDescent="0.25">
      <c r="A268" s="20" t="s">
        <v>399</v>
      </c>
      <c r="B268" s="46" t="s">
        <v>284</v>
      </c>
      <c r="C268" s="47">
        <v>5886986.46</v>
      </c>
      <c r="D268" s="20"/>
      <c r="E268" s="20"/>
    </row>
    <row r="269" spans="1:5" x14ac:dyDescent="0.25">
      <c r="A269" s="20" t="s">
        <v>400</v>
      </c>
      <c r="B269" s="46" t="s">
        <v>284</v>
      </c>
      <c r="C269" s="47"/>
      <c r="D269" s="20"/>
      <c r="E269" s="20"/>
    </row>
    <row r="270" spans="1:5" x14ac:dyDescent="0.25">
      <c r="A270" s="20" t="s">
        <v>401</v>
      </c>
      <c r="B270" s="46" t="s">
        <v>284</v>
      </c>
      <c r="C270" s="47"/>
      <c r="D270" s="20"/>
      <c r="E270" s="20"/>
    </row>
    <row r="271" spans="1:5" x14ac:dyDescent="0.25">
      <c r="A271" s="20" t="s">
        <v>402</v>
      </c>
      <c r="B271" s="46" t="s">
        <v>284</v>
      </c>
      <c r="C271" s="47"/>
      <c r="D271" s="20"/>
      <c r="E271" s="20"/>
    </row>
    <row r="272" spans="1:5" x14ac:dyDescent="0.25">
      <c r="A272" s="20" t="s">
        <v>403</v>
      </c>
      <c r="B272" s="46" t="s">
        <v>284</v>
      </c>
      <c r="C272" s="47"/>
      <c r="D272" s="20"/>
      <c r="E272" s="20"/>
    </row>
    <row r="273" spans="1:5" x14ac:dyDescent="0.25">
      <c r="A273" s="20" t="s">
        <v>404</v>
      </c>
      <c r="B273" s="46" t="s">
        <v>284</v>
      </c>
      <c r="C273" s="47"/>
      <c r="D273" s="20"/>
      <c r="E273" s="20"/>
    </row>
    <row r="274" spans="1:5" x14ac:dyDescent="0.25">
      <c r="A274" s="20" t="s">
        <v>405</v>
      </c>
      <c r="B274" s="46" t="s">
        <v>284</v>
      </c>
      <c r="C274" s="47"/>
      <c r="D274" s="20"/>
      <c r="E274" s="20"/>
    </row>
    <row r="275" spans="1:5" x14ac:dyDescent="0.25">
      <c r="A275" s="20" t="s">
        <v>406</v>
      </c>
      <c r="B275" s="46" t="s">
        <v>284</v>
      </c>
      <c r="C275" s="47"/>
      <c r="D275" s="20"/>
      <c r="E275" s="20"/>
    </row>
    <row r="276" spans="1:5" x14ac:dyDescent="0.25">
      <c r="A276" s="20" t="s">
        <v>407</v>
      </c>
      <c r="B276" s="20"/>
      <c r="C276" s="27"/>
      <c r="D276" s="32">
        <f>SUM(C266:C268)-C269+SUM(C270:C275)</f>
        <v>7618114.7000000002</v>
      </c>
      <c r="E276" s="20"/>
    </row>
    <row r="277" spans="1:5" x14ac:dyDescent="0.25">
      <c r="A277" s="45" t="s">
        <v>408</v>
      </c>
      <c r="B277" s="45"/>
      <c r="C277" s="45"/>
      <c r="D277" s="45"/>
      <c r="E277" s="45"/>
    </row>
    <row r="278" spans="1:5" x14ac:dyDescent="0.25">
      <c r="A278" s="20" t="s">
        <v>397</v>
      </c>
      <c r="B278" s="46" t="s">
        <v>284</v>
      </c>
      <c r="C278" s="47"/>
      <c r="D278" s="20"/>
      <c r="E278" s="20"/>
    </row>
    <row r="279" spans="1:5" x14ac:dyDescent="0.25">
      <c r="A279" s="20" t="s">
        <v>398</v>
      </c>
      <c r="B279" s="46" t="s">
        <v>284</v>
      </c>
      <c r="C279" s="47"/>
      <c r="D279" s="20"/>
      <c r="E279" s="20"/>
    </row>
    <row r="280" spans="1:5" x14ac:dyDescent="0.25">
      <c r="A280" s="20" t="s">
        <v>409</v>
      </c>
      <c r="B280" s="46" t="s">
        <v>284</v>
      </c>
      <c r="C280" s="47"/>
      <c r="D280" s="20"/>
      <c r="E280" s="20"/>
    </row>
    <row r="281" spans="1:5" x14ac:dyDescent="0.2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25">
      <c r="A282" s="45" t="s">
        <v>411</v>
      </c>
      <c r="B282" s="45"/>
      <c r="C282" s="45"/>
      <c r="D282" s="45"/>
      <c r="E282" s="45"/>
    </row>
    <row r="283" spans="1:5" x14ac:dyDescent="0.25">
      <c r="A283" s="20" t="s">
        <v>366</v>
      </c>
      <c r="B283" s="46" t="s">
        <v>284</v>
      </c>
      <c r="C283" s="216"/>
      <c r="D283" s="20"/>
      <c r="E283" s="20"/>
    </row>
    <row r="284" spans="1:5" x14ac:dyDescent="0.25">
      <c r="A284" s="20" t="s">
        <v>367</v>
      </c>
      <c r="B284" s="46" t="s">
        <v>284</v>
      </c>
      <c r="C284" s="216"/>
      <c r="D284" s="20"/>
      <c r="E284" s="20"/>
    </row>
    <row r="285" spans="1:5" x14ac:dyDescent="0.25">
      <c r="A285" s="20" t="s">
        <v>368</v>
      </c>
      <c r="B285" s="46" t="s">
        <v>284</v>
      </c>
      <c r="C285" s="216">
        <v>18084793.73</v>
      </c>
      <c r="D285" s="20"/>
      <c r="E285" s="20"/>
    </row>
    <row r="286" spans="1:5" x14ac:dyDescent="0.25">
      <c r="A286" s="20" t="s">
        <v>412</v>
      </c>
      <c r="B286" s="46" t="s">
        <v>284</v>
      </c>
      <c r="C286" s="216"/>
      <c r="D286" s="20"/>
      <c r="E286" s="20"/>
    </row>
    <row r="287" spans="1:5" x14ac:dyDescent="0.25">
      <c r="A287" s="20" t="s">
        <v>413</v>
      </c>
      <c r="B287" s="46" t="s">
        <v>284</v>
      </c>
      <c r="C287" s="216">
        <f>11372.23+2597444.6+3642526.93</f>
        <v>6251343.7599999998</v>
      </c>
      <c r="D287" s="20"/>
      <c r="E287" s="20"/>
    </row>
    <row r="288" spans="1:5" x14ac:dyDescent="0.25">
      <c r="A288" s="20" t="s">
        <v>414</v>
      </c>
      <c r="B288" s="46" t="s">
        <v>284</v>
      </c>
      <c r="C288" s="216"/>
      <c r="D288" s="20"/>
      <c r="E288" s="20"/>
    </row>
    <row r="289" spans="1:5" x14ac:dyDescent="0.25">
      <c r="A289" s="20" t="s">
        <v>373</v>
      </c>
      <c r="B289" s="46" t="s">
        <v>284</v>
      </c>
      <c r="C289" s="216">
        <v>51688.33</v>
      </c>
      <c r="D289" s="20"/>
      <c r="E289" s="20"/>
    </row>
    <row r="290" spans="1:5" x14ac:dyDescent="0.25">
      <c r="A290" s="20" t="s">
        <v>374</v>
      </c>
      <c r="B290" s="46" t="s">
        <v>284</v>
      </c>
      <c r="C290" s="216"/>
      <c r="D290" s="20"/>
      <c r="E290" s="20"/>
    </row>
    <row r="291" spans="1:5" x14ac:dyDescent="0.25">
      <c r="A291" s="20" t="s">
        <v>415</v>
      </c>
      <c r="B291" s="20"/>
      <c r="C291" s="27"/>
      <c r="D291" s="32">
        <f>SUM(C283:C290)</f>
        <v>24387825.82</v>
      </c>
      <c r="E291" s="20"/>
    </row>
    <row r="292" spans="1:5" x14ac:dyDescent="0.25">
      <c r="A292" s="20" t="s">
        <v>416</v>
      </c>
      <c r="B292" s="46" t="s">
        <v>284</v>
      </c>
      <c r="C292" s="216">
        <f>9097.92+946321.28+2642006.74+12922.14</f>
        <v>3610348.0800000005</v>
      </c>
      <c r="D292" s="20"/>
      <c r="E292" s="20"/>
    </row>
    <row r="293" spans="1:5" x14ac:dyDescent="0.25">
      <c r="A293" s="20" t="s">
        <v>417</v>
      </c>
      <c r="B293" s="20"/>
      <c r="C293" s="27"/>
      <c r="D293" s="32">
        <f>D291-C292</f>
        <v>20777477.739999998</v>
      </c>
      <c r="E293" s="20"/>
    </row>
    <row r="294" spans="1:5" x14ac:dyDescent="0.25">
      <c r="A294" s="45" t="s">
        <v>418</v>
      </c>
      <c r="B294" s="45"/>
      <c r="C294" s="45"/>
      <c r="D294" s="45"/>
      <c r="E294" s="45"/>
    </row>
    <row r="295" spans="1:5" x14ac:dyDescent="0.25">
      <c r="A295" s="20" t="s">
        <v>419</v>
      </c>
      <c r="B295" s="46" t="s">
        <v>284</v>
      </c>
      <c r="C295" s="216"/>
      <c r="D295" s="20"/>
      <c r="E295" s="20"/>
    </row>
    <row r="296" spans="1:5" x14ac:dyDescent="0.25">
      <c r="A296" s="20" t="s">
        <v>420</v>
      </c>
      <c r="B296" s="46" t="s">
        <v>284</v>
      </c>
      <c r="C296" s="216"/>
      <c r="D296" s="20"/>
      <c r="E296" s="20"/>
    </row>
    <row r="297" spans="1:5" x14ac:dyDescent="0.25">
      <c r="A297" s="20" t="s">
        <v>421</v>
      </c>
      <c r="B297" s="46" t="s">
        <v>284</v>
      </c>
      <c r="C297" s="216"/>
      <c r="D297" s="20"/>
      <c r="E297" s="20"/>
    </row>
    <row r="298" spans="1:5" x14ac:dyDescent="0.25">
      <c r="A298" s="20" t="s">
        <v>409</v>
      </c>
      <c r="B298" s="46" t="s">
        <v>284</v>
      </c>
      <c r="C298" s="216">
        <v>17426022.949999999</v>
      </c>
      <c r="D298" s="20"/>
      <c r="E298" s="20"/>
    </row>
    <row r="299" spans="1:5" x14ac:dyDescent="0.25">
      <c r="A299" s="20" t="s">
        <v>422</v>
      </c>
      <c r="B299" s="20"/>
      <c r="C299" s="27"/>
      <c r="D299" s="32">
        <f>C295-C296+C297+C298</f>
        <v>17426022.949999999</v>
      </c>
      <c r="E299" s="20"/>
    </row>
    <row r="300" spans="1:5" x14ac:dyDescent="0.25">
      <c r="A300" s="20"/>
      <c r="B300" s="20"/>
      <c r="C300" s="27"/>
      <c r="D300" s="20"/>
      <c r="E300" s="20"/>
    </row>
    <row r="301" spans="1:5" x14ac:dyDescent="0.25">
      <c r="A301" s="45" t="s">
        <v>423</v>
      </c>
      <c r="B301" s="45"/>
      <c r="C301" s="45"/>
      <c r="D301" s="45"/>
      <c r="E301" s="45"/>
    </row>
    <row r="302" spans="1:5" x14ac:dyDescent="0.25">
      <c r="A302" s="20" t="s">
        <v>424</v>
      </c>
      <c r="B302" s="46" t="s">
        <v>284</v>
      </c>
      <c r="C302" s="47"/>
      <c r="D302" s="20"/>
      <c r="E302" s="20"/>
    </row>
    <row r="303" spans="1:5" x14ac:dyDescent="0.25">
      <c r="A303" s="20" t="s">
        <v>425</v>
      </c>
      <c r="B303" s="46" t="s">
        <v>284</v>
      </c>
      <c r="C303" s="47"/>
      <c r="D303" s="20"/>
      <c r="E303" s="20"/>
    </row>
    <row r="304" spans="1:5" x14ac:dyDescent="0.25">
      <c r="A304" s="20" t="s">
        <v>426</v>
      </c>
      <c r="B304" s="46" t="s">
        <v>284</v>
      </c>
      <c r="C304" s="47"/>
      <c r="D304" s="20"/>
      <c r="E304" s="20"/>
    </row>
    <row r="305" spans="1:5" x14ac:dyDescent="0.25">
      <c r="A305" s="20" t="s">
        <v>427</v>
      </c>
      <c r="B305" s="46" t="s">
        <v>284</v>
      </c>
      <c r="C305" s="47"/>
      <c r="D305" s="20"/>
      <c r="E305" s="20"/>
    </row>
    <row r="306" spans="1:5" x14ac:dyDescent="0.2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25">
      <c r="A307" s="20"/>
      <c r="B307" s="20"/>
      <c r="C307" s="27"/>
      <c r="D307" s="20"/>
      <c r="E307" s="20"/>
    </row>
    <row r="308" spans="1:5" x14ac:dyDescent="0.25">
      <c r="A308" s="20" t="s">
        <v>429</v>
      </c>
      <c r="B308" s="20"/>
      <c r="C308" s="27"/>
      <c r="D308" s="32">
        <f>D276+D281+D293+D299+D306</f>
        <v>45821615.390000001</v>
      </c>
      <c r="E308" s="20"/>
    </row>
    <row r="309" spans="1:5" x14ac:dyDescent="0.25">
      <c r="A309" s="20"/>
      <c r="B309" s="20"/>
      <c r="C309" s="27"/>
      <c r="D309" s="20"/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38" t="s">
        <v>430</v>
      </c>
      <c r="B312" s="38"/>
      <c r="C312" s="38"/>
      <c r="D312" s="38"/>
      <c r="E312" s="38"/>
    </row>
    <row r="313" spans="1:5" x14ac:dyDescent="0.25">
      <c r="A313" s="45" t="s">
        <v>431</v>
      </c>
      <c r="B313" s="45"/>
      <c r="C313" s="45"/>
      <c r="D313" s="45"/>
      <c r="E313" s="45"/>
    </row>
    <row r="314" spans="1:5" x14ac:dyDescent="0.25">
      <c r="A314" s="20" t="s">
        <v>432</v>
      </c>
      <c r="B314" s="46" t="s">
        <v>284</v>
      </c>
      <c r="C314" s="47"/>
      <c r="D314" s="20"/>
      <c r="E314" s="20"/>
    </row>
    <row r="315" spans="1:5" x14ac:dyDescent="0.25">
      <c r="A315" s="20" t="s">
        <v>433</v>
      </c>
      <c r="B315" s="46" t="s">
        <v>284</v>
      </c>
      <c r="C315" s="47">
        <v>1251194.07</v>
      </c>
      <c r="D315" s="20"/>
      <c r="E315" s="20"/>
    </row>
    <row r="316" spans="1:5" x14ac:dyDescent="0.25">
      <c r="A316" s="20" t="s">
        <v>434</v>
      </c>
      <c r="B316" s="46" t="s">
        <v>284</v>
      </c>
      <c r="C316" s="47"/>
      <c r="D316" s="20"/>
      <c r="E316" s="20"/>
    </row>
    <row r="317" spans="1:5" x14ac:dyDescent="0.25">
      <c r="A317" s="20" t="s">
        <v>435</v>
      </c>
      <c r="B317" s="46" t="s">
        <v>284</v>
      </c>
      <c r="C317" s="47">
        <f>1799306.59+204679.04</f>
        <v>2003985.6300000001</v>
      </c>
      <c r="D317" s="20"/>
      <c r="E317" s="20"/>
    </row>
    <row r="318" spans="1:5" x14ac:dyDescent="0.25">
      <c r="A318" s="20" t="s">
        <v>436</v>
      </c>
      <c r="B318" s="46" t="s">
        <v>284</v>
      </c>
      <c r="C318" s="47"/>
      <c r="D318" s="20"/>
      <c r="E318" s="20"/>
    </row>
    <row r="319" spans="1:5" x14ac:dyDescent="0.25">
      <c r="A319" s="20" t="s">
        <v>437</v>
      </c>
      <c r="B319" s="46" t="s">
        <v>284</v>
      </c>
      <c r="C319" s="47"/>
      <c r="D319" s="20"/>
      <c r="E319" s="20"/>
    </row>
    <row r="320" spans="1:5" x14ac:dyDescent="0.25">
      <c r="A320" s="20" t="s">
        <v>438</v>
      </c>
      <c r="B320" s="46" t="s">
        <v>284</v>
      </c>
      <c r="C320" s="47"/>
      <c r="D320" s="20"/>
      <c r="E320" s="20"/>
    </row>
    <row r="321" spans="1:5" x14ac:dyDescent="0.25">
      <c r="A321" s="20" t="s">
        <v>439</v>
      </c>
      <c r="B321" s="46" t="s">
        <v>284</v>
      </c>
      <c r="C321" s="47"/>
      <c r="D321" s="20"/>
      <c r="E321" s="20"/>
    </row>
    <row r="322" spans="1:5" x14ac:dyDescent="0.25">
      <c r="A322" s="20" t="s">
        <v>440</v>
      </c>
      <c r="B322" s="46" t="s">
        <v>284</v>
      </c>
      <c r="C322" s="47">
        <v>228609.05</v>
      </c>
      <c r="D322" s="20"/>
      <c r="E322" s="20"/>
    </row>
    <row r="323" spans="1:5" x14ac:dyDescent="0.25">
      <c r="A323" s="20" t="s">
        <v>441</v>
      </c>
      <c r="B323" s="46" t="s">
        <v>284</v>
      </c>
      <c r="C323" s="47"/>
      <c r="D323" s="20"/>
      <c r="E323" s="20"/>
    </row>
    <row r="324" spans="1:5" x14ac:dyDescent="0.25">
      <c r="A324" s="20" t="s">
        <v>442</v>
      </c>
      <c r="B324" s="20"/>
      <c r="C324" s="27"/>
      <c r="D324" s="32">
        <f>SUM(C314:C323)</f>
        <v>3483788.75</v>
      </c>
      <c r="E324" s="20"/>
    </row>
    <row r="325" spans="1:5" x14ac:dyDescent="0.25">
      <c r="A325" s="45" t="s">
        <v>443</v>
      </c>
      <c r="B325" s="45"/>
      <c r="C325" s="45"/>
      <c r="D325" s="45"/>
      <c r="E325" s="45"/>
    </row>
    <row r="326" spans="1:5" x14ac:dyDescent="0.25">
      <c r="A326" s="20" t="s">
        <v>444</v>
      </c>
      <c r="B326" s="46" t="s">
        <v>284</v>
      </c>
      <c r="C326" s="47"/>
      <c r="D326" s="20"/>
      <c r="E326" s="20"/>
    </row>
    <row r="327" spans="1:5" x14ac:dyDescent="0.25">
      <c r="A327" s="20" t="s">
        <v>445</v>
      </c>
      <c r="B327" s="46" t="s">
        <v>284</v>
      </c>
      <c r="C327" s="47"/>
      <c r="D327" s="20"/>
      <c r="E327" s="20"/>
    </row>
    <row r="328" spans="1:5" x14ac:dyDescent="0.25">
      <c r="A328" s="20" t="s">
        <v>446</v>
      </c>
      <c r="B328" s="46" t="s">
        <v>284</v>
      </c>
      <c r="C328" s="47"/>
      <c r="D328" s="20"/>
      <c r="E328" s="20"/>
    </row>
    <row r="329" spans="1:5" x14ac:dyDescent="0.2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25">
      <c r="A330" s="45" t="s">
        <v>448</v>
      </c>
      <c r="B330" s="45"/>
      <c r="C330" s="45"/>
      <c r="D330" s="45"/>
      <c r="E330" s="45"/>
    </row>
    <row r="331" spans="1:5" x14ac:dyDescent="0.25">
      <c r="A331" s="20" t="s">
        <v>449</v>
      </c>
      <c r="B331" s="46" t="s">
        <v>284</v>
      </c>
      <c r="C331" s="47"/>
      <c r="D331" s="20"/>
      <c r="E331" s="20"/>
    </row>
    <row r="332" spans="1:5" x14ac:dyDescent="0.25">
      <c r="A332" s="20" t="s">
        <v>450</v>
      </c>
      <c r="B332" s="46" t="s">
        <v>284</v>
      </c>
      <c r="C332" s="47"/>
      <c r="D332" s="20"/>
      <c r="E332" s="20"/>
    </row>
    <row r="333" spans="1:5" x14ac:dyDescent="0.25">
      <c r="A333" s="20" t="s">
        <v>451</v>
      </c>
      <c r="B333" s="46" t="s">
        <v>284</v>
      </c>
      <c r="C333" s="47"/>
      <c r="D333" s="20"/>
      <c r="E333" s="20"/>
    </row>
    <row r="334" spans="1:5" x14ac:dyDescent="0.25">
      <c r="A334" s="26" t="s">
        <v>452</v>
      </c>
      <c r="B334" s="46" t="s">
        <v>284</v>
      </c>
      <c r="C334" s="47">
        <v>19671361.07</v>
      </c>
      <c r="D334" s="20"/>
      <c r="E334" s="20"/>
    </row>
    <row r="335" spans="1:5" x14ac:dyDescent="0.25">
      <c r="A335" s="20" t="s">
        <v>453</v>
      </c>
      <c r="B335" s="46" t="s">
        <v>284</v>
      </c>
      <c r="C335" s="47"/>
      <c r="D335" s="20"/>
      <c r="E335" s="20"/>
    </row>
    <row r="336" spans="1:5" x14ac:dyDescent="0.25">
      <c r="A336" s="26" t="s">
        <v>454</v>
      </c>
      <c r="B336" s="46" t="s">
        <v>284</v>
      </c>
      <c r="C336" s="47"/>
      <c r="D336" s="20"/>
      <c r="E336" s="20"/>
    </row>
    <row r="337" spans="1:5" x14ac:dyDescent="0.25">
      <c r="A337" s="26" t="s">
        <v>455</v>
      </c>
      <c r="B337" s="46" t="s">
        <v>284</v>
      </c>
      <c r="C337" s="272"/>
      <c r="D337" s="20"/>
      <c r="E337" s="20"/>
    </row>
    <row r="338" spans="1:5" x14ac:dyDescent="0.25">
      <c r="A338" s="20" t="s">
        <v>456</v>
      </c>
      <c r="B338" s="46" t="s">
        <v>284</v>
      </c>
      <c r="C338" s="47"/>
      <c r="D338" s="20"/>
      <c r="E338" s="20"/>
    </row>
    <row r="339" spans="1:5" x14ac:dyDescent="0.25">
      <c r="A339" s="20" t="s">
        <v>215</v>
      </c>
      <c r="B339" s="20"/>
      <c r="C339" s="27"/>
      <c r="D339" s="32">
        <f>SUM(C331:C338)</f>
        <v>19671361.07</v>
      </c>
      <c r="E339" s="20"/>
    </row>
    <row r="340" spans="1:5" x14ac:dyDescent="0.2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25">
      <c r="A341" s="20" t="s">
        <v>458</v>
      </c>
      <c r="B341" s="20"/>
      <c r="C341" s="27"/>
      <c r="D341" s="32">
        <f>D339-D340</f>
        <v>19671361.07</v>
      </c>
      <c r="E341" s="20"/>
    </row>
    <row r="342" spans="1:5" x14ac:dyDescent="0.25">
      <c r="A342" s="20"/>
      <c r="B342" s="20"/>
      <c r="C342" s="27"/>
      <c r="D342" s="20"/>
      <c r="E342" s="20"/>
    </row>
    <row r="343" spans="1:5" x14ac:dyDescent="0.25">
      <c r="A343" s="20" t="s">
        <v>459</v>
      </c>
      <c r="B343" s="46" t="s">
        <v>284</v>
      </c>
      <c r="C343" s="327"/>
      <c r="D343" s="20"/>
      <c r="E343" s="20"/>
    </row>
    <row r="344" spans="1:5" x14ac:dyDescent="0.25">
      <c r="A344" s="20"/>
      <c r="B344" s="46"/>
      <c r="C344" s="57"/>
      <c r="D344" s="20"/>
      <c r="E344" s="20"/>
    </row>
    <row r="345" spans="1:5" x14ac:dyDescent="0.25">
      <c r="A345" s="20" t="s">
        <v>460</v>
      </c>
      <c r="B345" s="46" t="s">
        <v>284</v>
      </c>
      <c r="C345" s="234"/>
      <c r="D345" s="20"/>
      <c r="E345" s="20"/>
    </row>
    <row r="346" spans="1:5" x14ac:dyDescent="0.25">
      <c r="A346" s="20" t="s">
        <v>461</v>
      </c>
      <c r="B346" s="46" t="s">
        <v>284</v>
      </c>
      <c r="C346" s="234"/>
      <c r="D346" s="20"/>
      <c r="E346" s="20"/>
    </row>
    <row r="347" spans="1:5" x14ac:dyDescent="0.25">
      <c r="A347" s="20" t="s">
        <v>462</v>
      </c>
      <c r="B347" s="46" t="s">
        <v>284</v>
      </c>
      <c r="C347" s="234">
        <v>78218175.959999993</v>
      </c>
      <c r="D347" s="20"/>
      <c r="E347" s="20"/>
    </row>
    <row r="348" spans="1:5" x14ac:dyDescent="0.25">
      <c r="A348" s="20" t="s">
        <v>463</v>
      </c>
      <c r="B348" s="46" t="s">
        <v>284</v>
      </c>
      <c r="C348" s="234">
        <v>-55551710.390000001</v>
      </c>
      <c r="D348" s="20"/>
      <c r="E348" s="20"/>
    </row>
    <row r="349" spans="1:5" x14ac:dyDescent="0.25">
      <c r="A349" s="20" t="s">
        <v>464</v>
      </c>
      <c r="B349" s="46" t="s">
        <v>284</v>
      </c>
      <c r="C349" s="234"/>
      <c r="D349" s="20"/>
      <c r="E349" s="20"/>
    </row>
    <row r="350" spans="1:5" x14ac:dyDescent="0.25">
      <c r="A350" s="20" t="s">
        <v>465</v>
      </c>
      <c r="B350" s="20"/>
      <c r="C350" s="27"/>
      <c r="D350" s="32">
        <f>D324+D329+D341+C343+C347+C348</f>
        <v>45821615.390000001</v>
      </c>
      <c r="E350" s="20"/>
    </row>
    <row r="351" spans="1:5" x14ac:dyDescent="0.25">
      <c r="A351" s="20"/>
      <c r="B351" s="20"/>
      <c r="C351" s="27"/>
      <c r="D351" s="20"/>
      <c r="E351" s="20"/>
    </row>
    <row r="352" spans="1:5" x14ac:dyDescent="0.25">
      <c r="A352" s="20" t="s">
        <v>466</v>
      </c>
      <c r="B352" s="20"/>
      <c r="C352" s="27"/>
      <c r="D352" s="32">
        <f>D308</f>
        <v>45821615.390000001</v>
      </c>
      <c r="E352" s="20"/>
    </row>
    <row r="353" spans="1:5" x14ac:dyDescent="0.25">
      <c r="A353" s="20"/>
      <c r="B353" s="20"/>
      <c r="C353" s="27"/>
      <c r="D353" s="20"/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38" t="s">
        <v>467</v>
      </c>
      <c r="B356" s="38"/>
      <c r="C356" s="38"/>
      <c r="D356" s="38"/>
      <c r="E356" s="38"/>
    </row>
    <row r="357" spans="1:5" x14ac:dyDescent="0.25">
      <c r="A357" s="45" t="s">
        <v>468</v>
      </c>
      <c r="B357" s="45"/>
      <c r="C357" s="45"/>
      <c r="D357" s="45"/>
      <c r="E357" s="45"/>
    </row>
    <row r="358" spans="1:5" x14ac:dyDescent="0.25">
      <c r="A358" s="20" t="s">
        <v>469</v>
      </c>
      <c r="B358" s="46" t="s">
        <v>284</v>
      </c>
      <c r="C358" s="234">
        <v>84088525.079999998</v>
      </c>
      <c r="D358" s="20"/>
      <c r="E358" s="20"/>
    </row>
    <row r="359" spans="1:5" x14ac:dyDescent="0.25">
      <c r="A359" s="20" t="s">
        <v>470</v>
      </c>
      <c r="B359" s="46" t="s">
        <v>284</v>
      </c>
      <c r="C359" s="234"/>
      <c r="D359" s="20"/>
      <c r="E359" s="20"/>
    </row>
    <row r="360" spans="1:5" x14ac:dyDescent="0.25">
      <c r="A360" s="20" t="s">
        <v>471</v>
      </c>
      <c r="B360" s="20"/>
      <c r="C360" s="27"/>
      <c r="D360" s="32">
        <f>SUM(C358:C359)</f>
        <v>84088525.079999998</v>
      </c>
      <c r="E360" s="20"/>
    </row>
    <row r="361" spans="1:5" x14ac:dyDescent="0.25">
      <c r="A361" s="45" t="s">
        <v>472</v>
      </c>
      <c r="B361" s="45"/>
      <c r="C361" s="45"/>
      <c r="D361" s="45"/>
      <c r="E361" s="45"/>
    </row>
    <row r="362" spans="1:5" x14ac:dyDescent="0.25">
      <c r="A362" s="20" t="s">
        <v>377</v>
      </c>
      <c r="B362" s="45"/>
      <c r="C362" s="47">
        <f>493220.5-31526.94</f>
        <v>461693.56</v>
      </c>
      <c r="D362" s="20"/>
      <c r="E362" s="45"/>
    </row>
    <row r="363" spans="1:5" x14ac:dyDescent="0.25">
      <c r="A363" s="20" t="s">
        <v>473</v>
      </c>
      <c r="B363" s="46" t="s">
        <v>284</v>
      </c>
      <c r="C363" s="47">
        <f>50786972.93+6121944.46+3655506.43</f>
        <v>60564423.82</v>
      </c>
      <c r="D363" s="20"/>
      <c r="E363" s="20"/>
    </row>
    <row r="364" spans="1:5" x14ac:dyDescent="0.25">
      <c r="A364" s="20" t="s">
        <v>474</v>
      </c>
      <c r="B364" s="46" t="s">
        <v>284</v>
      </c>
      <c r="C364" s="47">
        <v>228084.61</v>
      </c>
      <c r="D364" s="20"/>
      <c r="E364" s="20"/>
    </row>
    <row r="365" spans="1:5" x14ac:dyDescent="0.25">
      <c r="A365" s="20" t="s">
        <v>475</v>
      </c>
      <c r="B365" s="46" t="s">
        <v>284</v>
      </c>
      <c r="C365" s="47"/>
      <c r="D365" s="20"/>
      <c r="E365" s="20"/>
    </row>
    <row r="366" spans="1:5" x14ac:dyDescent="0.25">
      <c r="A366" s="20" t="s">
        <v>394</v>
      </c>
      <c r="B366" s="20"/>
      <c r="C366" s="27"/>
      <c r="D366" s="32">
        <f>SUM(C362:C365)</f>
        <v>61254201.990000002</v>
      </c>
      <c r="E366" s="20"/>
    </row>
    <row r="367" spans="1:5" x14ac:dyDescent="0.25">
      <c r="A367" s="20" t="s">
        <v>476</v>
      </c>
      <c r="B367" s="20"/>
      <c r="C367" s="27"/>
      <c r="D367" s="32">
        <f>D360-D366</f>
        <v>22834323.089999996</v>
      </c>
      <c r="E367" s="20"/>
    </row>
    <row r="368" spans="1:5" x14ac:dyDescent="0.25">
      <c r="A368" s="58" t="s">
        <v>477</v>
      </c>
      <c r="B368" s="45"/>
      <c r="C368" s="45"/>
      <c r="D368" s="45"/>
      <c r="E368" s="45"/>
    </row>
    <row r="369" spans="1:6" x14ac:dyDescent="0.25">
      <c r="A369" s="32" t="s">
        <v>478</v>
      </c>
      <c r="B369" s="20"/>
      <c r="C369" s="20"/>
      <c r="D369" s="20"/>
      <c r="E369" s="20"/>
    </row>
    <row r="370" spans="1:6" x14ac:dyDescent="0.25">
      <c r="A370" s="59" t="s">
        <v>479</v>
      </c>
      <c r="B370" s="40" t="s">
        <v>284</v>
      </c>
      <c r="C370" s="273"/>
      <c r="D370" s="32"/>
      <c r="E370" s="32"/>
    </row>
    <row r="371" spans="1:6" x14ac:dyDescent="0.25">
      <c r="A371" s="59" t="s">
        <v>480</v>
      </c>
      <c r="B371" s="40" t="s">
        <v>284</v>
      </c>
      <c r="C371" s="273"/>
      <c r="D371" s="32"/>
      <c r="E371" s="32"/>
    </row>
    <row r="372" spans="1:6" x14ac:dyDescent="0.25">
      <c r="A372" s="59" t="s">
        <v>481</v>
      </c>
      <c r="B372" s="40" t="s">
        <v>284</v>
      </c>
      <c r="C372" s="273"/>
      <c r="D372" s="32"/>
      <c r="E372" s="32"/>
    </row>
    <row r="373" spans="1:6" x14ac:dyDescent="0.25">
      <c r="A373" s="59" t="s">
        <v>482</v>
      </c>
      <c r="B373" s="40" t="s">
        <v>284</v>
      </c>
      <c r="C373" s="273"/>
      <c r="D373" s="32"/>
      <c r="E373" s="32"/>
    </row>
    <row r="374" spans="1:6" x14ac:dyDescent="0.25">
      <c r="A374" s="59" t="s">
        <v>483</v>
      </c>
      <c r="B374" s="40" t="s">
        <v>284</v>
      </c>
      <c r="C374" s="273"/>
      <c r="D374" s="32"/>
      <c r="E374" s="32"/>
    </row>
    <row r="375" spans="1:6" x14ac:dyDescent="0.25">
      <c r="A375" s="59" t="s">
        <v>484</v>
      </c>
      <c r="B375" s="40" t="s">
        <v>284</v>
      </c>
      <c r="C375" s="273"/>
      <c r="D375" s="32"/>
      <c r="E375" s="32"/>
    </row>
    <row r="376" spans="1:6" x14ac:dyDescent="0.25">
      <c r="A376" s="59" t="s">
        <v>485</v>
      </c>
      <c r="B376" s="40" t="s">
        <v>284</v>
      </c>
      <c r="C376" s="273"/>
      <c r="D376" s="32"/>
      <c r="E376" s="32"/>
    </row>
    <row r="377" spans="1:6" x14ac:dyDescent="0.25">
      <c r="A377" s="59" t="s">
        <v>486</v>
      </c>
      <c r="B377" s="40" t="s">
        <v>284</v>
      </c>
      <c r="C377" s="273"/>
      <c r="D377" s="32"/>
      <c r="E377" s="32"/>
    </row>
    <row r="378" spans="1:6" x14ac:dyDescent="0.25">
      <c r="A378" s="59" t="s">
        <v>487</v>
      </c>
      <c r="B378" s="40" t="s">
        <v>284</v>
      </c>
      <c r="C378" s="273"/>
      <c r="D378" s="32"/>
      <c r="E378" s="32"/>
    </row>
    <row r="379" spans="1:6" x14ac:dyDescent="0.25">
      <c r="A379" s="59" t="s">
        <v>488</v>
      </c>
      <c r="B379" s="40" t="s">
        <v>284</v>
      </c>
      <c r="C379" s="273"/>
      <c r="D379" s="32"/>
      <c r="E379" s="32"/>
    </row>
    <row r="380" spans="1:6" x14ac:dyDescent="0.25">
      <c r="A380" s="59" t="s">
        <v>489</v>
      </c>
      <c r="B380" s="40" t="s">
        <v>284</v>
      </c>
      <c r="C380" s="236">
        <v>38043.53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25">
      <c r="A381" s="61" t="s">
        <v>490</v>
      </c>
      <c r="B381" s="46"/>
      <c r="C381" s="46"/>
      <c r="D381" s="32">
        <f>SUM(C370:C380)</f>
        <v>38043.53</v>
      </c>
      <c r="E381" s="32"/>
      <c r="F381" s="60"/>
    </row>
    <row r="382" spans="1:6" x14ac:dyDescent="0.25">
      <c r="A382" s="56" t="s">
        <v>491</v>
      </c>
      <c r="B382" s="46" t="s">
        <v>284</v>
      </c>
      <c r="C382" s="47"/>
      <c r="D382" s="32"/>
      <c r="E382" s="20"/>
    </row>
    <row r="383" spans="1:6" x14ac:dyDescent="0.25">
      <c r="A383" s="20" t="s">
        <v>492</v>
      </c>
      <c r="B383" s="20"/>
      <c r="C383" s="27"/>
      <c r="D383" s="32">
        <f>D381+C382</f>
        <v>38043.53</v>
      </c>
      <c r="E383" s="20"/>
    </row>
    <row r="384" spans="1:6" x14ac:dyDescent="0.25">
      <c r="A384" s="20" t="s">
        <v>493</v>
      </c>
      <c r="B384" s="20"/>
      <c r="C384" s="27"/>
      <c r="D384" s="32">
        <f>D367+D383</f>
        <v>22872366.619999997</v>
      </c>
      <c r="E384" s="20"/>
    </row>
    <row r="385" spans="1:5" x14ac:dyDescent="0.25">
      <c r="A385" s="20"/>
      <c r="B385" s="20"/>
      <c r="C385" s="27"/>
      <c r="D385" s="20"/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45" t="s">
        <v>494</v>
      </c>
      <c r="B388" s="45"/>
      <c r="C388" s="45"/>
      <c r="D388" s="45"/>
      <c r="E388" s="45"/>
    </row>
    <row r="389" spans="1:5" x14ac:dyDescent="0.25">
      <c r="A389" s="20" t="s">
        <v>495</v>
      </c>
      <c r="B389" s="46" t="s">
        <v>284</v>
      </c>
      <c r="C389" s="47">
        <v>19647620.16</v>
      </c>
      <c r="D389" s="20"/>
      <c r="E389" s="20"/>
    </row>
    <row r="390" spans="1:5" x14ac:dyDescent="0.25">
      <c r="A390" s="20" t="s">
        <v>9</v>
      </c>
      <c r="B390" s="46" t="s">
        <v>284</v>
      </c>
      <c r="C390" s="47">
        <v>4315830.54</v>
      </c>
      <c r="D390" s="20"/>
      <c r="E390" s="20"/>
    </row>
    <row r="391" spans="1:5" x14ac:dyDescent="0.25">
      <c r="A391" s="20" t="s">
        <v>249</v>
      </c>
      <c r="B391" s="46" t="s">
        <v>284</v>
      </c>
      <c r="C391" s="47">
        <v>-1043.5</v>
      </c>
      <c r="D391" s="20"/>
      <c r="E391" s="20"/>
    </row>
    <row r="392" spans="1:5" x14ac:dyDescent="0.25">
      <c r="A392" s="20" t="s">
        <v>496</v>
      </c>
      <c r="B392" s="46" t="s">
        <v>284</v>
      </c>
      <c r="C392" s="47">
        <v>2157453.17</v>
      </c>
      <c r="D392" s="20"/>
      <c r="E392" s="20"/>
    </row>
    <row r="393" spans="1:5" x14ac:dyDescent="0.25">
      <c r="A393" s="20" t="s">
        <v>497</v>
      </c>
      <c r="B393" s="46" t="s">
        <v>284</v>
      </c>
      <c r="C393" s="47"/>
      <c r="D393" s="20"/>
      <c r="E393" s="20"/>
    </row>
    <row r="394" spans="1:5" x14ac:dyDescent="0.25">
      <c r="A394" s="20" t="s">
        <v>498</v>
      </c>
      <c r="B394" s="46" t="s">
        <v>284</v>
      </c>
      <c r="C394" s="47">
        <v>3023446.03</v>
      </c>
      <c r="D394" s="20"/>
      <c r="E394" s="20"/>
    </row>
    <row r="395" spans="1:5" x14ac:dyDescent="0.25">
      <c r="A395" s="20" t="s">
        <v>11</v>
      </c>
      <c r="B395" s="46" t="s">
        <v>284</v>
      </c>
      <c r="C395" s="47">
        <v>738163.68</v>
      </c>
      <c r="D395" s="20"/>
      <c r="E395" s="20"/>
    </row>
    <row r="396" spans="1:5" x14ac:dyDescent="0.25">
      <c r="A396" s="20" t="s">
        <v>499</v>
      </c>
      <c r="B396" s="46" t="s">
        <v>284</v>
      </c>
      <c r="C396" s="47">
        <v>1777381.19</v>
      </c>
      <c r="D396" s="20"/>
      <c r="E396" s="20"/>
    </row>
    <row r="397" spans="1:5" x14ac:dyDescent="0.25">
      <c r="A397" s="20" t="s">
        <v>500</v>
      </c>
      <c r="B397" s="46" t="s">
        <v>284</v>
      </c>
      <c r="C397" s="47">
        <v>1504965.5799999998</v>
      </c>
      <c r="D397" s="20"/>
      <c r="E397" s="20"/>
    </row>
    <row r="398" spans="1:5" x14ac:dyDescent="0.25">
      <c r="A398" s="20" t="s">
        <v>501</v>
      </c>
      <c r="B398" s="46" t="s">
        <v>284</v>
      </c>
      <c r="C398" s="47">
        <v>124092</v>
      </c>
      <c r="D398" s="20"/>
      <c r="E398" s="20"/>
    </row>
    <row r="399" spans="1:5" x14ac:dyDescent="0.25">
      <c r="A399" s="20" t="s">
        <v>502</v>
      </c>
      <c r="B399" s="46" t="s">
        <v>284</v>
      </c>
      <c r="C399" s="47">
        <v>1004919.92</v>
      </c>
      <c r="D399" s="20"/>
      <c r="E399" s="20"/>
    </row>
    <row r="400" spans="1:5" x14ac:dyDescent="0.25">
      <c r="A400" s="32" t="s">
        <v>503</v>
      </c>
      <c r="B400" s="20"/>
      <c r="C400" s="20"/>
      <c r="D400" s="20"/>
      <c r="E400" s="20"/>
    </row>
    <row r="401" spans="1:9" x14ac:dyDescent="0.25">
      <c r="A401" s="33" t="s">
        <v>255</v>
      </c>
      <c r="B401" s="40" t="s">
        <v>284</v>
      </c>
      <c r="C401" s="273"/>
      <c r="D401" s="32"/>
      <c r="E401" s="32"/>
    </row>
    <row r="402" spans="1:9" x14ac:dyDescent="0.25">
      <c r="A402" s="33" t="s">
        <v>256</v>
      </c>
      <c r="B402" s="40" t="s">
        <v>284</v>
      </c>
      <c r="C402" s="273"/>
      <c r="D402" s="32"/>
      <c r="E402" s="32"/>
    </row>
    <row r="403" spans="1:9" x14ac:dyDescent="0.25">
      <c r="A403" s="33" t="s">
        <v>504</v>
      </c>
      <c r="B403" s="40" t="s">
        <v>284</v>
      </c>
      <c r="C403" s="273"/>
      <c r="D403" s="32"/>
      <c r="E403" s="32"/>
    </row>
    <row r="404" spans="1:9" x14ac:dyDescent="0.25">
      <c r="A404" s="33" t="s">
        <v>258</v>
      </c>
      <c r="B404" s="40" t="s">
        <v>284</v>
      </c>
      <c r="C404" s="273"/>
      <c r="D404" s="32"/>
      <c r="E404" s="32"/>
    </row>
    <row r="405" spans="1:9" x14ac:dyDescent="0.25">
      <c r="A405" s="33" t="s">
        <v>259</v>
      </c>
      <c r="B405" s="40" t="s">
        <v>284</v>
      </c>
      <c r="C405" s="273"/>
      <c r="D405" s="32"/>
      <c r="E405" s="32"/>
    </row>
    <row r="406" spans="1:9" x14ac:dyDescent="0.25">
      <c r="A406" s="33" t="s">
        <v>260</v>
      </c>
      <c r="B406" s="40" t="s">
        <v>284</v>
      </c>
      <c r="C406" s="273"/>
      <c r="D406" s="32"/>
      <c r="E406" s="32"/>
    </row>
    <row r="407" spans="1:9" x14ac:dyDescent="0.25">
      <c r="A407" s="33" t="s">
        <v>261</v>
      </c>
      <c r="B407" s="40" t="s">
        <v>284</v>
      </c>
      <c r="C407" s="273"/>
      <c r="D407" s="32"/>
      <c r="E407" s="32"/>
    </row>
    <row r="408" spans="1:9" x14ac:dyDescent="0.25">
      <c r="A408" s="33" t="s">
        <v>262</v>
      </c>
      <c r="B408" s="40" t="s">
        <v>284</v>
      </c>
      <c r="C408" s="273"/>
      <c r="D408" s="32"/>
      <c r="E408" s="32"/>
    </row>
    <row r="409" spans="1:9" x14ac:dyDescent="0.25">
      <c r="A409" s="33" t="s">
        <v>263</v>
      </c>
      <c r="B409" s="40" t="s">
        <v>284</v>
      </c>
      <c r="C409" s="273"/>
      <c r="D409" s="32"/>
      <c r="E409" s="32"/>
    </row>
    <row r="410" spans="1:9" x14ac:dyDescent="0.25">
      <c r="A410" s="33" t="s">
        <v>264</v>
      </c>
      <c r="B410" s="40" t="s">
        <v>284</v>
      </c>
      <c r="C410" s="273"/>
      <c r="D410" s="32"/>
      <c r="E410" s="32"/>
    </row>
    <row r="411" spans="1:9" x14ac:dyDescent="0.25">
      <c r="A411" s="33" t="s">
        <v>265</v>
      </c>
      <c r="B411" s="40" t="s">
        <v>284</v>
      </c>
      <c r="C411" s="273"/>
      <c r="D411" s="32"/>
      <c r="E411" s="32"/>
    </row>
    <row r="412" spans="1:9" x14ac:dyDescent="0.25">
      <c r="A412" s="33" t="s">
        <v>266</v>
      </c>
      <c r="B412" s="40" t="s">
        <v>284</v>
      </c>
      <c r="C412" s="273"/>
      <c r="D412" s="32"/>
      <c r="E412" s="32"/>
    </row>
    <row r="413" spans="1:9" x14ac:dyDescent="0.25">
      <c r="A413" s="33" t="s">
        <v>267</v>
      </c>
      <c r="B413" s="40" t="s">
        <v>284</v>
      </c>
      <c r="C413" s="273"/>
      <c r="D413" s="32"/>
      <c r="E413" s="32"/>
    </row>
    <row r="414" spans="1:9" x14ac:dyDescent="0.25">
      <c r="A414" s="33" t="s">
        <v>268</v>
      </c>
      <c r="B414" s="40" t="s">
        <v>284</v>
      </c>
      <c r="C414" s="236">
        <f>3040688.15-1504966-124092</f>
        <v>1411630.15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25">
      <c r="A415" s="62" t="s">
        <v>505</v>
      </c>
      <c r="B415" s="46"/>
      <c r="C415" s="46"/>
      <c r="D415" s="32">
        <f>SUM(C401:C414)</f>
        <v>1411630.15</v>
      </c>
      <c r="E415" s="32"/>
      <c r="F415" s="60"/>
      <c r="G415" s="60"/>
      <c r="H415" s="60"/>
      <c r="I415" s="60"/>
    </row>
    <row r="416" spans="1:9" x14ac:dyDescent="0.25">
      <c r="A416" s="32" t="s">
        <v>506</v>
      </c>
      <c r="B416" s="20"/>
      <c r="C416" s="27"/>
      <c r="D416" s="32">
        <f>SUM(C389:C399,D415)</f>
        <v>35704458.919999994</v>
      </c>
      <c r="E416" s="32"/>
    </row>
    <row r="417" spans="1:13" x14ac:dyDescent="0.25">
      <c r="A417" s="32" t="s">
        <v>507</v>
      </c>
      <c r="B417" s="20"/>
      <c r="C417" s="27"/>
      <c r="D417" s="32">
        <f>D384-D416</f>
        <v>-12832092.299999997</v>
      </c>
      <c r="E417" s="32"/>
    </row>
    <row r="418" spans="1:13" x14ac:dyDescent="0.25">
      <c r="A418" s="32" t="s">
        <v>508</v>
      </c>
      <c r="B418" s="20"/>
      <c r="C418" s="236"/>
      <c r="D418" s="32"/>
      <c r="E418" s="32"/>
    </row>
    <row r="419" spans="1:13" x14ac:dyDescent="0.25">
      <c r="A419" s="59" t="s">
        <v>509</v>
      </c>
      <c r="B419" s="46" t="s">
        <v>284</v>
      </c>
      <c r="C419" s="273"/>
      <c r="D419" s="32"/>
      <c r="E419" s="32"/>
    </row>
    <row r="420" spans="1:13" x14ac:dyDescent="0.2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25">
      <c r="A421" s="32" t="s">
        <v>511</v>
      </c>
      <c r="B421" s="20"/>
      <c r="C421" s="27"/>
      <c r="D421" s="32">
        <f>D417+D420</f>
        <v>-12832092.299999997</v>
      </c>
      <c r="E421" s="32"/>
      <c r="F421" s="63"/>
    </row>
    <row r="422" spans="1:13" x14ac:dyDescent="0.25">
      <c r="A422" s="32" t="s">
        <v>512</v>
      </c>
      <c r="B422" s="46" t="s">
        <v>284</v>
      </c>
      <c r="C422" s="47"/>
      <c r="D422" s="32"/>
      <c r="E422" s="20"/>
    </row>
    <row r="423" spans="1:13" x14ac:dyDescent="0.25">
      <c r="A423" s="20" t="s">
        <v>513</v>
      </c>
      <c r="B423" s="46" t="s">
        <v>284</v>
      </c>
      <c r="C423" s="47"/>
      <c r="D423" s="32"/>
      <c r="E423" s="20"/>
    </row>
    <row r="424" spans="1:13" x14ac:dyDescent="0.25">
      <c r="A424" s="20" t="s">
        <v>514</v>
      </c>
      <c r="B424" s="20"/>
      <c r="C424" s="27"/>
      <c r="D424" s="32">
        <f>D421+C422-C423</f>
        <v>-12832092.299999997</v>
      </c>
      <c r="E424" s="20"/>
    </row>
    <row r="427" spans="1:13" x14ac:dyDescent="0.25">
      <c r="M427" s="64"/>
    </row>
    <row r="428" spans="1:13" x14ac:dyDescent="0.25">
      <c r="M428" s="64"/>
    </row>
    <row r="429" spans="1:13" x14ac:dyDescent="0.25">
      <c r="M429" s="64"/>
    </row>
    <row r="433" spans="2:7" x14ac:dyDescent="0.25">
      <c r="B433" s="65"/>
      <c r="C433" s="65"/>
      <c r="D433" s="65"/>
      <c r="E433" s="65"/>
      <c r="F433" s="65"/>
      <c r="G433" s="65"/>
    </row>
    <row r="574" spans="2:83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" customHeight="1" x14ac:dyDescent="0.2">
      <c r="A612" s="251"/>
      <c r="C612" s="249" t="s">
        <v>515</v>
      </c>
      <c r="D612" s="256">
        <f>CE90-(BE90+CD90)</f>
        <v>0</v>
      </c>
      <c r="E612" s="258" t="e">
        <f>SUM(C624:D647)+SUM(C668:D713)</f>
        <v>#DIV/0!</v>
      </c>
      <c r="F612" s="258">
        <f>CE64-(AX64+BD64+BE64+BG64+BJ64+BN64+BP64+BQ64+CB64+CC64+CD64)</f>
        <v>2157453.17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0</v>
      </c>
      <c r="I612" s="256">
        <f>CE92-(AX92+AY92+AZ92+BD92+BE92+BF92+BG92+BJ92+BN92+BO92+BP92+BQ92+BR92+CB92+CC92+CD92)</f>
        <v>0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84088525.079999998</v>
      </c>
      <c r="L612" s="262">
        <f>CE94-(AW94+AX94+AY94+AZ94+BA94+BB94+BC94+BD94+BE94+BF94+BG94+BH94+BI94+BJ94+BK94+BL94+BM94+BN94+BO94+BP94+BQ94+BR94+BS94+BT94+BU94+BV94+BW94+BX94+BY94+BZ94+CA94+CB94+CC94+CD94)</f>
        <v>0</v>
      </c>
    </row>
    <row r="613" spans="1:14" s="231" customFormat="1" ht="12.6" customHeight="1" x14ac:dyDescent="0.2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" customHeight="1" x14ac:dyDescent="0.2">
      <c r="A614" s="251">
        <v>8430</v>
      </c>
      <c r="B614" s="250" t="s">
        <v>152</v>
      </c>
      <c r="C614" s="256">
        <f>BE85</f>
        <v>0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" customHeight="1" x14ac:dyDescent="0.2">
      <c r="A615" s="251"/>
      <c r="B615" s="250" t="s">
        <v>527</v>
      </c>
      <c r="C615" s="256">
        <f>CD69-CD84</f>
        <v>0</v>
      </c>
      <c r="D615" s="256">
        <f>SUM(C614:C615)</f>
        <v>0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" customHeight="1" x14ac:dyDescent="0.2">
      <c r="A616" s="251">
        <v>8310</v>
      </c>
      <c r="B616" s="255" t="s">
        <v>529</v>
      </c>
      <c r="C616" s="256">
        <f>AX85</f>
        <v>0</v>
      </c>
      <c r="D616" s="256" t="e">
        <f>(D615/D612)*AX90</f>
        <v>#DIV/0!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" customHeight="1" x14ac:dyDescent="0.2">
      <c r="A617" s="251">
        <v>8510</v>
      </c>
      <c r="B617" s="255" t="s">
        <v>157</v>
      </c>
      <c r="C617" s="256">
        <f>BJ85</f>
        <v>0</v>
      </c>
      <c r="D617" s="256" t="e">
        <f>(D615/D612)*BJ90</f>
        <v>#DIV/0!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" customHeight="1" x14ac:dyDescent="0.2">
      <c r="A618" s="251">
        <v>8470</v>
      </c>
      <c r="B618" s="255" t="s">
        <v>532</v>
      </c>
      <c r="C618" s="256">
        <f>BG85</f>
        <v>0</v>
      </c>
      <c r="D618" s="256" t="e">
        <f>(D615/D612)*BG90</f>
        <v>#DIV/0!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" customHeight="1" x14ac:dyDescent="0.2">
      <c r="A619" s="251">
        <v>8610</v>
      </c>
      <c r="B619" s="255" t="s">
        <v>534</v>
      </c>
      <c r="C619" s="256">
        <f>BN85</f>
        <v>0</v>
      </c>
      <c r="D619" s="256" t="e">
        <f>(D615/D612)*BN90</f>
        <v>#DIV/0!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" customHeight="1" x14ac:dyDescent="0.2">
      <c r="A620" s="251">
        <v>8790</v>
      </c>
      <c r="B620" s="255" t="s">
        <v>536</v>
      </c>
      <c r="C620" s="256">
        <f>CC85</f>
        <v>0</v>
      </c>
      <c r="D620" s="256" t="e">
        <f>(D615/D612)*CC90</f>
        <v>#DIV/0!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" customHeight="1" x14ac:dyDescent="0.2">
      <c r="A621" s="251">
        <v>8630</v>
      </c>
      <c r="B621" s="255" t="s">
        <v>538</v>
      </c>
      <c r="C621" s="256">
        <f>BP85</f>
        <v>0</v>
      </c>
      <c r="D621" s="256" t="e">
        <f>(D615/D612)*BP90</f>
        <v>#DIV/0!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" customHeight="1" x14ac:dyDescent="0.2">
      <c r="A622" s="251">
        <v>8770</v>
      </c>
      <c r="B622" s="250" t="s">
        <v>540</v>
      </c>
      <c r="C622" s="256">
        <f>CB85</f>
        <v>0</v>
      </c>
      <c r="D622" s="256" t="e">
        <f>(D615/D612)*CB90</f>
        <v>#DIV/0!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" customHeight="1" x14ac:dyDescent="0.2">
      <c r="A623" s="251">
        <v>8640</v>
      </c>
      <c r="B623" s="255" t="s">
        <v>542</v>
      </c>
      <c r="C623" s="256">
        <f>BQ85</f>
        <v>0</v>
      </c>
      <c r="D623" s="256" t="e">
        <f>(D615/D612)*BQ90</f>
        <v>#DIV/0!</v>
      </c>
      <c r="E623" s="258" t="e">
        <f>SUM(C616:D623)</f>
        <v>#DIV/0!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" customHeight="1" x14ac:dyDescent="0.2">
      <c r="A624" s="251">
        <v>8420</v>
      </c>
      <c r="B624" s="255" t="s">
        <v>151</v>
      </c>
      <c r="C624" s="256">
        <f>BD85</f>
        <v>0</v>
      </c>
      <c r="D624" s="256" t="e">
        <f>(D615/D612)*BD90</f>
        <v>#DIV/0!</v>
      </c>
      <c r="E624" s="258" t="e">
        <f>(E623/E612)*SUM(C624:D624)</f>
        <v>#DIV/0!</v>
      </c>
      <c r="F624" s="258" t="e">
        <f>SUM(C624:E624)</f>
        <v>#DIV/0!</v>
      </c>
      <c r="G624" s="256"/>
      <c r="H624" s="258"/>
      <c r="I624" s="256"/>
      <c r="J624" s="256"/>
      <c r="N624" s="252" t="s">
        <v>544</v>
      </c>
    </row>
    <row r="625" spans="1:14" s="231" customFormat="1" ht="12.6" customHeight="1" x14ac:dyDescent="0.2">
      <c r="A625" s="251">
        <v>8320</v>
      </c>
      <c r="B625" s="255" t="s">
        <v>147</v>
      </c>
      <c r="C625" s="256">
        <f>AY85</f>
        <v>0</v>
      </c>
      <c r="D625" s="256" t="e">
        <f>(D615/D612)*AY90</f>
        <v>#DIV/0!</v>
      </c>
      <c r="E625" s="258" t="e">
        <f>(E623/E612)*SUM(C625:D625)</f>
        <v>#DIV/0!</v>
      </c>
      <c r="F625" s="258" t="e">
        <f>(F624/F612)*AY64</f>
        <v>#DIV/0!</v>
      </c>
      <c r="G625" s="256" t="e">
        <f>SUM(C625:F625)</f>
        <v>#DIV/0!</v>
      </c>
      <c r="H625" s="258"/>
      <c r="I625" s="256"/>
      <c r="J625" s="256"/>
      <c r="N625" s="252" t="s">
        <v>545</v>
      </c>
    </row>
    <row r="626" spans="1:14" s="231" customFormat="1" ht="12.6" customHeight="1" x14ac:dyDescent="0.2">
      <c r="A626" s="251">
        <v>8650</v>
      </c>
      <c r="B626" s="255" t="s">
        <v>164</v>
      </c>
      <c r="C626" s="256">
        <f>BR85</f>
        <v>0</v>
      </c>
      <c r="D626" s="256" t="e">
        <f>(D615/D612)*BR90</f>
        <v>#DIV/0!</v>
      </c>
      <c r="E626" s="258" t="e">
        <f>(E623/E612)*SUM(C626:D626)</f>
        <v>#DIV/0!</v>
      </c>
      <c r="F626" s="258" t="e">
        <f>(F624/F612)*BR64</f>
        <v>#DIV/0!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" customHeight="1" x14ac:dyDescent="0.2">
      <c r="A627" s="251">
        <v>8620</v>
      </c>
      <c r="B627" s="250" t="s">
        <v>547</v>
      </c>
      <c r="C627" s="256">
        <f>BO85</f>
        <v>0</v>
      </c>
      <c r="D627" s="256" t="e">
        <f>(D615/D612)*BO90</f>
        <v>#DIV/0!</v>
      </c>
      <c r="E627" s="258" t="e">
        <f>(E623/E612)*SUM(C627:D627)</f>
        <v>#DIV/0!</v>
      </c>
      <c r="F627" s="258" t="e">
        <f>(F624/F612)*BO64</f>
        <v>#DIV/0!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" customHeight="1" x14ac:dyDescent="0.2">
      <c r="A628" s="251">
        <v>8330</v>
      </c>
      <c r="B628" s="255" t="s">
        <v>148</v>
      </c>
      <c r="C628" s="256">
        <f>AZ85</f>
        <v>0</v>
      </c>
      <c r="D628" s="256" t="e">
        <f>(D615/D612)*AZ90</f>
        <v>#DIV/0!</v>
      </c>
      <c r="E628" s="258" t="e">
        <f>(E623/E612)*SUM(C628:D628)</f>
        <v>#DIV/0!</v>
      </c>
      <c r="F628" s="258" t="e">
        <f>(F624/F612)*AZ64</f>
        <v>#DIV/0!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" customHeight="1" x14ac:dyDescent="0.2">
      <c r="A629" s="251">
        <v>8460</v>
      </c>
      <c r="B629" s="255" t="s">
        <v>153</v>
      </c>
      <c r="C629" s="256">
        <f>BF85</f>
        <v>0</v>
      </c>
      <c r="D629" s="256" t="e">
        <f>(D615/D612)*BF90</f>
        <v>#DIV/0!</v>
      </c>
      <c r="E629" s="258" t="e">
        <f>(E623/E612)*SUM(C629:D629)</f>
        <v>#DIV/0!</v>
      </c>
      <c r="F629" s="258" t="e">
        <f>(F624/F612)*BF64</f>
        <v>#DIV/0!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" customHeight="1" x14ac:dyDescent="0.2">
      <c r="A630" s="251">
        <v>8350</v>
      </c>
      <c r="B630" s="255" t="s">
        <v>551</v>
      </c>
      <c r="C630" s="256">
        <f>BA85</f>
        <v>0</v>
      </c>
      <c r="D630" s="256" t="e">
        <f>(D615/D612)*BA90</f>
        <v>#DIV/0!</v>
      </c>
      <c r="E630" s="258" t="e">
        <f>(E623/E612)*SUM(C630:D630)</f>
        <v>#DIV/0!</v>
      </c>
      <c r="F630" s="258" t="e">
        <f>(F624/F612)*BA64</f>
        <v>#DIV/0!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" customHeight="1" x14ac:dyDescent="0.2">
      <c r="A631" s="251">
        <v>8200</v>
      </c>
      <c r="B631" s="255" t="s">
        <v>553</v>
      </c>
      <c r="C631" s="256">
        <f>AW85</f>
        <v>0</v>
      </c>
      <c r="D631" s="256" t="e">
        <f>(D615/D612)*AW90</f>
        <v>#DIV/0!</v>
      </c>
      <c r="E631" s="258" t="e">
        <f>(E623/E612)*SUM(C631:D631)</f>
        <v>#DIV/0!</v>
      </c>
      <c r="F631" s="258" t="e">
        <f>(F624/F612)*AW64</f>
        <v>#DIV/0!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" customHeight="1" x14ac:dyDescent="0.2">
      <c r="A632" s="251">
        <v>8360</v>
      </c>
      <c r="B632" s="255" t="s">
        <v>555</v>
      </c>
      <c r="C632" s="256">
        <f>BB85</f>
        <v>0</v>
      </c>
      <c r="D632" s="256" t="e">
        <f>(D615/D612)*BB90</f>
        <v>#DIV/0!</v>
      </c>
      <c r="E632" s="258" t="e">
        <f>(E623/E612)*SUM(C632:D632)</f>
        <v>#DIV/0!</v>
      </c>
      <c r="F632" s="258" t="e">
        <f>(F624/F612)*BB64</f>
        <v>#DIV/0!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" customHeight="1" x14ac:dyDescent="0.2">
      <c r="A633" s="251">
        <v>8370</v>
      </c>
      <c r="B633" s="255" t="s">
        <v>557</v>
      </c>
      <c r="C633" s="256">
        <f>BC85</f>
        <v>0</v>
      </c>
      <c r="D633" s="256" t="e">
        <f>(D615/D612)*BC90</f>
        <v>#DIV/0!</v>
      </c>
      <c r="E633" s="258" t="e">
        <f>(E623/E612)*SUM(C633:D633)</f>
        <v>#DIV/0!</v>
      </c>
      <c r="F633" s="258" t="e">
        <f>(F624/F612)*BC64</f>
        <v>#DIV/0!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" customHeight="1" x14ac:dyDescent="0.2">
      <c r="A634" s="251">
        <v>8490</v>
      </c>
      <c r="B634" s="255" t="s">
        <v>559</v>
      </c>
      <c r="C634" s="256">
        <f>BI85</f>
        <v>0</v>
      </c>
      <c r="D634" s="256" t="e">
        <f>(D615/D612)*BI90</f>
        <v>#DIV/0!</v>
      </c>
      <c r="E634" s="258" t="e">
        <f>(E623/E612)*SUM(C634:D634)</f>
        <v>#DIV/0!</v>
      </c>
      <c r="F634" s="258" t="e">
        <f>(F624/F612)*BI64</f>
        <v>#DIV/0!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" customHeight="1" x14ac:dyDescent="0.2">
      <c r="A635" s="251">
        <v>8530</v>
      </c>
      <c r="B635" s="255" t="s">
        <v>561</v>
      </c>
      <c r="C635" s="256">
        <f>BK85</f>
        <v>0</v>
      </c>
      <c r="D635" s="256" t="e">
        <f>(D615/D612)*BK90</f>
        <v>#DIV/0!</v>
      </c>
      <c r="E635" s="258" t="e">
        <f>(E623/E612)*SUM(C635:D635)</f>
        <v>#DIV/0!</v>
      </c>
      <c r="F635" s="258" t="e">
        <f>(F624/F612)*BK64</f>
        <v>#DIV/0!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" customHeight="1" x14ac:dyDescent="0.2">
      <c r="A636" s="251">
        <v>8480</v>
      </c>
      <c r="B636" s="255" t="s">
        <v>563</v>
      </c>
      <c r="C636" s="256">
        <f>BH85</f>
        <v>0</v>
      </c>
      <c r="D636" s="256" t="e">
        <f>(D615/D612)*BH90</f>
        <v>#DIV/0!</v>
      </c>
      <c r="E636" s="258" t="e">
        <f>(E623/E612)*SUM(C636:D636)</f>
        <v>#DIV/0!</v>
      </c>
      <c r="F636" s="258" t="e">
        <f>(F624/F612)*BH64</f>
        <v>#DIV/0!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" customHeight="1" x14ac:dyDescent="0.2">
      <c r="A637" s="251">
        <v>8560</v>
      </c>
      <c r="B637" s="255" t="s">
        <v>159</v>
      </c>
      <c r="C637" s="256">
        <f>BL85</f>
        <v>0</v>
      </c>
      <c r="D637" s="256" t="e">
        <f>(D615/D612)*BL90</f>
        <v>#DIV/0!</v>
      </c>
      <c r="E637" s="258" t="e">
        <f>(E623/E612)*SUM(C637:D637)</f>
        <v>#DIV/0!</v>
      </c>
      <c r="F637" s="258" t="e">
        <f>(F624/F612)*BL64</f>
        <v>#DIV/0!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" customHeight="1" x14ac:dyDescent="0.2">
      <c r="A638" s="251">
        <v>8590</v>
      </c>
      <c r="B638" s="255" t="s">
        <v>566</v>
      </c>
      <c r="C638" s="256">
        <f>BM85</f>
        <v>0</v>
      </c>
      <c r="D638" s="256" t="e">
        <f>(D615/D612)*BM90</f>
        <v>#DIV/0!</v>
      </c>
      <c r="E638" s="258" t="e">
        <f>(E623/E612)*SUM(C638:D638)</f>
        <v>#DIV/0!</v>
      </c>
      <c r="F638" s="258" t="e">
        <f>(F624/F612)*BM64</f>
        <v>#DIV/0!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" customHeight="1" x14ac:dyDescent="0.2">
      <c r="A639" s="251">
        <v>8660</v>
      </c>
      <c r="B639" s="255" t="s">
        <v>568</v>
      </c>
      <c r="C639" s="256">
        <f>BS85</f>
        <v>0</v>
      </c>
      <c r="D639" s="256" t="e">
        <f>(D615/D612)*BS90</f>
        <v>#DIV/0!</v>
      </c>
      <c r="E639" s="258" t="e">
        <f>(E623/E612)*SUM(C639:D639)</f>
        <v>#DIV/0!</v>
      </c>
      <c r="F639" s="258" t="e">
        <f>(F624/F612)*BS64</f>
        <v>#DIV/0!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" customHeight="1" x14ac:dyDescent="0.2">
      <c r="A640" s="251">
        <v>8670</v>
      </c>
      <c r="B640" s="255" t="s">
        <v>570</v>
      </c>
      <c r="C640" s="256">
        <f>BT85</f>
        <v>0</v>
      </c>
      <c r="D640" s="256" t="e">
        <f>(D615/D612)*BT90</f>
        <v>#DIV/0!</v>
      </c>
      <c r="E640" s="258" t="e">
        <f>(E623/E612)*SUM(C640:D640)</f>
        <v>#DIV/0!</v>
      </c>
      <c r="F640" s="258" t="e">
        <f>(F624/F612)*BT64</f>
        <v>#DIV/0!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" customHeight="1" x14ac:dyDescent="0.2">
      <c r="A641" s="251">
        <v>8680</v>
      </c>
      <c r="B641" s="255" t="s">
        <v>572</v>
      </c>
      <c r="C641" s="256">
        <f>BU85</f>
        <v>0</v>
      </c>
      <c r="D641" s="256" t="e">
        <f>(D615/D612)*BU90</f>
        <v>#DIV/0!</v>
      </c>
      <c r="E641" s="258" t="e">
        <f>(E623/E612)*SUM(C641:D641)</f>
        <v>#DIV/0!</v>
      </c>
      <c r="F641" s="258" t="e">
        <f>(F624/F612)*BU64</f>
        <v>#DIV/0!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" customHeight="1" x14ac:dyDescent="0.2">
      <c r="A642" s="251">
        <v>8690</v>
      </c>
      <c r="B642" s="255" t="s">
        <v>574</v>
      </c>
      <c r="C642" s="256">
        <f>BV85</f>
        <v>0</v>
      </c>
      <c r="D642" s="256" t="e">
        <f>(D615/D612)*BV90</f>
        <v>#DIV/0!</v>
      </c>
      <c r="E642" s="258" t="e">
        <f>(E623/E612)*SUM(C642:D642)</f>
        <v>#DIV/0!</v>
      </c>
      <c r="F642" s="258" t="e">
        <f>(F624/F612)*BV64</f>
        <v>#DIV/0!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" customHeight="1" x14ac:dyDescent="0.2">
      <c r="A643" s="251">
        <v>8700</v>
      </c>
      <c r="B643" s="255" t="s">
        <v>576</v>
      </c>
      <c r="C643" s="256">
        <f>BW85</f>
        <v>0</v>
      </c>
      <c r="D643" s="256" t="e">
        <f>(D615/D612)*BW90</f>
        <v>#DIV/0!</v>
      </c>
      <c r="E643" s="258" t="e">
        <f>(E623/E612)*SUM(C643:D643)</f>
        <v>#DIV/0!</v>
      </c>
      <c r="F643" s="258" t="e">
        <f>(F624/F612)*BW64</f>
        <v>#DIV/0!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" customHeight="1" x14ac:dyDescent="0.2">
      <c r="A644" s="251">
        <v>8710</v>
      </c>
      <c r="B644" s="255" t="s">
        <v>578</v>
      </c>
      <c r="C644" s="256">
        <f>BX85</f>
        <v>0</v>
      </c>
      <c r="D644" s="256" t="e">
        <f>(D615/D612)*BX90</f>
        <v>#DIV/0!</v>
      </c>
      <c r="E644" s="258" t="e">
        <f>(E623/E612)*SUM(C644:D644)</f>
        <v>#DIV/0!</v>
      </c>
      <c r="F644" s="258" t="e">
        <f>(F624/F612)*BX64</f>
        <v>#DIV/0!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" customHeight="1" x14ac:dyDescent="0.2">
      <c r="A645" s="251">
        <v>8720</v>
      </c>
      <c r="B645" s="255" t="s">
        <v>580</v>
      </c>
      <c r="C645" s="256">
        <f>BY85</f>
        <v>0</v>
      </c>
      <c r="D645" s="256" t="e">
        <f>(D615/D612)*BY90</f>
        <v>#DIV/0!</v>
      </c>
      <c r="E645" s="258" t="e">
        <f>(E623/E612)*SUM(C645:D645)</f>
        <v>#DIV/0!</v>
      </c>
      <c r="F645" s="258" t="e">
        <f>(F624/F612)*BY64</f>
        <v>#DIV/0!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" customHeight="1" x14ac:dyDescent="0.2">
      <c r="A646" s="251">
        <v>8730</v>
      </c>
      <c r="B646" s="255" t="s">
        <v>582</v>
      </c>
      <c r="C646" s="256">
        <f>BZ85</f>
        <v>0</v>
      </c>
      <c r="D646" s="256" t="e">
        <f>(D615/D612)*BZ90</f>
        <v>#DIV/0!</v>
      </c>
      <c r="E646" s="258" t="e">
        <f>(E623/E612)*SUM(C646:D646)</f>
        <v>#DIV/0!</v>
      </c>
      <c r="F646" s="258" t="e">
        <f>(F624/F612)*BZ64</f>
        <v>#DIV/0!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" customHeight="1" x14ac:dyDescent="0.2">
      <c r="A647" s="251">
        <v>8740</v>
      </c>
      <c r="B647" s="255" t="s">
        <v>584</v>
      </c>
      <c r="C647" s="256">
        <f>CA85</f>
        <v>0</v>
      </c>
      <c r="D647" s="256" t="e">
        <f>(D615/D612)*CA90</f>
        <v>#DIV/0!</v>
      </c>
      <c r="E647" s="258" t="e">
        <f>(E623/E612)*SUM(C647:D647)</f>
        <v>#DIV/0!</v>
      </c>
      <c r="F647" s="258" t="e">
        <f>(F624/F612)*CA64</f>
        <v>#DIV/0!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" customHeight="1" x14ac:dyDescent="0.2">
      <c r="A648" s="251"/>
      <c r="B648" s="251"/>
      <c r="C648" s="231">
        <f>SUM(C614:C647)</f>
        <v>0</v>
      </c>
      <c r="L648" s="254"/>
    </row>
    <row r="666" spans="1:14" s="231" customFormat="1" ht="12.6" customHeight="1" x14ac:dyDescent="0.2">
      <c r="C666" s="249" t="s">
        <v>586</v>
      </c>
      <c r="M666" s="249" t="s">
        <v>587</v>
      </c>
    </row>
    <row r="667" spans="1:14" s="231" customFormat="1" ht="12.6" customHeight="1" x14ac:dyDescent="0.2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" customHeight="1" x14ac:dyDescent="0.2">
      <c r="A668" s="251">
        <v>6010</v>
      </c>
      <c r="B668" s="250" t="s">
        <v>315</v>
      </c>
      <c r="C668" s="256">
        <f>C85</f>
        <v>0</v>
      </c>
      <c r="D668" s="256" t="e">
        <f>(D615/D612)*C90</f>
        <v>#DIV/0!</v>
      </c>
      <c r="E668" s="258" t="e">
        <f>(E623/E612)*SUM(C668:D668)</f>
        <v>#DIV/0!</v>
      </c>
      <c r="F668" s="258" t="e">
        <f>(F624/F612)*C64</f>
        <v>#DIV/0!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8">ROUND(SUM(D668:L668),0)</f>
        <v>#DIV/0!</v>
      </c>
      <c r="N668" s="250" t="s">
        <v>589</v>
      </c>
    </row>
    <row r="669" spans="1:14" s="231" customFormat="1" ht="12.6" customHeight="1" x14ac:dyDescent="0.2">
      <c r="A669" s="251">
        <v>6030</v>
      </c>
      <c r="B669" s="250" t="s">
        <v>316</v>
      </c>
      <c r="C669" s="256">
        <f>D85</f>
        <v>0</v>
      </c>
      <c r="D669" s="256" t="e">
        <f>(D615/D612)*D90</f>
        <v>#DIV/0!</v>
      </c>
      <c r="E669" s="258" t="e">
        <f>(E623/E612)*SUM(C669:D669)</f>
        <v>#DIV/0!</v>
      </c>
      <c r="F669" s="258" t="e">
        <f>(F624/F612)*D64</f>
        <v>#DIV/0!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8"/>
        <v>#DIV/0!</v>
      </c>
      <c r="N669" s="250" t="s">
        <v>590</v>
      </c>
    </row>
    <row r="670" spans="1:14" s="231" customFormat="1" ht="12.6" customHeight="1" x14ac:dyDescent="0.2">
      <c r="A670" s="251">
        <v>6070</v>
      </c>
      <c r="B670" s="250" t="s">
        <v>591</v>
      </c>
      <c r="C670" s="256">
        <f>E85</f>
        <v>0</v>
      </c>
      <c r="D670" s="256" t="e">
        <f>(D615/D612)*E90</f>
        <v>#DIV/0!</v>
      </c>
      <c r="E670" s="258" t="e">
        <f>(E623/E612)*SUM(C670:D670)</f>
        <v>#DIV/0!</v>
      </c>
      <c r="F670" s="258" t="e">
        <f>(F624/F612)*E64</f>
        <v>#DIV/0!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8"/>
        <v>#DIV/0!</v>
      </c>
      <c r="N670" s="250" t="s">
        <v>592</v>
      </c>
    </row>
    <row r="671" spans="1:14" s="231" customFormat="1" ht="12.6" customHeight="1" x14ac:dyDescent="0.2">
      <c r="A671" s="251">
        <v>6100</v>
      </c>
      <c r="B671" s="250" t="s">
        <v>593</v>
      </c>
      <c r="C671" s="256">
        <f>F85</f>
        <v>0</v>
      </c>
      <c r="D671" s="256" t="e">
        <f>(D615/D612)*F90</f>
        <v>#DIV/0!</v>
      </c>
      <c r="E671" s="258" t="e">
        <f>(E623/E612)*SUM(C671:D671)</f>
        <v>#DIV/0!</v>
      </c>
      <c r="F671" s="258" t="e">
        <f>(F624/F612)*F64</f>
        <v>#DIV/0!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8"/>
        <v>#DIV/0!</v>
      </c>
      <c r="N671" s="250" t="s">
        <v>594</v>
      </c>
    </row>
    <row r="672" spans="1:14" s="231" customFormat="1" ht="12.6" customHeight="1" x14ac:dyDescent="0.2">
      <c r="A672" s="251">
        <v>6120</v>
      </c>
      <c r="B672" s="250" t="s">
        <v>595</v>
      </c>
      <c r="C672" s="256">
        <f>G85</f>
        <v>0</v>
      </c>
      <c r="D672" s="256" t="e">
        <f>(D615/D612)*G90</f>
        <v>#DIV/0!</v>
      </c>
      <c r="E672" s="258" t="e">
        <f>(E623/E612)*SUM(C672:D672)</f>
        <v>#DIV/0!</v>
      </c>
      <c r="F672" s="258" t="e">
        <f>(F624/F612)*G64</f>
        <v>#DIV/0!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8"/>
        <v>#DIV/0!</v>
      </c>
      <c r="N672" s="250" t="s">
        <v>596</v>
      </c>
    </row>
    <row r="673" spans="1:14" s="231" customFormat="1" ht="12.6" customHeight="1" x14ac:dyDescent="0.2">
      <c r="A673" s="251">
        <v>6140</v>
      </c>
      <c r="B673" s="250" t="s">
        <v>597</v>
      </c>
      <c r="C673" s="256">
        <f>H85</f>
        <v>35704460.119999997</v>
      </c>
      <c r="D673" s="256" t="e">
        <f>(D615/D612)*H90</f>
        <v>#DIV/0!</v>
      </c>
      <c r="E673" s="258" t="e">
        <f>(E623/E612)*SUM(C673:D673)</f>
        <v>#DIV/0!</v>
      </c>
      <c r="F673" s="258" t="e">
        <f>(F624/F612)*H64</f>
        <v>#DIV/0!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8"/>
        <v>#DIV/0!</v>
      </c>
      <c r="N673" s="250" t="s">
        <v>598</v>
      </c>
    </row>
    <row r="674" spans="1:14" s="231" customFormat="1" ht="12.6" customHeight="1" x14ac:dyDescent="0.2">
      <c r="A674" s="251">
        <v>6150</v>
      </c>
      <c r="B674" s="250" t="s">
        <v>599</v>
      </c>
      <c r="C674" s="256">
        <f>I85</f>
        <v>0</v>
      </c>
      <c r="D674" s="256" t="e">
        <f>(D615/D612)*I90</f>
        <v>#DIV/0!</v>
      </c>
      <c r="E674" s="258" t="e">
        <f>(E623/E612)*SUM(C674:D674)</f>
        <v>#DIV/0!</v>
      </c>
      <c r="F674" s="258" t="e">
        <f>(F624/F612)*I64</f>
        <v>#DIV/0!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8"/>
        <v>#DIV/0!</v>
      </c>
      <c r="N674" s="250" t="s">
        <v>600</v>
      </c>
    </row>
    <row r="675" spans="1:14" s="231" customFormat="1" ht="12.6" customHeight="1" x14ac:dyDescent="0.2">
      <c r="A675" s="251">
        <v>6170</v>
      </c>
      <c r="B675" s="250" t="s">
        <v>110</v>
      </c>
      <c r="C675" s="256">
        <f>J85</f>
        <v>0</v>
      </c>
      <c r="D675" s="256" t="e">
        <f>(D615/D612)*J90</f>
        <v>#DIV/0!</v>
      </c>
      <c r="E675" s="258" t="e">
        <f>(E623/E612)*SUM(C675:D675)</f>
        <v>#DIV/0!</v>
      </c>
      <c r="F675" s="258" t="e">
        <f>(F624/F612)*J64</f>
        <v>#DIV/0!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8"/>
        <v>#DIV/0!</v>
      </c>
      <c r="N675" s="250" t="s">
        <v>601</v>
      </c>
    </row>
    <row r="676" spans="1:14" s="231" customFormat="1" ht="12.6" customHeight="1" x14ac:dyDescent="0.2">
      <c r="A676" s="251">
        <v>6200</v>
      </c>
      <c r="B676" s="250" t="s">
        <v>321</v>
      </c>
      <c r="C676" s="256">
        <f>K85</f>
        <v>0</v>
      </c>
      <c r="D676" s="256" t="e">
        <f>(D615/D612)*K90</f>
        <v>#DIV/0!</v>
      </c>
      <c r="E676" s="258" t="e">
        <f>(E623/E612)*SUM(C676:D676)</f>
        <v>#DIV/0!</v>
      </c>
      <c r="F676" s="258" t="e">
        <f>(F624/F612)*K64</f>
        <v>#DIV/0!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8"/>
        <v>#DIV/0!</v>
      </c>
      <c r="N676" s="250" t="s">
        <v>602</v>
      </c>
    </row>
    <row r="677" spans="1:14" s="231" customFormat="1" ht="12.6" customHeight="1" x14ac:dyDescent="0.2">
      <c r="A677" s="251">
        <v>6210</v>
      </c>
      <c r="B677" s="250" t="s">
        <v>322</v>
      </c>
      <c r="C677" s="256">
        <f>L85</f>
        <v>0</v>
      </c>
      <c r="D677" s="256" t="e">
        <f>(D615/D612)*L90</f>
        <v>#DIV/0!</v>
      </c>
      <c r="E677" s="258" t="e">
        <f>(E623/E612)*SUM(C677:D677)</f>
        <v>#DIV/0!</v>
      </c>
      <c r="F677" s="258" t="e">
        <f>(F624/F612)*L64</f>
        <v>#DIV/0!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8"/>
        <v>#DIV/0!</v>
      </c>
      <c r="N677" s="250" t="s">
        <v>603</v>
      </c>
    </row>
    <row r="678" spans="1:14" s="231" customFormat="1" ht="12.6" customHeight="1" x14ac:dyDescent="0.2">
      <c r="A678" s="251">
        <v>6330</v>
      </c>
      <c r="B678" s="250" t="s">
        <v>604</v>
      </c>
      <c r="C678" s="256">
        <f>M85</f>
        <v>0</v>
      </c>
      <c r="D678" s="256" t="e">
        <f>(D615/D612)*M90</f>
        <v>#DIV/0!</v>
      </c>
      <c r="E678" s="258" t="e">
        <f>(E623/E612)*SUM(C678:D678)</f>
        <v>#DIV/0!</v>
      </c>
      <c r="F678" s="258" t="e">
        <f>(F624/F612)*M64</f>
        <v>#DIV/0!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8"/>
        <v>#DIV/0!</v>
      </c>
      <c r="N678" s="250" t="s">
        <v>605</v>
      </c>
    </row>
    <row r="679" spans="1:14" s="231" customFormat="1" ht="12.6" customHeight="1" x14ac:dyDescent="0.2">
      <c r="A679" s="251">
        <v>6400</v>
      </c>
      <c r="B679" s="250" t="s">
        <v>606</v>
      </c>
      <c r="C679" s="256">
        <f>N85</f>
        <v>0</v>
      </c>
      <c r="D679" s="256" t="e">
        <f>(D615/D612)*N90</f>
        <v>#DIV/0!</v>
      </c>
      <c r="E679" s="258" t="e">
        <f>(E623/E612)*SUM(C679:D679)</f>
        <v>#DIV/0!</v>
      </c>
      <c r="F679" s="258" t="e">
        <f>(F624/F612)*N64</f>
        <v>#DIV/0!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8"/>
        <v>#DIV/0!</v>
      </c>
      <c r="N679" s="250" t="s">
        <v>607</v>
      </c>
    </row>
    <row r="680" spans="1:14" s="231" customFormat="1" ht="12.6" customHeight="1" x14ac:dyDescent="0.2">
      <c r="A680" s="251">
        <v>7010</v>
      </c>
      <c r="B680" s="250" t="s">
        <v>608</v>
      </c>
      <c r="C680" s="256">
        <f>O85</f>
        <v>0</v>
      </c>
      <c r="D680" s="256" t="e">
        <f>(D615/D612)*O90</f>
        <v>#DIV/0!</v>
      </c>
      <c r="E680" s="258" t="e">
        <f>(E623/E612)*SUM(C680:D680)</f>
        <v>#DIV/0!</v>
      </c>
      <c r="F680" s="258" t="e">
        <f>(F624/F612)*O64</f>
        <v>#DIV/0!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8"/>
        <v>#DIV/0!</v>
      </c>
      <c r="N680" s="250" t="s">
        <v>609</v>
      </c>
    </row>
    <row r="681" spans="1:14" s="231" customFormat="1" ht="12.6" customHeight="1" x14ac:dyDescent="0.2">
      <c r="A681" s="251">
        <v>7020</v>
      </c>
      <c r="B681" s="250" t="s">
        <v>610</v>
      </c>
      <c r="C681" s="256">
        <f>P85</f>
        <v>0</v>
      </c>
      <c r="D681" s="256" t="e">
        <f>(D615/D612)*P90</f>
        <v>#DIV/0!</v>
      </c>
      <c r="E681" s="258" t="e">
        <f>(E623/E612)*SUM(C681:D681)</f>
        <v>#DIV/0!</v>
      </c>
      <c r="F681" s="258" t="e">
        <f>(F624/F612)*P64</f>
        <v>#DIV/0!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8"/>
        <v>#DIV/0!</v>
      </c>
      <c r="N681" s="250" t="s">
        <v>611</v>
      </c>
    </row>
    <row r="682" spans="1:14" s="231" customFormat="1" ht="12.6" customHeight="1" x14ac:dyDescent="0.2">
      <c r="A682" s="251">
        <v>7030</v>
      </c>
      <c r="B682" s="250" t="s">
        <v>612</v>
      </c>
      <c r="C682" s="256">
        <f>Q85</f>
        <v>0</v>
      </c>
      <c r="D682" s="256" t="e">
        <f>(D615/D612)*Q90</f>
        <v>#DIV/0!</v>
      </c>
      <c r="E682" s="258" t="e">
        <f>(E623/E612)*SUM(C682:D682)</f>
        <v>#DIV/0!</v>
      </c>
      <c r="F682" s="258" t="e">
        <f>(F624/F612)*Q64</f>
        <v>#DIV/0!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8"/>
        <v>#DIV/0!</v>
      </c>
      <c r="N682" s="250" t="s">
        <v>613</v>
      </c>
    </row>
    <row r="683" spans="1:14" s="231" customFormat="1" ht="12.6" customHeight="1" x14ac:dyDescent="0.2">
      <c r="A683" s="251">
        <v>7040</v>
      </c>
      <c r="B683" s="250" t="s">
        <v>118</v>
      </c>
      <c r="C683" s="256">
        <f>R85</f>
        <v>0</v>
      </c>
      <c r="D683" s="256" t="e">
        <f>(D615/D612)*R90</f>
        <v>#DIV/0!</v>
      </c>
      <c r="E683" s="258" t="e">
        <f>(E623/E612)*SUM(C683:D683)</f>
        <v>#DIV/0!</v>
      </c>
      <c r="F683" s="258" t="e">
        <f>(F624/F612)*R64</f>
        <v>#DIV/0!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8"/>
        <v>#DIV/0!</v>
      </c>
      <c r="N683" s="250" t="s">
        <v>614</v>
      </c>
    </row>
    <row r="684" spans="1:14" s="231" customFormat="1" ht="12.6" customHeight="1" x14ac:dyDescent="0.2">
      <c r="A684" s="251">
        <v>7050</v>
      </c>
      <c r="B684" s="250" t="s">
        <v>615</v>
      </c>
      <c r="C684" s="256">
        <f>S85</f>
        <v>0</v>
      </c>
      <c r="D684" s="256" t="e">
        <f>(D615/D612)*S90</f>
        <v>#DIV/0!</v>
      </c>
      <c r="E684" s="258" t="e">
        <f>(E623/E612)*SUM(C684:D684)</f>
        <v>#DIV/0!</v>
      </c>
      <c r="F684" s="258" t="e">
        <f>(F624/F612)*S64</f>
        <v>#DIV/0!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8"/>
        <v>#DIV/0!</v>
      </c>
      <c r="N684" s="250" t="s">
        <v>616</v>
      </c>
    </row>
    <row r="685" spans="1:14" s="231" customFormat="1" ht="12.6" customHeight="1" x14ac:dyDescent="0.2">
      <c r="A685" s="251">
        <v>7060</v>
      </c>
      <c r="B685" s="250" t="s">
        <v>617</v>
      </c>
      <c r="C685" s="256">
        <f>T85</f>
        <v>0</v>
      </c>
      <c r="D685" s="256" t="e">
        <f>(D615/D612)*T90</f>
        <v>#DIV/0!</v>
      </c>
      <c r="E685" s="258" t="e">
        <f>(E623/E612)*SUM(C685:D685)</f>
        <v>#DIV/0!</v>
      </c>
      <c r="F685" s="258" t="e">
        <f>(F624/F612)*T64</f>
        <v>#DIV/0!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8"/>
        <v>#DIV/0!</v>
      </c>
      <c r="N685" s="250" t="s">
        <v>618</v>
      </c>
    </row>
    <row r="686" spans="1:14" s="231" customFormat="1" ht="12.6" customHeight="1" x14ac:dyDescent="0.2">
      <c r="A686" s="251">
        <v>7070</v>
      </c>
      <c r="B686" s="250" t="s">
        <v>121</v>
      </c>
      <c r="C686" s="256">
        <f>U85</f>
        <v>0</v>
      </c>
      <c r="D686" s="256" t="e">
        <f>(D615/D612)*U90</f>
        <v>#DIV/0!</v>
      </c>
      <c r="E686" s="258" t="e">
        <f>(E623/E612)*SUM(C686:D686)</f>
        <v>#DIV/0!</v>
      </c>
      <c r="F686" s="258" t="e">
        <f>(F624/F612)*U64</f>
        <v>#DIV/0!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8"/>
        <v>#DIV/0!</v>
      </c>
      <c r="N686" s="250" t="s">
        <v>619</v>
      </c>
    </row>
    <row r="687" spans="1:14" s="231" customFormat="1" ht="12.6" customHeight="1" x14ac:dyDescent="0.2">
      <c r="A687" s="251">
        <v>7110</v>
      </c>
      <c r="B687" s="250" t="s">
        <v>620</v>
      </c>
      <c r="C687" s="256">
        <f>V85</f>
        <v>0</v>
      </c>
      <c r="D687" s="256" t="e">
        <f>(D615/D612)*V90</f>
        <v>#DIV/0!</v>
      </c>
      <c r="E687" s="258" t="e">
        <f>(E623/E612)*SUM(C687:D687)</f>
        <v>#DIV/0!</v>
      </c>
      <c r="F687" s="258" t="e">
        <f>(F624/F612)*V64</f>
        <v>#DIV/0!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8"/>
        <v>#DIV/0!</v>
      </c>
      <c r="N687" s="250" t="s">
        <v>621</v>
      </c>
    </row>
    <row r="688" spans="1:14" s="231" customFormat="1" ht="12.6" customHeight="1" x14ac:dyDescent="0.2">
      <c r="A688" s="251">
        <v>7120</v>
      </c>
      <c r="B688" s="250" t="s">
        <v>622</v>
      </c>
      <c r="C688" s="256">
        <f>W85</f>
        <v>0</v>
      </c>
      <c r="D688" s="256" t="e">
        <f>(D615/D612)*W90</f>
        <v>#DIV/0!</v>
      </c>
      <c r="E688" s="258" t="e">
        <f>(E623/E612)*SUM(C688:D688)</f>
        <v>#DIV/0!</v>
      </c>
      <c r="F688" s="258" t="e">
        <f>(F624/F612)*W64</f>
        <v>#DIV/0!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8"/>
        <v>#DIV/0!</v>
      </c>
      <c r="N688" s="250" t="s">
        <v>623</v>
      </c>
    </row>
    <row r="689" spans="1:14" s="231" customFormat="1" ht="12.6" customHeight="1" x14ac:dyDescent="0.2">
      <c r="A689" s="251">
        <v>7130</v>
      </c>
      <c r="B689" s="250" t="s">
        <v>624</v>
      </c>
      <c r="C689" s="256">
        <f>X85</f>
        <v>0</v>
      </c>
      <c r="D689" s="256" t="e">
        <f>(D615/D612)*X90</f>
        <v>#DIV/0!</v>
      </c>
      <c r="E689" s="258" t="e">
        <f>(E623/E612)*SUM(C689:D689)</f>
        <v>#DIV/0!</v>
      </c>
      <c r="F689" s="258" t="e">
        <f>(F624/F612)*X64</f>
        <v>#DIV/0!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8"/>
        <v>#DIV/0!</v>
      </c>
      <c r="N689" s="250" t="s">
        <v>625</v>
      </c>
    </row>
    <row r="690" spans="1:14" s="231" customFormat="1" ht="12.6" customHeight="1" x14ac:dyDescent="0.2">
      <c r="A690" s="251">
        <v>7140</v>
      </c>
      <c r="B690" s="250" t="s">
        <v>626</v>
      </c>
      <c r="C690" s="256">
        <f>Y85</f>
        <v>0</v>
      </c>
      <c r="D690" s="256" t="e">
        <f>(D615/D612)*Y90</f>
        <v>#DIV/0!</v>
      </c>
      <c r="E690" s="258" t="e">
        <f>(E623/E612)*SUM(C690:D690)</f>
        <v>#DIV/0!</v>
      </c>
      <c r="F690" s="258" t="e">
        <f>(F624/F612)*Y64</f>
        <v>#DIV/0!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8"/>
        <v>#DIV/0!</v>
      </c>
      <c r="N690" s="250" t="s">
        <v>627</v>
      </c>
    </row>
    <row r="691" spans="1:14" s="231" customFormat="1" ht="12.6" customHeight="1" x14ac:dyDescent="0.2">
      <c r="A691" s="251">
        <v>7150</v>
      </c>
      <c r="B691" s="250" t="s">
        <v>628</v>
      </c>
      <c r="C691" s="256">
        <f>Z85</f>
        <v>0</v>
      </c>
      <c r="D691" s="256" t="e">
        <f>(D615/D612)*Z90</f>
        <v>#DIV/0!</v>
      </c>
      <c r="E691" s="258" t="e">
        <f>(E623/E612)*SUM(C691:D691)</f>
        <v>#DIV/0!</v>
      </c>
      <c r="F691" s="258" t="e">
        <f>(F624/F612)*Z64</f>
        <v>#DIV/0!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8"/>
        <v>#DIV/0!</v>
      </c>
      <c r="N691" s="250" t="s">
        <v>629</v>
      </c>
    </row>
    <row r="692" spans="1:14" s="231" customFormat="1" ht="12.6" customHeight="1" x14ac:dyDescent="0.2">
      <c r="A692" s="251">
        <v>7160</v>
      </c>
      <c r="B692" s="250" t="s">
        <v>630</v>
      </c>
      <c r="C692" s="256">
        <f>AA85</f>
        <v>0</v>
      </c>
      <c r="D692" s="256" t="e">
        <f>(D615/D612)*AA90</f>
        <v>#DIV/0!</v>
      </c>
      <c r="E692" s="258" t="e">
        <f>(E623/E612)*SUM(C692:D692)</f>
        <v>#DIV/0!</v>
      </c>
      <c r="F692" s="258" t="e">
        <f>(F624/F612)*AA64</f>
        <v>#DIV/0!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8"/>
        <v>#DIV/0!</v>
      </c>
      <c r="N692" s="250" t="s">
        <v>631</v>
      </c>
    </row>
    <row r="693" spans="1:14" s="231" customFormat="1" ht="12.6" customHeight="1" x14ac:dyDescent="0.2">
      <c r="A693" s="251">
        <v>7170</v>
      </c>
      <c r="B693" s="250" t="s">
        <v>127</v>
      </c>
      <c r="C693" s="256">
        <f>AB85</f>
        <v>0</v>
      </c>
      <c r="D693" s="256" t="e">
        <f>(D615/D612)*AB90</f>
        <v>#DIV/0!</v>
      </c>
      <c r="E693" s="258" t="e">
        <f>(E623/E612)*SUM(C693:D693)</f>
        <v>#DIV/0!</v>
      </c>
      <c r="F693" s="258" t="e">
        <f>(F624/F612)*AB64</f>
        <v>#DIV/0!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8"/>
        <v>#DIV/0!</v>
      </c>
      <c r="N693" s="250" t="s">
        <v>632</v>
      </c>
    </row>
    <row r="694" spans="1:14" s="231" customFormat="1" ht="12.6" customHeight="1" x14ac:dyDescent="0.2">
      <c r="A694" s="251">
        <v>7180</v>
      </c>
      <c r="B694" s="250" t="s">
        <v>633</v>
      </c>
      <c r="C694" s="256">
        <f>AC85</f>
        <v>0</v>
      </c>
      <c r="D694" s="256" t="e">
        <f>(D615/D612)*AC90</f>
        <v>#DIV/0!</v>
      </c>
      <c r="E694" s="258" t="e">
        <f>(E623/E612)*SUM(C694:D694)</f>
        <v>#DIV/0!</v>
      </c>
      <c r="F694" s="258" t="e">
        <f>(F624/F612)*AC64</f>
        <v>#DIV/0!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8"/>
        <v>#DIV/0!</v>
      </c>
      <c r="N694" s="250" t="s">
        <v>634</v>
      </c>
    </row>
    <row r="695" spans="1:14" s="231" customFormat="1" ht="12.6" customHeight="1" x14ac:dyDescent="0.2">
      <c r="A695" s="251">
        <v>7190</v>
      </c>
      <c r="B695" s="250" t="s">
        <v>129</v>
      </c>
      <c r="C695" s="256">
        <f>AD85</f>
        <v>0</v>
      </c>
      <c r="D695" s="256" t="e">
        <f>(D615/D612)*AD90</f>
        <v>#DIV/0!</v>
      </c>
      <c r="E695" s="258" t="e">
        <f>(E623/E612)*SUM(C695:D695)</f>
        <v>#DIV/0!</v>
      </c>
      <c r="F695" s="258" t="e">
        <f>(F624/F612)*AD64</f>
        <v>#DIV/0!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8"/>
        <v>#DIV/0!</v>
      </c>
      <c r="N695" s="250" t="s">
        <v>635</v>
      </c>
    </row>
    <row r="696" spans="1:14" s="231" customFormat="1" ht="12.6" customHeight="1" x14ac:dyDescent="0.2">
      <c r="A696" s="251">
        <v>7200</v>
      </c>
      <c r="B696" s="250" t="s">
        <v>636</v>
      </c>
      <c r="C696" s="256">
        <f>AE85</f>
        <v>0</v>
      </c>
      <c r="D696" s="256" t="e">
        <f>(D615/D612)*AE90</f>
        <v>#DIV/0!</v>
      </c>
      <c r="E696" s="258" t="e">
        <f>(E623/E612)*SUM(C696:D696)</f>
        <v>#DIV/0!</v>
      </c>
      <c r="F696" s="258" t="e">
        <f>(F624/F612)*AE64</f>
        <v>#DIV/0!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8"/>
        <v>#DIV/0!</v>
      </c>
      <c r="N696" s="250" t="s">
        <v>637</v>
      </c>
    </row>
    <row r="697" spans="1:14" s="231" customFormat="1" ht="12.6" customHeight="1" x14ac:dyDescent="0.2">
      <c r="A697" s="251">
        <v>7220</v>
      </c>
      <c r="B697" s="250" t="s">
        <v>638</v>
      </c>
      <c r="C697" s="256">
        <f>AF85</f>
        <v>0</v>
      </c>
      <c r="D697" s="256" t="e">
        <f>(D615/D612)*AF90</f>
        <v>#DIV/0!</v>
      </c>
      <c r="E697" s="258" t="e">
        <f>(E623/E612)*SUM(C697:D697)</f>
        <v>#DIV/0!</v>
      </c>
      <c r="F697" s="258" t="e">
        <f>(F624/F612)*AF64</f>
        <v>#DIV/0!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8"/>
        <v>#DIV/0!</v>
      </c>
      <c r="N697" s="250" t="s">
        <v>639</v>
      </c>
    </row>
    <row r="698" spans="1:14" s="231" customFormat="1" ht="12.6" customHeight="1" x14ac:dyDescent="0.2">
      <c r="A698" s="251">
        <v>7230</v>
      </c>
      <c r="B698" s="250" t="s">
        <v>640</v>
      </c>
      <c r="C698" s="256">
        <f>AG85</f>
        <v>0</v>
      </c>
      <c r="D698" s="256" t="e">
        <f>(D615/D612)*AG90</f>
        <v>#DIV/0!</v>
      </c>
      <c r="E698" s="258" t="e">
        <f>(E623/E612)*SUM(C698:D698)</f>
        <v>#DIV/0!</v>
      </c>
      <c r="F698" s="258" t="e">
        <f>(F624/F612)*AG64</f>
        <v>#DIV/0!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8"/>
        <v>#DIV/0!</v>
      </c>
      <c r="N698" s="250" t="s">
        <v>641</v>
      </c>
    </row>
    <row r="699" spans="1:14" s="231" customFormat="1" ht="12.6" customHeight="1" x14ac:dyDescent="0.2">
      <c r="A699" s="251">
        <v>7240</v>
      </c>
      <c r="B699" s="250" t="s">
        <v>131</v>
      </c>
      <c r="C699" s="256">
        <f>AH85</f>
        <v>0</v>
      </c>
      <c r="D699" s="256" t="e">
        <f>(D615/D612)*AH90</f>
        <v>#DIV/0!</v>
      </c>
      <c r="E699" s="258" t="e">
        <f>(E623/E612)*SUM(C699:D699)</f>
        <v>#DIV/0!</v>
      </c>
      <c r="F699" s="258" t="e">
        <f>(F624/F612)*AH64</f>
        <v>#DIV/0!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8"/>
        <v>#DIV/0!</v>
      </c>
      <c r="N699" s="250" t="s">
        <v>642</v>
      </c>
    </row>
    <row r="700" spans="1:14" s="231" customFormat="1" ht="12.6" customHeight="1" x14ac:dyDescent="0.2">
      <c r="A700" s="251">
        <v>7250</v>
      </c>
      <c r="B700" s="250" t="s">
        <v>643</v>
      </c>
      <c r="C700" s="256">
        <f>AI85</f>
        <v>0</v>
      </c>
      <c r="D700" s="256" t="e">
        <f>(D615/D612)*AI90</f>
        <v>#DIV/0!</v>
      </c>
      <c r="E700" s="258" t="e">
        <f>(E623/E612)*SUM(C700:D700)</f>
        <v>#DIV/0!</v>
      </c>
      <c r="F700" s="258" t="e">
        <f>(F624/F612)*AI64</f>
        <v>#DIV/0!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8"/>
        <v>#DIV/0!</v>
      </c>
      <c r="N700" s="250" t="s">
        <v>644</v>
      </c>
    </row>
    <row r="701" spans="1:14" s="231" customFormat="1" ht="12.6" customHeight="1" x14ac:dyDescent="0.2">
      <c r="A701" s="251">
        <v>7260</v>
      </c>
      <c r="B701" s="250" t="s">
        <v>133</v>
      </c>
      <c r="C701" s="256">
        <f>AJ85</f>
        <v>0</v>
      </c>
      <c r="D701" s="256" t="e">
        <f>(D615/D612)*AJ90</f>
        <v>#DIV/0!</v>
      </c>
      <c r="E701" s="258" t="e">
        <f>(E623/E612)*SUM(C701:D701)</f>
        <v>#DIV/0!</v>
      </c>
      <c r="F701" s="258" t="e">
        <f>(F624/F612)*AJ64</f>
        <v>#DIV/0!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8"/>
        <v>#DIV/0!</v>
      </c>
      <c r="N701" s="250" t="s">
        <v>645</v>
      </c>
    </row>
    <row r="702" spans="1:14" s="231" customFormat="1" ht="12.6" customHeight="1" x14ac:dyDescent="0.2">
      <c r="A702" s="251">
        <v>7310</v>
      </c>
      <c r="B702" s="250" t="s">
        <v>646</v>
      </c>
      <c r="C702" s="256">
        <f>AK85</f>
        <v>0</v>
      </c>
      <c r="D702" s="256" t="e">
        <f>(D615/D612)*AK90</f>
        <v>#DIV/0!</v>
      </c>
      <c r="E702" s="258" t="e">
        <f>(E623/E612)*SUM(C702:D702)</f>
        <v>#DIV/0!</v>
      </c>
      <c r="F702" s="258" t="e">
        <f>(F624/F612)*AK64</f>
        <v>#DIV/0!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8"/>
        <v>#DIV/0!</v>
      </c>
      <c r="N702" s="250" t="s">
        <v>647</v>
      </c>
    </row>
    <row r="703" spans="1:14" s="231" customFormat="1" ht="12.6" customHeight="1" x14ac:dyDescent="0.2">
      <c r="A703" s="251">
        <v>7320</v>
      </c>
      <c r="B703" s="250" t="s">
        <v>648</v>
      </c>
      <c r="C703" s="256">
        <f>AL85</f>
        <v>0</v>
      </c>
      <c r="D703" s="256" t="e">
        <f>(D615/D612)*AL90</f>
        <v>#DIV/0!</v>
      </c>
      <c r="E703" s="258" t="e">
        <f>(E623/E612)*SUM(C703:D703)</f>
        <v>#DIV/0!</v>
      </c>
      <c r="F703" s="258" t="e">
        <f>(F624/F612)*AL64</f>
        <v>#DIV/0!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8"/>
        <v>#DIV/0!</v>
      </c>
      <c r="N703" s="250" t="s">
        <v>649</v>
      </c>
    </row>
    <row r="704" spans="1:14" s="231" customFormat="1" ht="12.6" customHeight="1" x14ac:dyDescent="0.2">
      <c r="A704" s="251">
        <v>7330</v>
      </c>
      <c r="B704" s="250" t="s">
        <v>650</v>
      </c>
      <c r="C704" s="256">
        <f>AM85</f>
        <v>0</v>
      </c>
      <c r="D704" s="256" t="e">
        <f>(D615/D612)*AM90</f>
        <v>#DIV/0!</v>
      </c>
      <c r="E704" s="258" t="e">
        <f>(E623/E612)*SUM(C704:D704)</f>
        <v>#DIV/0!</v>
      </c>
      <c r="F704" s="258" t="e">
        <f>(F624/F612)*AM64</f>
        <v>#DIV/0!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8"/>
        <v>#DIV/0!</v>
      </c>
      <c r="N704" s="250" t="s">
        <v>651</v>
      </c>
    </row>
    <row r="705" spans="1:14" s="231" customFormat="1" ht="12.6" customHeight="1" x14ac:dyDescent="0.2">
      <c r="A705" s="251">
        <v>7340</v>
      </c>
      <c r="B705" s="250" t="s">
        <v>652</v>
      </c>
      <c r="C705" s="256">
        <f>AN85</f>
        <v>0</v>
      </c>
      <c r="D705" s="256" t="e">
        <f>(D615/D612)*AN90</f>
        <v>#DIV/0!</v>
      </c>
      <c r="E705" s="258" t="e">
        <f>(E623/E612)*SUM(C705:D705)</f>
        <v>#DIV/0!</v>
      </c>
      <c r="F705" s="258" t="e">
        <f>(F624/F612)*AN64</f>
        <v>#DIV/0!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8"/>
        <v>#DIV/0!</v>
      </c>
      <c r="N705" s="250" t="s">
        <v>653</v>
      </c>
    </row>
    <row r="706" spans="1:14" s="231" customFormat="1" ht="12.6" customHeight="1" x14ac:dyDescent="0.2">
      <c r="A706" s="251">
        <v>7350</v>
      </c>
      <c r="B706" s="250" t="s">
        <v>654</v>
      </c>
      <c r="C706" s="256">
        <f>AO85</f>
        <v>0</v>
      </c>
      <c r="D706" s="256" t="e">
        <f>(D615/D612)*AO90</f>
        <v>#DIV/0!</v>
      </c>
      <c r="E706" s="258" t="e">
        <f>(E623/E612)*SUM(C706:D706)</f>
        <v>#DIV/0!</v>
      </c>
      <c r="F706" s="258" t="e">
        <f>(F624/F612)*AO64</f>
        <v>#DIV/0!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8"/>
        <v>#DIV/0!</v>
      </c>
      <c r="N706" s="250" t="s">
        <v>655</v>
      </c>
    </row>
    <row r="707" spans="1:14" s="231" customFormat="1" ht="12.6" customHeight="1" x14ac:dyDescent="0.2">
      <c r="A707" s="251">
        <v>7380</v>
      </c>
      <c r="B707" s="250" t="s">
        <v>656</v>
      </c>
      <c r="C707" s="256">
        <f>AP85</f>
        <v>0</v>
      </c>
      <c r="D707" s="256" t="e">
        <f>(D615/D612)*AP90</f>
        <v>#DIV/0!</v>
      </c>
      <c r="E707" s="258" t="e">
        <f>(E623/E612)*SUM(C707:D707)</f>
        <v>#DIV/0!</v>
      </c>
      <c r="F707" s="258" t="e">
        <f>(F624/F612)*AP64</f>
        <v>#DIV/0!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8"/>
        <v>#DIV/0!</v>
      </c>
      <c r="N707" s="250" t="s">
        <v>657</v>
      </c>
    </row>
    <row r="708" spans="1:14" s="231" customFormat="1" ht="12.6" customHeight="1" x14ac:dyDescent="0.2">
      <c r="A708" s="251">
        <v>7390</v>
      </c>
      <c r="B708" s="250" t="s">
        <v>658</v>
      </c>
      <c r="C708" s="256">
        <f>AQ85</f>
        <v>0</v>
      </c>
      <c r="D708" s="256" t="e">
        <f>(D615/D612)*AQ90</f>
        <v>#DIV/0!</v>
      </c>
      <c r="E708" s="258" t="e">
        <f>(E623/E612)*SUM(C708:D708)</f>
        <v>#DIV/0!</v>
      </c>
      <c r="F708" s="258" t="e">
        <f>(F624/F612)*AQ64</f>
        <v>#DIV/0!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8"/>
        <v>#DIV/0!</v>
      </c>
      <c r="N708" s="250" t="s">
        <v>659</v>
      </c>
    </row>
    <row r="709" spans="1:14" s="231" customFormat="1" ht="12.6" customHeight="1" x14ac:dyDescent="0.2">
      <c r="A709" s="251">
        <v>7400</v>
      </c>
      <c r="B709" s="250" t="s">
        <v>660</v>
      </c>
      <c r="C709" s="256">
        <f>AR85</f>
        <v>0</v>
      </c>
      <c r="D709" s="256" t="e">
        <f>(D615/D612)*AR90</f>
        <v>#DIV/0!</v>
      </c>
      <c r="E709" s="258" t="e">
        <f>(E623/E612)*SUM(C709:D709)</f>
        <v>#DIV/0!</v>
      </c>
      <c r="F709" s="258" t="e">
        <f>(F624/F612)*AR64</f>
        <v>#DIV/0!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8"/>
        <v>#DIV/0!</v>
      </c>
      <c r="N709" s="250" t="s">
        <v>661</v>
      </c>
    </row>
    <row r="710" spans="1:14" s="231" customFormat="1" ht="12.6" customHeight="1" x14ac:dyDescent="0.2">
      <c r="A710" s="251">
        <v>7410</v>
      </c>
      <c r="B710" s="250" t="s">
        <v>141</v>
      </c>
      <c r="C710" s="256">
        <f>AS85</f>
        <v>0</v>
      </c>
      <c r="D710" s="256" t="e">
        <f>(D615/D612)*AS90</f>
        <v>#DIV/0!</v>
      </c>
      <c r="E710" s="258" t="e">
        <f>(E623/E612)*SUM(C710:D710)</f>
        <v>#DIV/0!</v>
      </c>
      <c r="F710" s="258" t="e">
        <f>(F624/F612)*AS64</f>
        <v>#DIV/0!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8"/>
        <v>#DIV/0!</v>
      </c>
      <c r="N710" s="250" t="s">
        <v>662</v>
      </c>
    </row>
    <row r="711" spans="1:14" s="231" customFormat="1" ht="12.6" customHeight="1" x14ac:dyDescent="0.2">
      <c r="A711" s="251">
        <v>7420</v>
      </c>
      <c r="B711" s="250" t="s">
        <v>663</v>
      </c>
      <c r="C711" s="256">
        <f>AT85</f>
        <v>0</v>
      </c>
      <c r="D711" s="256" t="e">
        <f>(D615/D612)*AT90</f>
        <v>#DIV/0!</v>
      </c>
      <c r="E711" s="258" t="e">
        <f>(E623/E612)*SUM(C711:D711)</f>
        <v>#DIV/0!</v>
      </c>
      <c r="F711" s="258" t="e">
        <f>(F624/F612)*AT64</f>
        <v>#DIV/0!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8"/>
        <v>#DIV/0!</v>
      </c>
      <c r="N711" s="250" t="s">
        <v>664</v>
      </c>
    </row>
    <row r="712" spans="1:14" s="231" customFormat="1" ht="12.6" customHeight="1" x14ac:dyDescent="0.2">
      <c r="A712" s="251">
        <v>7430</v>
      </c>
      <c r="B712" s="250" t="s">
        <v>665</v>
      </c>
      <c r="C712" s="256">
        <f>AU85</f>
        <v>0</v>
      </c>
      <c r="D712" s="256" t="e">
        <f>(D615/D612)*AU90</f>
        <v>#DIV/0!</v>
      </c>
      <c r="E712" s="258" t="e">
        <f>(E623/E612)*SUM(C712:D712)</f>
        <v>#DIV/0!</v>
      </c>
      <c r="F712" s="258" t="e">
        <f>(F624/F612)*AU64</f>
        <v>#DIV/0!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8"/>
        <v>#DIV/0!</v>
      </c>
      <c r="N712" s="250" t="s">
        <v>666</v>
      </c>
    </row>
    <row r="713" spans="1:14" s="231" customFormat="1" ht="12.6" customHeight="1" x14ac:dyDescent="0.2">
      <c r="A713" s="251">
        <v>7490</v>
      </c>
      <c r="B713" s="250" t="s">
        <v>667</v>
      </c>
      <c r="C713" s="256">
        <f>AV85</f>
        <v>0</v>
      </c>
      <c r="D713" s="256" t="e">
        <f>(D615/D612)*AV90</f>
        <v>#DIV/0!</v>
      </c>
      <c r="E713" s="258" t="e">
        <f>(E623/E612)*SUM(C713:D713)</f>
        <v>#DIV/0!</v>
      </c>
      <c r="F713" s="258" t="e">
        <f>(F624/F612)*AV64</f>
        <v>#DIV/0!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8"/>
        <v>#DIV/0!</v>
      </c>
      <c r="N713" s="252" t="s">
        <v>668</v>
      </c>
    </row>
    <row r="714" spans="1:14" s="231" customFormat="1" ht="12.6" customHeight="1" x14ac:dyDescent="0.2"/>
    <row r="715" spans="1:14" s="231" customFormat="1" ht="12.6" customHeight="1" x14ac:dyDescent="0.2">
      <c r="C715" s="253">
        <f>SUM(C614:C647)+SUM(C668:C713)</f>
        <v>35704460.119999997</v>
      </c>
      <c r="D715" s="231" t="e">
        <f>SUM(D616:D647)+SUM(D668:D713)</f>
        <v>#DIV/0!</v>
      </c>
      <c r="E715" s="231" t="e">
        <f>SUM(E624:E647)+SUM(E668:E713)</f>
        <v>#DIV/0!</v>
      </c>
      <c r="F715" s="231" t="e">
        <f>SUM(F625:F648)+SUM(F668:F713)</f>
        <v>#DIV/0!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" customHeight="1" x14ac:dyDescent="0.2">
      <c r="C716" s="253">
        <f>CE85</f>
        <v>35704460.119999997</v>
      </c>
      <c r="D716" s="231">
        <f>D615</f>
        <v>0</v>
      </c>
      <c r="E716" s="231" t="e">
        <f>E623</f>
        <v>#DIV/0!</v>
      </c>
      <c r="F716" s="231" t="e">
        <f>F624</f>
        <v>#DIV/0!</v>
      </c>
      <c r="G716" s="231" t="e">
        <f>G625</f>
        <v>#DIV/0!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0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A2C91F1C-6D93-479D-92CD-F96859C357B0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95" workbookViewId="0">
      <selection activeCell="E113" sqref="E113"/>
    </sheetView>
  </sheetViews>
  <sheetFormatPr defaultColWidth="57.44140625" defaultRowHeight="15" x14ac:dyDescent="0.25"/>
  <cols>
    <col min="1" max="1" width="5.77734375" style="12" customWidth="1"/>
    <col min="2" max="2" width="55.77734375" style="12" customWidth="1"/>
    <col min="3" max="3" width="22" style="12" customWidth="1"/>
    <col min="4" max="4" width="5.6640625" style="12" customWidth="1"/>
    <col min="5" max="6" width="57.44140625" style="12" customWidth="1"/>
    <col min="7" max="16384" width="57.44140625" style="12"/>
  </cols>
  <sheetData>
    <row r="1" spans="1:3" ht="20.100000000000001" customHeight="1" x14ac:dyDescent="0.25">
      <c r="A1" s="182" t="s">
        <v>872</v>
      </c>
      <c r="B1" s="183"/>
      <c r="C1" s="183"/>
    </row>
    <row r="2" spans="1:3" ht="20.100000000000001" customHeight="1" x14ac:dyDescent="0.25">
      <c r="A2" s="182"/>
      <c r="B2" s="183"/>
      <c r="C2" s="108" t="s">
        <v>873</v>
      </c>
    </row>
    <row r="3" spans="1:3" ht="20.100000000000001" customHeight="1" x14ac:dyDescent="0.25">
      <c r="A3" s="134" t="str">
        <f>"Hospital: "&amp;data!C98</f>
        <v>Hospital: Wellfound Behavioral Health Hospital</v>
      </c>
      <c r="B3" s="184"/>
      <c r="C3" s="156" t="str">
        <f>"FYE: "&amp;data!C96</f>
        <v>FYE: 12/31/2022</v>
      </c>
    </row>
    <row r="4" spans="1:3" ht="20.100000000000001" customHeight="1" x14ac:dyDescent="0.25">
      <c r="A4" s="185"/>
      <c r="B4" s="186" t="s">
        <v>874</v>
      </c>
      <c r="C4" s="187"/>
    </row>
    <row r="5" spans="1:3" ht="20.100000000000001" customHeight="1" x14ac:dyDescent="0.25">
      <c r="A5" s="188">
        <v>1</v>
      </c>
      <c r="B5" s="189" t="s">
        <v>396</v>
      </c>
      <c r="C5" s="189"/>
    </row>
    <row r="6" spans="1:3" ht="20.100000000000001" customHeight="1" x14ac:dyDescent="0.25">
      <c r="A6" s="188">
        <v>2</v>
      </c>
      <c r="B6" s="190" t="s">
        <v>397</v>
      </c>
      <c r="C6" s="190">
        <f>data!C266</f>
        <v>1731128.24</v>
      </c>
    </row>
    <row r="7" spans="1:3" ht="20.100000000000001" customHeight="1" x14ac:dyDescent="0.25">
      <c r="A7" s="188">
        <v>3</v>
      </c>
      <c r="B7" s="190" t="s">
        <v>398</v>
      </c>
      <c r="C7" s="190">
        <f>data!C267</f>
        <v>0</v>
      </c>
    </row>
    <row r="8" spans="1:3" ht="20.100000000000001" customHeight="1" x14ac:dyDescent="0.25">
      <c r="A8" s="188">
        <v>4</v>
      </c>
      <c r="B8" s="190" t="s">
        <v>399</v>
      </c>
      <c r="C8" s="190">
        <f>data!C268</f>
        <v>5886986.46</v>
      </c>
    </row>
    <row r="9" spans="1:3" ht="20.100000000000001" customHeight="1" x14ac:dyDescent="0.25">
      <c r="A9" s="188">
        <v>5</v>
      </c>
      <c r="B9" s="190" t="s">
        <v>875</v>
      </c>
      <c r="C9" s="190">
        <f>data!C269</f>
        <v>0</v>
      </c>
    </row>
    <row r="10" spans="1:3" ht="20.100000000000001" customHeight="1" x14ac:dyDescent="0.25">
      <c r="A10" s="188">
        <v>6</v>
      </c>
      <c r="B10" s="190" t="s">
        <v>876</v>
      </c>
      <c r="C10" s="190">
        <f>data!C270</f>
        <v>0</v>
      </c>
    </row>
    <row r="11" spans="1:3" ht="20.100000000000001" customHeight="1" x14ac:dyDescent="0.25">
      <c r="A11" s="188">
        <v>7</v>
      </c>
      <c r="B11" s="190" t="s">
        <v>877</v>
      </c>
      <c r="C11" s="190">
        <f>data!C271</f>
        <v>0</v>
      </c>
    </row>
    <row r="12" spans="1:3" ht="20.100000000000001" customHeight="1" x14ac:dyDescent="0.25">
      <c r="A12" s="188">
        <v>8</v>
      </c>
      <c r="B12" s="190" t="s">
        <v>403</v>
      </c>
      <c r="C12" s="190">
        <f>data!C272</f>
        <v>0</v>
      </c>
    </row>
    <row r="13" spans="1:3" ht="20.100000000000001" customHeight="1" x14ac:dyDescent="0.25">
      <c r="A13" s="188">
        <v>9</v>
      </c>
      <c r="B13" s="190" t="s">
        <v>404</v>
      </c>
      <c r="C13" s="190">
        <f>data!C273</f>
        <v>0</v>
      </c>
    </row>
    <row r="14" spans="1:3" ht="20.100000000000001" customHeight="1" x14ac:dyDescent="0.25">
      <c r="A14" s="188">
        <v>10</v>
      </c>
      <c r="B14" s="190" t="s">
        <v>405</v>
      </c>
      <c r="C14" s="190">
        <f>data!C274</f>
        <v>0</v>
      </c>
    </row>
    <row r="15" spans="1:3" ht="20.100000000000001" customHeight="1" x14ac:dyDescent="0.25">
      <c r="A15" s="188">
        <v>11</v>
      </c>
      <c r="B15" s="190" t="s">
        <v>878</v>
      </c>
      <c r="C15" s="190">
        <f>data!C275</f>
        <v>0</v>
      </c>
    </row>
    <row r="16" spans="1:3" ht="20.100000000000001" customHeight="1" x14ac:dyDescent="0.25">
      <c r="A16" s="188">
        <v>12</v>
      </c>
      <c r="B16" s="190" t="s">
        <v>879</v>
      </c>
      <c r="C16" s="190">
        <f>data!D276</f>
        <v>7618114.7000000002</v>
      </c>
    </row>
    <row r="17" spans="1:3" ht="20.100000000000001" customHeight="1" x14ac:dyDescent="0.25">
      <c r="A17" s="188">
        <v>13</v>
      </c>
      <c r="B17" s="190"/>
      <c r="C17" s="190"/>
    </row>
    <row r="18" spans="1:3" ht="20.100000000000001" customHeight="1" x14ac:dyDescent="0.25">
      <c r="A18" s="188">
        <v>14</v>
      </c>
      <c r="B18" s="191" t="s">
        <v>880</v>
      </c>
      <c r="C18" s="189"/>
    </row>
    <row r="19" spans="1:3" ht="20.100000000000001" customHeight="1" x14ac:dyDescent="0.25">
      <c r="A19" s="188">
        <v>15</v>
      </c>
      <c r="B19" s="190" t="s">
        <v>397</v>
      </c>
      <c r="C19" s="190">
        <f>data!C278</f>
        <v>0</v>
      </c>
    </row>
    <row r="20" spans="1:3" ht="20.100000000000001" customHeight="1" x14ac:dyDescent="0.25">
      <c r="A20" s="188">
        <v>16</v>
      </c>
      <c r="B20" s="190" t="s">
        <v>398</v>
      </c>
      <c r="C20" s="190">
        <f>data!C279</f>
        <v>0</v>
      </c>
    </row>
    <row r="21" spans="1:3" ht="20.100000000000001" customHeight="1" x14ac:dyDescent="0.25">
      <c r="A21" s="188">
        <v>17</v>
      </c>
      <c r="B21" s="190" t="s">
        <v>409</v>
      </c>
      <c r="C21" s="190">
        <f>data!C280</f>
        <v>0</v>
      </c>
    </row>
    <row r="22" spans="1:3" ht="20.100000000000001" customHeight="1" x14ac:dyDescent="0.25">
      <c r="A22" s="188">
        <v>18</v>
      </c>
      <c r="B22" s="190" t="s">
        <v>881</v>
      </c>
      <c r="C22" s="190">
        <f>data!D281</f>
        <v>0</v>
      </c>
    </row>
    <row r="23" spans="1:3" ht="20.100000000000001" customHeight="1" x14ac:dyDescent="0.25">
      <c r="A23" s="188">
        <v>19</v>
      </c>
      <c r="B23" s="192"/>
      <c r="C23" s="190"/>
    </row>
    <row r="24" spans="1:3" ht="20.100000000000001" customHeight="1" x14ac:dyDescent="0.25">
      <c r="A24" s="188">
        <v>20</v>
      </c>
      <c r="B24" s="191" t="s">
        <v>882</v>
      </c>
      <c r="C24" s="189"/>
    </row>
    <row r="25" spans="1:3" ht="20.100000000000001" customHeight="1" x14ac:dyDescent="0.25">
      <c r="A25" s="188">
        <v>21</v>
      </c>
      <c r="B25" s="190" t="s">
        <v>366</v>
      </c>
      <c r="C25" s="190">
        <f>data!C283</f>
        <v>0</v>
      </c>
    </row>
    <row r="26" spans="1:3" ht="20.100000000000001" customHeight="1" x14ac:dyDescent="0.25">
      <c r="A26" s="188">
        <v>22</v>
      </c>
      <c r="B26" s="190" t="s">
        <v>367</v>
      </c>
      <c r="C26" s="190">
        <f>data!C284</f>
        <v>0</v>
      </c>
    </row>
    <row r="27" spans="1:3" ht="20.100000000000001" customHeight="1" x14ac:dyDescent="0.25">
      <c r="A27" s="188">
        <v>23</v>
      </c>
      <c r="B27" s="190" t="s">
        <v>368</v>
      </c>
      <c r="C27" s="190">
        <f>data!C285</f>
        <v>18084793.73</v>
      </c>
    </row>
    <row r="28" spans="1:3" ht="20.100000000000001" customHeight="1" x14ac:dyDescent="0.25">
      <c r="A28" s="188">
        <v>24</v>
      </c>
      <c r="B28" s="190" t="s">
        <v>883</v>
      </c>
      <c r="C28" s="190">
        <f>data!C286</f>
        <v>0</v>
      </c>
    </row>
    <row r="29" spans="1:3" ht="20.100000000000001" customHeight="1" x14ac:dyDescent="0.25">
      <c r="A29" s="188">
        <v>25</v>
      </c>
      <c r="B29" s="190" t="s">
        <v>370</v>
      </c>
      <c r="C29" s="190">
        <f>data!C287</f>
        <v>6251343.7599999998</v>
      </c>
    </row>
    <row r="30" spans="1:3" ht="20.100000000000001" customHeight="1" x14ac:dyDescent="0.25">
      <c r="A30" s="188">
        <v>26</v>
      </c>
      <c r="B30" s="190" t="s">
        <v>414</v>
      </c>
      <c r="C30" s="190">
        <f>data!C288</f>
        <v>0</v>
      </c>
    </row>
    <row r="31" spans="1:3" ht="20.100000000000001" customHeight="1" x14ac:dyDescent="0.25">
      <c r="A31" s="188">
        <v>27</v>
      </c>
      <c r="B31" s="190" t="s">
        <v>373</v>
      </c>
      <c r="C31" s="190">
        <f>data!C289</f>
        <v>51688.33</v>
      </c>
    </row>
    <row r="32" spans="1:3" ht="20.100000000000001" customHeight="1" x14ac:dyDescent="0.25">
      <c r="A32" s="188">
        <v>28</v>
      </c>
      <c r="B32" s="190" t="s">
        <v>374</v>
      </c>
      <c r="C32" s="190">
        <f>data!C290</f>
        <v>0</v>
      </c>
    </row>
    <row r="33" spans="1:3" ht="20.100000000000001" customHeight="1" x14ac:dyDescent="0.25">
      <c r="A33" s="188">
        <v>29</v>
      </c>
      <c r="B33" s="190" t="s">
        <v>587</v>
      </c>
      <c r="C33" s="190">
        <f>data!C291</f>
        <v>0</v>
      </c>
    </row>
    <row r="34" spans="1:3" ht="20.100000000000001" customHeight="1" x14ac:dyDescent="0.25">
      <c r="A34" s="188">
        <v>30</v>
      </c>
      <c r="B34" s="190" t="s">
        <v>884</v>
      </c>
      <c r="C34" s="190">
        <f>data!C292</f>
        <v>3610348.0800000005</v>
      </c>
    </row>
    <row r="35" spans="1:3" ht="20.100000000000001" customHeight="1" x14ac:dyDescent="0.25">
      <c r="A35" s="188">
        <v>31</v>
      </c>
      <c r="B35" s="190" t="s">
        <v>885</v>
      </c>
      <c r="C35" s="190">
        <f>data!D293</f>
        <v>20777477.739999998</v>
      </c>
    </row>
    <row r="36" spans="1:3" ht="20.100000000000001" customHeight="1" x14ac:dyDescent="0.25">
      <c r="A36" s="188">
        <v>32</v>
      </c>
      <c r="B36" s="192"/>
      <c r="C36" s="190"/>
    </row>
    <row r="37" spans="1:3" ht="20.100000000000001" customHeight="1" x14ac:dyDescent="0.25">
      <c r="A37" s="188">
        <v>33</v>
      </c>
      <c r="B37" s="191" t="s">
        <v>886</v>
      </c>
      <c r="C37" s="189"/>
    </row>
    <row r="38" spans="1:3" ht="20.100000000000001" customHeight="1" x14ac:dyDescent="0.25">
      <c r="A38" s="188">
        <v>34</v>
      </c>
      <c r="B38" s="190" t="s">
        <v>887</v>
      </c>
      <c r="C38" s="190">
        <f>data!C295</f>
        <v>0</v>
      </c>
    </row>
    <row r="39" spans="1:3" ht="20.100000000000001" customHeight="1" x14ac:dyDescent="0.25">
      <c r="A39" s="188">
        <v>35</v>
      </c>
      <c r="B39" s="190" t="s">
        <v>888</v>
      </c>
      <c r="C39" s="190">
        <f>data!C296</f>
        <v>0</v>
      </c>
    </row>
    <row r="40" spans="1:3" ht="20.100000000000001" customHeight="1" x14ac:dyDescent="0.25">
      <c r="A40" s="188">
        <v>36</v>
      </c>
      <c r="B40" s="190" t="s">
        <v>421</v>
      </c>
      <c r="C40" s="190">
        <f>data!C297</f>
        <v>0</v>
      </c>
    </row>
    <row r="41" spans="1:3" ht="20.100000000000001" customHeight="1" x14ac:dyDescent="0.25">
      <c r="A41" s="188">
        <v>37</v>
      </c>
      <c r="B41" s="190" t="s">
        <v>409</v>
      </c>
      <c r="C41" s="190">
        <f>data!C298</f>
        <v>17426022.949999999</v>
      </c>
    </row>
    <row r="42" spans="1:3" ht="20.100000000000001" customHeight="1" x14ac:dyDescent="0.25">
      <c r="A42" s="188">
        <v>38</v>
      </c>
      <c r="B42" s="190" t="s">
        <v>889</v>
      </c>
      <c r="C42" s="190">
        <f>data!D299</f>
        <v>17426022.949999999</v>
      </c>
    </row>
    <row r="43" spans="1:3" ht="20.100000000000001" customHeight="1" x14ac:dyDescent="0.25">
      <c r="A43" s="188">
        <v>39</v>
      </c>
      <c r="B43" s="192"/>
      <c r="C43" s="190"/>
    </row>
    <row r="44" spans="1:3" ht="20.100000000000001" customHeight="1" x14ac:dyDescent="0.25">
      <c r="A44" s="188">
        <v>40</v>
      </c>
      <c r="B44" s="191" t="s">
        <v>890</v>
      </c>
      <c r="C44" s="189"/>
    </row>
    <row r="45" spans="1:3" ht="20.100000000000001" customHeight="1" x14ac:dyDescent="0.25">
      <c r="A45" s="188">
        <v>41</v>
      </c>
      <c r="B45" s="190" t="s">
        <v>424</v>
      </c>
      <c r="C45" s="190">
        <f>data!C302</f>
        <v>0</v>
      </c>
    </row>
    <row r="46" spans="1:3" ht="20.100000000000001" customHeight="1" x14ac:dyDescent="0.25">
      <c r="A46" s="188">
        <v>42</v>
      </c>
      <c r="B46" s="190" t="s">
        <v>425</v>
      </c>
      <c r="C46" s="190">
        <f>data!C303</f>
        <v>0</v>
      </c>
    </row>
    <row r="47" spans="1:3" ht="20.100000000000001" customHeight="1" x14ac:dyDescent="0.25">
      <c r="A47" s="188">
        <v>43</v>
      </c>
      <c r="B47" s="190" t="s">
        <v>891</v>
      </c>
      <c r="C47" s="190">
        <f>data!C304</f>
        <v>0</v>
      </c>
    </row>
    <row r="48" spans="1:3" ht="20.100000000000001" customHeight="1" x14ac:dyDescent="0.25">
      <c r="A48" s="188">
        <v>44</v>
      </c>
      <c r="B48" s="190" t="s">
        <v>427</v>
      </c>
      <c r="C48" s="190">
        <f>data!C305</f>
        <v>0</v>
      </c>
    </row>
    <row r="49" spans="1:3" ht="20.100000000000001" customHeight="1" x14ac:dyDescent="0.25">
      <c r="A49" s="188">
        <v>45</v>
      </c>
      <c r="B49" s="190" t="s">
        <v>892</v>
      </c>
      <c r="C49" s="190">
        <f>data!D306</f>
        <v>0</v>
      </c>
    </row>
    <row r="50" spans="1:3" ht="20.100000000000001" customHeight="1" x14ac:dyDescent="0.25">
      <c r="A50" s="193">
        <v>46</v>
      </c>
      <c r="B50" s="194" t="s">
        <v>893</v>
      </c>
      <c r="C50" s="190">
        <f>data!D308</f>
        <v>45821615.390000001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2" t="s">
        <v>894</v>
      </c>
      <c r="B53" s="183"/>
      <c r="C53" s="183"/>
    </row>
    <row r="54" spans="1:3" ht="20.100000000000001" customHeight="1" x14ac:dyDescent="0.25">
      <c r="A54" s="182"/>
      <c r="B54" s="183"/>
      <c r="C54" s="108" t="s">
        <v>895</v>
      </c>
    </row>
    <row r="55" spans="1:3" ht="20.100000000000001" customHeight="1" x14ac:dyDescent="0.25">
      <c r="A55" s="134" t="str">
        <f>"Hospital: "&amp;data!C98</f>
        <v>Hospital: Wellfound Behavioral Health Hospital</v>
      </c>
      <c r="B55" s="184"/>
      <c r="C55" s="156" t="str">
        <f>"FYE: "&amp;data!C96</f>
        <v>FYE: 12/31/2022</v>
      </c>
    </row>
    <row r="56" spans="1:3" ht="20.100000000000001" customHeight="1" x14ac:dyDescent="0.25">
      <c r="A56" s="195"/>
      <c r="B56" s="196" t="s">
        <v>896</v>
      </c>
      <c r="C56" s="187"/>
    </row>
    <row r="57" spans="1:3" ht="20.100000000000001" customHeight="1" x14ac:dyDescent="0.25">
      <c r="A57" s="197">
        <v>1</v>
      </c>
      <c r="B57" s="182" t="s">
        <v>431</v>
      </c>
      <c r="C57" s="198"/>
    </row>
    <row r="58" spans="1:3" ht="20.100000000000001" customHeight="1" x14ac:dyDescent="0.25">
      <c r="A58" s="188">
        <v>2</v>
      </c>
      <c r="B58" s="190" t="s">
        <v>432</v>
      </c>
      <c r="C58" s="190">
        <f>data!C314</f>
        <v>0</v>
      </c>
    </row>
    <row r="59" spans="1:3" ht="20.100000000000001" customHeight="1" x14ac:dyDescent="0.25">
      <c r="A59" s="188">
        <v>3</v>
      </c>
      <c r="B59" s="190" t="s">
        <v>897</v>
      </c>
      <c r="C59" s="190">
        <f>data!C315</f>
        <v>1251194.07</v>
      </c>
    </row>
    <row r="60" spans="1:3" ht="20.100000000000001" customHeight="1" x14ac:dyDescent="0.25">
      <c r="A60" s="188">
        <v>4</v>
      </c>
      <c r="B60" s="190" t="s">
        <v>898</v>
      </c>
      <c r="C60" s="190">
        <f>data!C316</f>
        <v>0</v>
      </c>
    </row>
    <row r="61" spans="1:3" ht="20.100000000000001" customHeight="1" x14ac:dyDescent="0.25">
      <c r="A61" s="188">
        <v>5</v>
      </c>
      <c r="B61" s="190" t="s">
        <v>435</v>
      </c>
      <c r="C61" s="190">
        <f>data!C317</f>
        <v>2003985.6300000001</v>
      </c>
    </row>
    <row r="62" spans="1:3" ht="20.100000000000001" customHeight="1" x14ac:dyDescent="0.25">
      <c r="A62" s="188">
        <v>6</v>
      </c>
      <c r="B62" s="190" t="s">
        <v>899</v>
      </c>
      <c r="C62" s="190">
        <f>data!C318</f>
        <v>0</v>
      </c>
    </row>
    <row r="63" spans="1:3" ht="20.100000000000001" customHeight="1" x14ac:dyDescent="0.25">
      <c r="A63" s="188">
        <v>7</v>
      </c>
      <c r="B63" s="190" t="s">
        <v>900</v>
      </c>
      <c r="C63" s="190">
        <f>data!C319</f>
        <v>0</v>
      </c>
    </row>
    <row r="64" spans="1:3" ht="20.100000000000001" customHeight="1" x14ac:dyDescent="0.25">
      <c r="A64" s="188">
        <v>8</v>
      </c>
      <c r="B64" s="190" t="s">
        <v>438</v>
      </c>
      <c r="C64" s="190">
        <f>data!C320</f>
        <v>0</v>
      </c>
    </row>
    <row r="65" spans="1:3" ht="20.100000000000001" customHeight="1" x14ac:dyDescent="0.25">
      <c r="A65" s="188">
        <v>9</v>
      </c>
      <c r="B65" s="190" t="s">
        <v>439</v>
      </c>
      <c r="C65" s="190">
        <f>data!C321</f>
        <v>0</v>
      </c>
    </row>
    <row r="66" spans="1:3" ht="20.100000000000001" customHeight="1" x14ac:dyDescent="0.25">
      <c r="A66" s="188">
        <v>10</v>
      </c>
      <c r="B66" s="190" t="s">
        <v>440</v>
      </c>
      <c r="C66" s="190">
        <f>data!C322</f>
        <v>228609.05</v>
      </c>
    </row>
    <row r="67" spans="1:3" ht="20.100000000000001" customHeight="1" x14ac:dyDescent="0.25">
      <c r="A67" s="188">
        <v>11</v>
      </c>
      <c r="B67" s="190" t="s">
        <v>901</v>
      </c>
      <c r="C67" s="190">
        <f>data!C323</f>
        <v>0</v>
      </c>
    </row>
    <row r="68" spans="1:3" ht="20.100000000000001" customHeight="1" x14ac:dyDescent="0.25">
      <c r="A68" s="188">
        <v>12</v>
      </c>
      <c r="B68" s="190" t="s">
        <v>902</v>
      </c>
      <c r="C68" s="190">
        <f>data!D324</f>
        <v>3483788.75</v>
      </c>
    </row>
    <row r="69" spans="1:3" ht="20.100000000000001" customHeight="1" x14ac:dyDescent="0.25">
      <c r="A69" s="188">
        <v>13</v>
      </c>
      <c r="B69" s="192"/>
      <c r="C69" s="190"/>
    </row>
    <row r="70" spans="1:3" ht="20.100000000000001" customHeight="1" x14ac:dyDescent="0.25">
      <c r="A70" s="188">
        <v>14</v>
      </c>
      <c r="B70" s="191" t="s">
        <v>903</v>
      </c>
      <c r="C70" s="189"/>
    </row>
    <row r="71" spans="1:3" ht="20.100000000000001" customHeight="1" x14ac:dyDescent="0.25">
      <c r="A71" s="188">
        <v>15</v>
      </c>
      <c r="B71" s="190" t="s">
        <v>444</v>
      </c>
      <c r="C71" s="190">
        <f>data!C326</f>
        <v>0</v>
      </c>
    </row>
    <row r="72" spans="1:3" ht="20.100000000000001" customHeight="1" x14ac:dyDescent="0.25">
      <c r="A72" s="188">
        <v>16</v>
      </c>
      <c r="B72" s="190" t="s">
        <v>904</v>
      </c>
      <c r="C72" s="190">
        <f>data!C327</f>
        <v>0</v>
      </c>
    </row>
    <row r="73" spans="1:3" ht="20.100000000000001" customHeight="1" x14ac:dyDescent="0.25">
      <c r="A73" s="188">
        <v>17</v>
      </c>
      <c r="B73" s="190" t="s">
        <v>446</v>
      </c>
      <c r="C73" s="190">
        <f>data!C328</f>
        <v>0</v>
      </c>
    </row>
    <row r="74" spans="1:3" ht="20.100000000000001" customHeight="1" x14ac:dyDescent="0.25">
      <c r="A74" s="188">
        <v>18</v>
      </c>
      <c r="B74" s="190" t="s">
        <v>905</v>
      </c>
      <c r="C74" s="190">
        <f>data!D329</f>
        <v>0</v>
      </c>
    </row>
    <row r="75" spans="1:3" ht="20.100000000000001" customHeight="1" x14ac:dyDescent="0.25">
      <c r="A75" s="188">
        <v>19</v>
      </c>
      <c r="B75" s="192"/>
      <c r="C75" s="190"/>
    </row>
    <row r="76" spans="1:3" ht="20.100000000000001" customHeight="1" x14ac:dyDescent="0.25">
      <c r="A76" s="188">
        <v>20</v>
      </c>
      <c r="B76" s="191" t="s">
        <v>448</v>
      </c>
      <c r="C76" s="189"/>
    </row>
    <row r="77" spans="1:3" ht="20.100000000000001" customHeight="1" x14ac:dyDescent="0.25">
      <c r="A77" s="188">
        <v>21</v>
      </c>
      <c r="B77" s="190" t="s">
        <v>449</v>
      </c>
      <c r="C77" s="190">
        <f>data!C331</f>
        <v>0</v>
      </c>
    </row>
    <row r="78" spans="1:3" ht="20.100000000000001" customHeight="1" x14ac:dyDescent="0.25">
      <c r="A78" s="188">
        <v>22</v>
      </c>
      <c r="B78" s="190" t="s">
        <v>906</v>
      </c>
      <c r="C78" s="190">
        <f>data!C332</f>
        <v>0</v>
      </c>
    </row>
    <row r="79" spans="1:3" ht="20.100000000000001" customHeight="1" x14ac:dyDescent="0.25">
      <c r="A79" s="188">
        <v>23</v>
      </c>
      <c r="B79" s="190" t="s">
        <v>451</v>
      </c>
      <c r="C79" s="190">
        <f>data!C333</f>
        <v>0</v>
      </c>
    </row>
    <row r="80" spans="1:3" ht="20.100000000000001" customHeight="1" x14ac:dyDescent="0.25">
      <c r="A80" s="188">
        <v>24</v>
      </c>
      <c r="B80" s="190" t="s">
        <v>907</v>
      </c>
      <c r="C80" s="190">
        <f>data!C334</f>
        <v>19671361.07</v>
      </c>
    </row>
    <row r="81" spans="1:3" ht="20.100000000000001" customHeight="1" x14ac:dyDescent="0.25">
      <c r="A81" s="188">
        <v>25</v>
      </c>
      <c r="B81" s="190" t="s">
        <v>453</v>
      </c>
      <c r="C81" s="190">
        <f>data!C335</f>
        <v>0</v>
      </c>
    </row>
    <row r="82" spans="1:3" ht="20.100000000000001" customHeight="1" x14ac:dyDescent="0.25">
      <c r="A82" s="188">
        <v>26</v>
      </c>
      <c r="B82" s="190" t="s">
        <v>908</v>
      </c>
      <c r="C82" s="190">
        <f>data!C336</f>
        <v>0</v>
      </c>
    </row>
    <row r="83" spans="1:3" ht="20.100000000000001" customHeight="1" x14ac:dyDescent="0.25">
      <c r="A83" s="188">
        <v>27</v>
      </c>
      <c r="B83" s="190" t="s">
        <v>455</v>
      </c>
      <c r="C83" s="190">
        <f>data!C337</f>
        <v>0</v>
      </c>
    </row>
    <row r="84" spans="1:3" ht="20.100000000000001" customHeight="1" x14ac:dyDescent="0.25">
      <c r="A84" s="188">
        <v>28</v>
      </c>
      <c r="B84" s="190" t="s">
        <v>456</v>
      </c>
      <c r="C84" s="190">
        <f>data!C338</f>
        <v>0</v>
      </c>
    </row>
    <row r="85" spans="1:3" ht="20.100000000000001" customHeight="1" x14ac:dyDescent="0.25">
      <c r="A85" s="188">
        <v>29</v>
      </c>
      <c r="B85" s="190" t="s">
        <v>587</v>
      </c>
      <c r="C85" s="190">
        <f>data!D339</f>
        <v>19671361.07</v>
      </c>
    </row>
    <row r="86" spans="1:3" ht="20.100000000000001" customHeight="1" x14ac:dyDescent="0.25">
      <c r="A86" s="188">
        <v>30</v>
      </c>
      <c r="B86" s="190" t="s">
        <v>909</v>
      </c>
      <c r="C86" s="190">
        <f>data!D340</f>
        <v>0</v>
      </c>
    </row>
    <row r="87" spans="1:3" ht="20.100000000000001" customHeight="1" x14ac:dyDescent="0.25">
      <c r="A87" s="188">
        <v>31</v>
      </c>
      <c r="B87" s="190" t="s">
        <v>910</v>
      </c>
      <c r="C87" s="190">
        <f>data!D341</f>
        <v>19671361.07</v>
      </c>
    </row>
    <row r="88" spans="1:3" ht="20.100000000000001" customHeight="1" x14ac:dyDescent="0.25">
      <c r="A88" s="188">
        <v>32</v>
      </c>
      <c r="B88" s="192"/>
      <c r="C88" s="190"/>
    </row>
    <row r="89" spans="1:3" ht="20.100000000000001" customHeight="1" x14ac:dyDescent="0.25">
      <c r="A89" s="188">
        <v>33</v>
      </c>
      <c r="B89" s="199" t="s">
        <v>911</v>
      </c>
      <c r="C89" s="190">
        <f>data!C343</f>
        <v>0</v>
      </c>
    </row>
    <row r="90" spans="1:3" ht="20.100000000000001" customHeight="1" x14ac:dyDescent="0.25">
      <c r="A90" s="188">
        <v>34</v>
      </c>
      <c r="B90" s="190"/>
      <c r="C90" s="190"/>
    </row>
    <row r="91" spans="1:3" ht="20.100000000000001" customHeight="1" x14ac:dyDescent="0.25">
      <c r="A91" s="188">
        <v>35</v>
      </c>
      <c r="B91" s="191" t="s">
        <v>912</v>
      </c>
      <c r="C91" s="189"/>
    </row>
    <row r="92" spans="1:3" ht="20.100000000000001" customHeight="1" x14ac:dyDescent="0.25">
      <c r="A92" s="188">
        <v>36</v>
      </c>
      <c r="B92" s="190" t="s">
        <v>460</v>
      </c>
      <c r="C92" s="190">
        <f>data!C345</f>
        <v>0</v>
      </c>
    </row>
    <row r="93" spans="1:3" ht="20.100000000000001" customHeight="1" x14ac:dyDescent="0.25">
      <c r="A93" s="188">
        <v>37</v>
      </c>
      <c r="B93" s="192"/>
      <c r="C93" s="190"/>
    </row>
    <row r="94" spans="1:3" ht="20.100000000000001" customHeight="1" x14ac:dyDescent="0.25">
      <c r="A94" s="188">
        <v>38</v>
      </c>
      <c r="B94" s="190" t="s">
        <v>461</v>
      </c>
      <c r="C94" s="190">
        <f>data!C346</f>
        <v>0</v>
      </c>
    </row>
    <row r="95" spans="1:3" ht="20.100000000000001" customHeight="1" x14ac:dyDescent="0.25">
      <c r="A95" s="188">
        <v>39</v>
      </c>
      <c r="B95" s="192"/>
      <c r="C95" s="190"/>
    </row>
    <row r="96" spans="1:3" ht="20.100000000000001" customHeight="1" x14ac:dyDescent="0.25">
      <c r="A96" s="188">
        <v>40</v>
      </c>
      <c r="B96" s="190" t="s">
        <v>913</v>
      </c>
      <c r="C96" s="190">
        <f>data!C347</f>
        <v>78218175.959999993</v>
      </c>
    </row>
    <row r="97" spans="1:3" ht="20.100000000000001" customHeight="1" x14ac:dyDescent="0.25">
      <c r="A97" s="188">
        <v>41</v>
      </c>
      <c r="B97" s="192"/>
      <c r="C97" s="190"/>
    </row>
    <row r="98" spans="1:3" ht="20.100000000000001" customHeight="1" x14ac:dyDescent="0.25">
      <c r="A98" s="188">
        <v>42</v>
      </c>
      <c r="B98" s="190" t="s">
        <v>914</v>
      </c>
      <c r="C98" s="190">
        <f>data!C348</f>
        <v>-55551710.390000001</v>
      </c>
    </row>
    <row r="99" spans="1:3" ht="20.100000000000001" customHeight="1" x14ac:dyDescent="0.25">
      <c r="A99" s="188">
        <v>43</v>
      </c>
      <c r="B99" s="190" t="s">
        <v>915</v>
      </c>
      <c r="C99" s="190"/>
    </row>
    <row r="100" spans="1:3" ht="20.100000000000001" customHeight="1" x14ac:dyDescent="0.25">
      <c r="A100" s="188">
        <v>44</v>
      </c>
      <c r="B100" s="192"/>
      <c r="C100" s="190"/>
    </row>
    <row r="101" spans="1:3" ht="20.100000000000001" customHeight="1" x14ac:dyDescent="0.25">
      <c r="A101" s="188">
        <v>45</v>
      </c>
      <c r="B101" s="190" t="s">
        <v>916</v>
      </c>
      <c r="C101" s="190">
        <f>data!C349</f>
        <v>0</v>
      </c>
    </row>
    <row r="102" spans="1:3" ht="20.100000000000001" customHeight="1" x14ac:dyDescent="0.25">
      <c r="A102" s="188">
        <v>46</v>
      </c>
      <c r="B102" s="190" t="s">
        <v>917</v>
      </c>
      <c r="C102" s="190">
        <f>data!C343+data!C345+data!C346+data!C347+data!C348-data!C349</f>
        <v>22666465.569999993</v>
      </c>
    </row>
    <row r="103" spans="1:3" ht="20.100000000000001" customHeight="1" x14ac:dyDescent="0.25">
      <c r="A103" s="188">
        <v>47</v>
      </c>
      <c r="B103" s="190" t="s">
        <v>918</v>
      </c>
      <c r="C103" s="190">
        <f>data!D352</f>
        <v>45821615.390000001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82" t="s">
        <v>919</v>
      </c>
      <c r="B106" s="183"/>
      <c r="C106" s="183"/>
    </row>
    <row r="107" spans="1:3" ht="20.100000000000001" customHeight="1" x14ac:dyDescent="0.25">
      <c r="A107" s="184"/>
      <c r="C107" s="108" t="s">
        <v>920</v>
      </c>
    </row>
    <row r="108" spans="1:3" ht="20.100000000000001" customHeight="1" x14ac:dyDescent="0.25">
      <c r="A108" s="134" t="str">
        <f>"Hospital: "&amp;data!C98</f>
        <v>Hospital: Wellfound Behavioral Health Hospital</v>
      </c>
      <c r="B108" s="184"/>
      <c r="C108" s="156" t="str">
        <f>"FYE: "&amp;data!C96</f>
        <v>FYE: 12/31/2022</v>
      </c>
    </row>
    <row r="109" spans="1:3" ht="20.100000000000001" customHeight="1" x14ac:dyDescent="0.25">
      <c r="A109" s="185"/>
      <c r="B109" s="200"/>
      <c r="C109" s="201"/>
    </row>
    <row r="110" spans="1:3" ht="20.100000000000001" customHeight="1" x14ac:dyDescent="0.25">
      <c r="A110" s="188">
        <v>1</v>
      </c>
      <c r="B110" s="191" t="s">
        <v>921</v>
      </c>
      <c r="C110" s="189"/>
    </row>
    <row r="111" spans="1:3" ht="20.100000000000001" customHeight="1" x14ac:dyDescent="0.25">
      <c r="A111" s="188">
        <v>2</v>
      </c>
      <c r="B111" s="190" t="s">
        <v>469</v>
      </c>
      <c r="C111" s="190">
        <f>data!C358</f>
        <v>84088525.079999998</v>
      </c>
    </row>
    <row r="112" spans="1:3" ht="20.100000000000001" customHeight="1" x14ac:dyDescent="0.25">
      <c r="A112" s="188">
        <v>3</v>
      </c>
      <c r="B112" s="190" t="s">
        <v>470</v>
      </c>
      <c r="C112" s="190">
        <f>data!C359</f>
        <v>0</v>
      </c>
    </row>
    <row r="113" spans="1:3" ht="20.100000000000001" customHeight="1" x14ac:dyDescent="0.25">
      <c r="A113" s="188">
        <v>4</v>
      </c>
      <c r="B113" s="190" t="s">
        <v>922</v>
      </c>
      <c r="C113" s="190">
        <f>data!D360</f>
        <v>84088525.079999998</v>
      </c>
    </row>
    <row r="114" spans="1:3" ht="20.100000000000001" customHeight="1" x14ac:dyDescent="0.25">
      <c r="A114" s="188">
        <v>5</v>
      </c>
      <c r="B114" s="192"/>
      <c r="C114" s="190"/>
    </row>
    <row r="115" spans="1:3" ht="20.100000000000001" customHeight="1" x14ac:dyDescent="0.25">
      <c r="A115" s="188">
        <v>6</v>
      </c>
      <c r="B115" s="191" t="s">
        <v>923</v>
      </c>
      <c r="C115" s="189"/>
    </row>
    <row r="116" spans="1:3" ht="20.100000000000001" customHeight="1" x14ac:dyDescent="0.25">
      <c r="A116" s="188">
        <v>7</v>
      </c>
      <c r="B116" s="202" t="s">
        <v>924</v>
      </c>
      <c r="C116" s="203">
        <f>data!C362</f>
        <v>461693.56</v>
      </c>
    </row>
    <row r="117" spans="1:3" ht="20.100000000000001" customHeight="1" x14ac:dyDescent="0.25">
      <c r="A117" s="188">
        <v>8</v>
      </c>
      <c r="B117" s="190" t="s">
        <v>473</v>
      </c>
      <c r="C117" s="203">
        <f>data!C363</f>
        <v>60564423.82</v>
      </c>
    </row>
    <row r="118" spans="1:3" ht="20.100000000000001" customHeight="1" x14ac:dyDescent="0.25">
      <c r="A118" s="188">
        <v>9</v>
      </c>
      <c r="B118" s="190" t="s">
        <v>925</v>
      </c>
      <c r="C118" s="203">
        <f>data!C364</f>
        <v>228084.61</v>
      </c>
    </row>
    <row r="119" spans="1:3" ht="20.100000000000001" customHeight="1" x14ac:dyDescent="0.25">
      <c r="A119" s="188">
        <v>10</v>
      </c>
      <c r="B119" s="190" t="s">
        <v>926</v>
      </c>
      <c r="C119" s="203">
        <f>data!C365</f>
        <v>0</v>
      </c>
    </row>
    <row r="120" spans="1:3" ht="20.100000000000001" customHeight="1" x14ac:dyDescent="0.25">
      <c r="A120" s="188">
        <v>11</v>
      </c>
      <c r="B120" s="190" t="s">
        <v>870</v>
      </c>
      <c r="C120" s="203">
        <f>data!D366</f>
        <v>61254201.990000002</v>
      </c>
    </row>
    <row r="121" spans="1:3" ht="20.100000000000001" customHeight="1" x14ac:dyDescent="0.25">
      <c r="A121" s="188">
        <v>12</v>
      </c>
      <c r="B121" s="190" t="s">
        <v>927</v>
      </c>
      <c r="C121" s="203">
        <f>data!D367</f>
        <v>22834323.089999996</v>
      </c>
    </row>
    <row r="122" spans="1:3" ht="20.100000000000001" customHeight="1" x14ac:dyDescent="0.25">
      <c r="A122" s="188">
        <v>13</v>
      </c>
      <c r="B122" s="192"/>
      <c r="C122" s="190"/>
    </row>
    <row r="123" spans="1:3" ht="20.100000000000001" customHeight="1" x14ac:dyDescent="0.25">
      <c r="A123" s="188">
        <v>14</v>
      </c>
      <c r="B123" s="191" t="s">
        <v>477</v>
      </c>
      <c r="C123" s="189"/>
    </row>
    <row r="124" spans="1:3" ht="20.100000000000001" customHeight="1" x14ac:dyDescent="0.25">
      <c r="A124" s="188">
        <v>15</v>
      </c>
      <c r="B124" s="204" t="s">
        <v>478</v>
      </c>
      <c r="C124" s="205"/>
    </row>
    <row r="125" spans="1:3" ht="20.100000000000001" customHeight="1" x14ac:dyDescent="0.25">
      <c r="A125" s="209" t="s">
        <v>928</v>
      </c>
      <c r="B125" s="206" t="s">
        <v>479</v>
      </c>
      <c r="C125" s="205">
        <f>data!C370</f>
        <v>0</v>
      </c>
    </row>
    <row r="126" spans="1:3" ht="20.100000000000001" customHeight="1" x14ac:dyDescent="0.25">
      <c r="A126" s="209" t="s">
        <v>929</v>
      </c>
      <c r="B126" s="206" t="s">
        <v>480</v>
      </c>
      <c r="C126" s="205">
        <f>data!C371</f>
        <v>0</v>
      </c>
    </row>
    <row r="127" spans="1:3" ht="20.100000000000001" customHeight="1" x14ac:dyDescent="0.25">
      <c r="A127" s="209" t="s">
        <v>930</v>
      </c>
      <c r="B127" s="206" t="s">
        <v>481</v>
      </c>
      <c r="C127" s="205">
        <f>data!C372</f>
        <v>0</v>
      </c>
    </row>
    <row r="128" spans="1:3" ht="20.100000000000001" customHeight="1" x14ac:dyDescent="0.25">
      <c r="A128" s="209" t="s">
        <v>931</v>
      </c>
      <c r="B128" s="206" t="s">
        <v>482</v>
      </c>
      <c r="C128" s="205">
        <f>data!C373</f>
        <v>0</v>
      </c>
    </row>
    <row r="129" spans="1:3" ht="20.100000000000001" customHeight="1" x14ac:dyDescent="0.25">
      <c r="A129" s="209" t="s">
        <v>932</v>
      </c>
      <c r="B129" s="206" t="s">
        <v>483</v>
      </c>
      <c r="C129" s="205">
        <f>data!C374</f>
        <v>0</v>
      </c>
    </row>
    <row r="130" spans="1:3" ht="20.100000000000001" customHeight="1" x14ac:dyDescent="0.25">
      <c r="A130" s="209" t="s">
        <v>933</v>
      </c>
      <c r="B130" s="206" t="s">
        <v>484</v>
      </c>
      <c r="C130" s="205">
        <f>data!C375</f>
        <v>0</v>
      </c>
    </row>
    <row r="131" spans="1:3" ht="20.100000000000001" customHeight="1" x14ac:dyDescent="0.25">
      <c r="A131" s="209" t="s">
        <v>934</v>
      </c>
      <c r="B131" s="206" t="s">
        <v>485</v>
      </c>
      <c r="C131" s="205">
        <f>data!C376</f>
        <v>0</v>
      </c>
    </row>
    <row r="132" spans="1:3" ht="20.100000000000001" customHeight="1" x14ac:dyDescent="0.25">
      <c r="A132" s="209" t="s">
        <v>935</v>
      </c>
      <c r="B132" s="206" t="s">
        <v>486</v>
      </c>
      <c r="C132" s="205">
        <f>data!C377</f>
        <v>0</v>
      </c>
    </row>
    <row r="133" spans="1:3" ht="20.100000000000001" customHeight="1" x14ac:dyDescent="0.25">
      <c r="A133" s="209" t="s">
        <v>936</v>
      </c>
      <c r="B133" s="206" t="s">
        <v>487</v>
      </c>
      <c r="C133" s="205">
        <f>data!C378</f>
        <v>0</v>
      </c>
    </row>
    <row r="134" spans="1:3" ht="20.100000000000001" customHeight="1" x14ac:dyDescent="0.25">
      <c r="A134" s="209" t="s">
        <v>937</v>
      </c>
      <c r="B134" s="206" t="s">
        <v>488</v>
      </c>
      <c r="C134" s="205">
        <f>data!C379</f>
        <v>0</v>
      </c>
    </row>
    <row r="135" spans="1:3" ht="20.100000000000001" customHeight="1" x14ac:dyDescent="0.25">
      <c r="A135" s="209" t="s">
        <v>938</v>
      </c>
      <c r="B135" s="206" t="s">
        <v>489</v>
      </c>
      <c r="C135" s="205">
        <f>data!C380</f>
        <v>38043.53</v>
      </c>
    </row>
    <row r="136" spans="1:3" ht="20.100000000000001" customHeight="1" x14ac:dyDescent="0.25">
      <c r="A136" s="188">
        <v>16</v>
      </c>
      <c r="B136" s="190" t="s">
        <v>491</v>
      </c>
      <c r="C136" s="205">
        <f>data!C381</f>
        <v>0</v>
      </c>
    </row>
    <row r="137" spans="1:3" ht="20.100000000000001" customHeight="1" x14ac:dyDescent="0.25">
      <c r="A137" s="188">
        <v>17</v>
      </c>
      <c r="B137" s="190" t="s">
        <v>939</v>
      </c>
      <c r="C137" s="203">
        <f>data!D383</f>
        <v>38043.53</v>
      </c>
    </row>
    <row r="138" spans="1:3" ht="20.100000000000001" customHeight="1" x14ac:dyDescent="0.25">
      <c r="A138" s="188">
        <v>18</v>
      </c>
      <c r="B138" s="190" t="s">
        <v>940</v>
      </c>
      <c r="C138" s="203">
        <f>data!D384</f>
        <v>22872366.619999997</v>
      </c>
    </row>
    <row r="139" spans="1:3" ht="20.100000000000001" customHeight="1" x14ac:dyDescent="0.25">
      <c r="A139" s="188">
        <v>19</v>
      </c>
      <c r="B139" s="192"/>
      <c r="C139" s="190"/>
    </row>
    <row r="140" spans="1:3" ht="20.100000000000001" customHeight="1" x14ac:dyDescent="0.25">
      <c r="A140" s="188">
        <v>20</v>
      </c>
      <c r="B140" s="191" t="s">
        <v>941</v>
      </c>
      <c r="C140" s="189"/>
    </row>
    <row r="141" spans="1:3" ht="20.100000000000001" customHeight="1" x14ac:dyDescent="0.25">
      <c r="A141" s="188">
        <v>21</v>
      </c>
      <c r="B141" s="190" t="s">
        <v>495</v>
      </c>
      <c r="C141" s="203">
        <f>data!C389</f>
        <v>19647620.16</v>
      </c>
    </row>
    <row r="142" spans="1:3" ht="20.100000000000001" customHeight="1" x14ac:dyDescent="0.25">
      <c r="A142" s="188">
        <v>22</v>
      </c>
      <c r="B142" s="190" t="s">
        <v>9</v>
      </c>
      <c r="C142" s="203">
        <f>data!C390</f>
        <v>4315830.54</v>
      </c>
    </row>
    <row r="143" spans="1:3" ht="20.100000000000001" customHeight="1" x14ac:dyDescent="0.25">
      <c r="A143" s="188">
        <v>23</v>
      </c>
      <c r="B143" s="190" t="s">
        <v>249</v>
      </c>
      <c r="C143" s="203">
        <f>data!C391</f>
        <v>-1043.5</v>
      </c>
    </row>
    <row r="144" spans="1:3" ht="20.100000000000001" customHeight="1" x14ac:dyDescent="0.25">
      <c r="A144" s="188">
        <v>24</v>
      </c>
      <c r="B144" s="190" t="s">
        <v>250</v>
      </c>
      <c r="C144" s="203">
        <f>data!C392</f>
        <v>2157453.17</v>
      </c>
    </row>
    <row r="145" spans="1:3" ht="20.100000000000001" customHeight="1" x14ac:dyDescent="0.25">
      <c r="A145" s="188">
        <v>25</v>
      </c>
      <c r="B145" s="190" t="s">
        <v>942</v>
      </c>
      <c r="C145" s="203">
        <f>data!C393</f>
        <v>0</v>
      </c>
    </row>
    <row r="146" spans="1:3" ht="20.100000000000001" customHeight="1" x14ac:dyDescent="0.25">
      <c r="A146" s="188">
        <v>26</v>
      </c>
      <c r="B146" s="190" t="s">
        <v>943</v>
      </c>
      <c r="C146" s="203">
        <f>data!C394</f>
        <v>3023446.03</v>
      </c>
    </row>
    <row r="147" spans="1:3" ht="20.100000000000001" customHeight="1" x14ac:dyDescent="0.25">
      <c r="A147" s="188">
        <v>27</v>
      </c>
      <c r="B147" s="190" t="s">
        <v>11</v>
      </c>
      <c r="C147" s="203">
        <f>data!C395</f>
        <v>738163.68</v>
      </c>
    </row>
    <row r="148" spans="1:3" ht="20.100000000000001" customHeight="1" x14ac:dyDescent="0.25">
      <c r="A148" s="188">
        <v>28</v>
      </c>
      <c r="B148" s="190" t="s">
        <v>944</v>
      </c>
      <c r="C148" s="203">
        <f>data!C396</f>
        <v>1777381.19</v>
      </c>
    </row>
    <row r="149" spans="1:3" ht="20.100000000000001" customHeight="1" x14ac:dyDescent="0.25">
      <c r="A149" s="188">
        <v>29</v>
      </c>
      <c r="B149" s="190" t="s">
        <v>500</v>
      </c>
      <c r="C149" s="203">
        <f>data!C397</f>
        <v>1504965.5799999998</v>
      </c>
    </row>
    <row r="150" spans="1:3" ht="20.100000000000001" customHeight="1" x14ac:dyDescent="0.25">
      <c r="A150" s="188">
        <v>30</v>
      </c>
      <c r="B150" s="190" t="s">
        <v>945</v>
      </c>
      <c r="C150" s="203">
        <f>data!C398</f>
        <v>124092</v>
      </c>
    </row>
    <row r="151" spans="1:3" ht="20.100000000000001" customHeight="1" x14ac:dyDescent="0.25">
      <c r="A151" s="188">
        <v>31</v>
      </c>
      <c r="B151" s="190" t="s">
        <v>502</v>
      </c>
      <c r="C151" s="203">
        <f>data!C399</f>
        <v>1004919.92</v>
      </c>
    </row>
    <row r="152" spans="1:3" ht="20.100000000000001" customHeight="1" x14ac:dyDescent="0.25">
      <c r="A152" s="188">
        <v>32</v>
      </c>
      <c r="B152" s="190" t="s">
        <v>254</v>
      </c>
      <c r="C152" s="203"/>
    </row>
    <row r="153" spans="1:3" ht="20.100000000000001" customHeight="1" x14ac:dyDescent="0.25">
      <c r="A153" s="209" t="s">
        <v>946</v>
      </c>
      <c r="B153" s="207" t="s">
        <v>255</v>
      </c>
      <c r="C153" s="203">
        <f>data!C401</f>
        <v>0</v>
      </c>
    </row>
    <row r="154" spans="1:3" ht="20.100000000000001" customHeight="1" x14ac:dyDescent="0.25">
      <c r="A154" s="209" t="s">
        <v>947</v>
      </c>
      <c r="B154" s="207" t="s">
        <v>256</v>
      </c>
      <c r="C154" s="203">
        <f>data!C402</f>
        <v>0</v>
      </c>
    </row>
    <row r="155" spans="1:3" ht="20.100000000000001" customHeight="1" x14ac:dyDescent="0.25">
      <c r="A155" s="209" t="s">
        <v>948</v>
      </c>
      <c r="B155" s="207" t="s">
        <v>949</v>
      </c>
      <c r="C155" s="203">
        <f>data!C403</f>
        <v>0</v>
      </c>
    </row>
    <row r="156" spans="1:3" ht="20.100000000000001" customHeight="1" x14ac:dyDescent="0.25">
      <c r="A156" s="209" t="s">
        <v>950</v>
      </c>
      <c r="B156" s="207" t="s">
        <v>258</v>
      </c>
      <c r="C156" s="203">
        <f>data!C404</f>
        <v>0</v>
      </c>
    </row>
    <row r="157" spans="1:3" ht="20.100000000000001" customHeight="1" x14ac:dyDescent="0.25">
      <c r="A157" s="209" t="s">
        <v>951</v>
      </c>
      <c r="B157" s="207" t="s">
        <v>259</v>
      </c>
      <c r="C157" s="203">
        <f>data!C405</f>
        <v>0</v>
      </c>
    </row>
    <row r="158" spans="1:3" ht="20.100000000000001" customHeight="1" x14ac:dyDescent="0.25">
      <c r="A158" s="209" t="s">
        <v>952</v>
      </c>
      <c r="B158" s="207" t="s">
        <v>260</v>
      </c>
      <c r="C158" s="203">
        <f>data!C406</f>
        <v>0</v>
      </c>
    </row>
    <row r="159" spans="1:3" ht="20.100000000000001" customHeight="1" x14ac:dyDescent="0.25">
      <c r="A159" s="209" t="s">
        <v>953</v>
      </c>
      <c r="B159" s="207" t="s">
        <v>261</v>
      </c>
      <c r="C159" s="203">
        <f>data!C407</f>
        <v>0</v>
      </c>
    </row>
    <row r="160" spans="1:3" ht="20.100000000000001" customHeight="1" x14ac:dyDescent="0.25">
      <c r="A160" s="209" t="s">
        <v>954</v>
      </c>
      <c r="B160" s="207" t="s">
        <v>262</v>
      </c>
      <c r="C160" s="203">
        <f>data!C408</f>
        <v>0</v>
      </c>
    </row>
    <row r="161" spans="1:3" ht="20.100000000000001" customHeight="1" x14ac:dyDescent="0.25">
      <c r="A161" s="209" t="s">
        <v>955</v>
      </c>
      <c r="B161" s="207" t="s">
        <v>263</v>
      </c>
      <c r="C161" s="203">
        <f>data!C409</f>
        <v>0</v>
      </c>
    </row>
    <row r="162" spans="1:3" ht="20.100000000000001" customHeight="1" x14ac:dyDescent="0.25">
      <c r="A162" s="209" t="s">
        <v>956</v>
      </c>
      <c r="B162" s="207" t="s">
        <v>264</v>
      </c>
      <c r="C162" s="203">
        <f>data!C410</f>
        <v>0</v>
      </c>
    </row>
    <row r="163" spans="1:3" ht="20.100000000000001" customHeight="1" x14ac:dyDescent="0.25">
      <c r="A163" s="209" t="s">
        <v>957</v>
      </c>
      <c r="B163" s="207" t="s">
        <v>265</v>
      </c>
      <c r="C163" s="203">
        <f>data!C411</f>
        <v>0</v>
      </c>
    </row>
    <row r="164" spans="1:3" ht="20.100000000000001" customHeight="1" x14ac:dyDescent="0.25">
      <c r="A164" s="209" t="s">
        <v>958</v>
      </c>
      <c r="B164" s="207" t="s">
        <v>266</v>
      </c>
      <c r="C164" s="203">
        <f>data!C412</f>
        <v>0</v>
      </c>
    </row>
    <row r="165" spans="1:3" ht="20.100000000000001" customHeight="1" x14ac:dyDescent="0.25">
      <c r="A165" s="209" t="s">
        <v>959</v>
      </c>
      <c r="B165" s="207" t="s">
        <v>267</v>
      </c>
      <c r="C165" s="203">
        <f>data!C413</f>
        <v>0</v>
      </c>
    </row>
    <row r="166" spans="1:3" ht="20.100000000000001" customHeight="1" x14ac:dyDescent="0.25">
      <c r="A166" s="209" t="s">
        <v>960</v>
      </c>
      <c r="B166" s="207" t="s">
        <v>961</v>
      </c>
      <c r="C166" s="203">
        <f>data!C414</f>
        <v>1411630.15</v>
      </c>
    </row>
    <row r="167" spans="1:3" ht="20.100000000000001" customHeight="1" x14ac:dyDescent="0.25">
      <c r="A167" s="188">
        <v>34</v>
      </c>
      <c r="B167" s="190" t="s">
        <v>962</v>
      </c>
      <c r="C167" s="203">
        <f>data!D416</f>
        <v>35704458.919999994</v>
      </c>
    </row>
    <row r="168" spans="1:3" ht="20.100000000000001" customHeight="1" x14ac:dyDescent="0.25">
      <c r="A168" s="188">
        <v>35</v>
      </c>
      <c r="B168" s="190" t="s">
        <v>963</v>
      </c>
      <c r="C168" s="203">
        <f>data!D417</f>
        <v>-12832092.299999997</v>
      </c>
    </row>
    <row r="169" spans="1:3" ht="20.100000000000001" customHeight="1" x14ac:dyDescent="0.25">
      <c r="A169" s="188">
        <v>36</v>
      </c>
      <c r="B169" s="192"/>
      <c r="C169" s="190"/>
    </row>
    <row r="170" spans="1:3" ht="20.100000000000001" customHeight="1" x14ac:dyDescent="0.25">
      <c r="A170" s="188">
        <v>37</v>
      </c>
      <c r="B170" s="190" t="s">
        <v>964</v>
      </c>
      <c r="C170" s="203">
        <f>data!D420</f>
        <v>0</v>
      </c>
    </row>
    <row r="171" spans="1:3" ht="20.100000000000001" customHeight="1" x14ac:dyDescent="0.25">
      <c r="A171" s="188">
        <v>38</v>
      </c>
      <c r="B171" s="192"/>
      <c r="C171" s="190"/>
    </row>
    <row r="172" spans="1:3" ht="20.100000000000001" customHeight="1" x14ac:dyDescent="0.25">
      <c r="A172" s="188">
        <v>39</v>
      </c>
      <c r="B172" s="190" t="s">
        <v>965</v>
      </c>
      <c r="C172" s="190">
        <f>data!D421</f>
        <v>-12832092.299999997</v>
      </c>
    </row>
    <row r="173" spans="1:3" ht="20.100000000000001" customHeight="1" x14ac:dyDescent="0.25">
      <c r="A173" s="188">
        <v>40</v>
      </c>
      <c r="B173" s="192"/>
      <c r="C173" s="190"/>
    </row>
    <row r="174" spans="1:3" ht="20.100000000000001" customHeight="1" x14ac:dyDescent="0.25">
      <c r="A174" s="188">
        <v>41</v>
      </c>
      <c r="B174" s="190" t="s">
        <v>966</v>
      </c>
      <c r="C174" s="203">
        <f>data!C422</f>
        <v>0</v>
      </c>
    </row>
    <row r="175" spans="1:3" ht="20.100000000000001" customHeight="1" x14ac:dyDescent="0.25">
      <c r="A175" s="188">
        <v>42</v>
      </c>
      <c r="B175" s="190" t="s">
        <v>967</v>
      </c>
      <c r="C175" s="203">
        <f>data!C423</f>
        <v>0</v>
      </c>
    </row>
    <row r="176" spans="1:3" ht="20.100000000000001" customHeight="1" x14ac:dyDescent="0.25">
      <c r="A176" s="188">
        <v>43</v>
      </c>
      <c r="B176" s="192"/>
      <c r="C176" s="190"/>
    </row>
    <row r="177" spans="1:3" ht="20.100000000000001" customHeight="1" x14ac:dyDescent="0.25">
      <c r="A177" s="188">
        <v>44</v>
      </c>
      <c r="B177" s="190" t="s">
        <v>968</v>
      </c>
      <c r="C177" s="203">
        <f>data!D424</f>
        <v>-12832092.299999997</v>
      </c>
    </row>
    <row r="178" spans="1:3" ht="20.100000000000001" customHeight="1" x14ac:dyDescent="0.25">
      <c r="A178" s="193">
        <v>45</v>
      </c>
      <c r="B178" s="192" t="s">
        <v>969</v>
      </c>
      <c r="C178" s="190"/>
    </row>
    <row r="179" spans="1:3" ht="20.100000000000001" customHeight="1" x14ac:dyDescent="0.2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6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82" customWidth="1"/>
    <col min="2" max="2" width="22.44140625" style="282" customWidth="1"/>
    <col min="3" max="8" width="13.77734375" style="282" customWidth="1"/>
    <col min="9" max="9" width="15.77734375" style="282" customWidth="1"/>
    <col min="10" max="10" width="8.88671875" style="282" customWidth="1"/>
    <col min="11" max="16384" width="8.88671875" style="282"/>
  </cols>
  <sheetData>
    <row r="1" spans="1:9" ht="20.100000000000001" customHeight="1" x14ac:dyDescent="0.2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00000000000001" customHeight="1" x14ac:dyDescent="0.2">
      <c r="A2" s="283"/>
      <c r="I2" s="284" t="s">
        <v>971</v>
      </c>
    </row>
    <row r="3" spans="1:9" ht="20.100000000000001" customHeight="1" x14ac:dyDescent="0.2">
      <c r="A3" s="283"/>
      <c r="I3" s="283"/>
    </row>
    <row r="4" spans="1:9" ht="20.100000000000001" customHeight="1" x14ac:dyDescent="0.2">
      <c r="A4" s="285" t="str">
        <f>"Hospital: "&amp;data!C98</f>
        <v>Hospital: Wellfound Behavioral Health Hospital</v>
      </c>
      <c r="G4" s="286"/>
      <c r="H4" s="285" t="str">
        <f>"FYE: "&amp;data!C96</f>
        <v>FYE: 12/31/2022</v>
      </c>
    </row>
    <row r="5" spans="1:9" ht="20.100000000000001" customHeight="1" x14ac:dyDescent="0.2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00000000000001" customHeight="1" x14ac:dyDescent="0.2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00000000000001" customHeight="1" x14ac:dyDescent="0.2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00000000000001" customHeight="1" x14ac:dyDescent="0.2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00000000000001" customHeight="1" x14ac:dyDescent="0.2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0</v>
      </c>
      <c r="F9" s="287">
        <f>data!F59</f>
        <v>0</v>
      </c>
      <c r="G9" s="287">
        <f>data!G59</f>
        <v>0</v>
      </c>
      <c r="H9" s="287">
        <f>data!H59</f>
        <v>21234</v>
      </c>
      <c r="I9" s="287">
        <f>data!I59</f>
        <v>0</v>
      </c>
    </row>
    <row r="10" spans="1:9" ht="20.100000000000001" customHeight="1" x14ac:dyDescent="0.2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0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00000000000001" customHeight="1" x14ac:dyDescent="0.2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0</v>
      </c>
      <c r="F11" s="287">
        <f>data!F61</f>
        <v>0</v>
      </c>
      <c r="G11" s="287">
        <f>data!G61</f>
        <v>0</v>
      </c>
      <c r="H11" s="287">
        <f>data!H61</f>
        <v>19647620.16</v>
      </c>
      <c r="I11" s="287">
        <f>data!I61</f>
        <v>0</v>
      </c>
    </row>
    <row r="12" spans="1:9" ht="20.100000000000001" customHeight="1" x14ac:dyDescent="0.2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0</v>
      </c>
      <c r="F12" s="287">
        <f>data!F62</f>
        <v>0</v>
      </c>
      <c r="G12" s="287">
        <f>data!G62</f>
        <v>0</v>
      </c>
      <c r="H12" s="287">
        <f>data!H62</f>
        <v>4315831</v>
      </c>
      <c r="I12" s="287">
        <f>data!I62</f>
        <v>0</v>
      </c>
    </row>
    <row r="13" spans="1:9" ht="20.100000000000001" customHeight="1" x14ac:dyDescent="0.2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-1043.5</v>
      </c>
      <c r="I13" s="287">
        <f>data!I63</f>
        <v>0</v>
      </c>
    </row>
    <row r="14" spans="1:9" ht="20.100000000000001" customHeight="1" x14ac:dyDescent="0.2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0</v>
      </c>
      <c r="F14" s="287">
        <f>data!F64</f>
        <v>0</v>
      </c>
      <c r="G14" s="287">
        <f>data!G64</f>
        <v>0</v>
      </c>
      <c r="H14" s="287">
        <f>data!H64</f>
        <v>2157453.17</v>
      </c>
      <c r="I14" s="287">
        <f>data!I64</f>
        <v>0</v>
      </c>
    </row>
    <row r="15" spans="1:9" ht="20.100000000000001" customHeight="1" x14ac:dyDescent="0.2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00000000000001" customHeight="1" x14ac:dyDescent="0.2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0</v>
      </c>
      <c r="F16" s="287">
        <f>data!F66</f>
        <v>0</v>
      </c>
      <c r="G16" s="287">
        <f>data!G66</f>
        <v>0</v>
      </c>
      <c r="H16" s="287">
        <f>data!H66</f>
        <v>3023446.03</v>
      </c>
      <c r="I16" s="287">
        <f>data!I66</f>
        <v>0</v>
      </c>
    </row>
    <row r="17" spans="1:9" ht="20.100000000000001" customHeight="1" x14ac:dyDescent="0.2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0</v>
      </c>
      <c r="H17" s="287">
        <f>data!H67</f>
        <v>738164</v>
      </c>
      <c r="I17" s="287">
        <f>data!I67</f>
        <v>0</v>
      </c>
    </row>
    <row r="18" spans="1:9" ht="20.100000000000001" customHeight="1" x14ac:dyDescent="0.2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1777381.19</v>
      </c>
      <c r="I18" s="287">
        <f>data!I68</f>
        <v>0</v>
      </c>
    </row>
    <row r="19" spans="1:9" ht="20.100000000000001" customHeight="1" x14ac:dyDescent="0.2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0</v>
      </c>
      <c r="F19" s="287">
        <f>data!F69</f>
        <v>0</v>
      </c>
      <c r="G19" s="287">
        <f>data!G69</f>
        <v>0</v>
      </c>
      <c r="H19" s="287">
        <f>data!H69</f>
        <v>4045608.07</v>
      </c>
      <c r="I19" s="287">
        <f>data!I69</f>
        <v>0</v>
      </c>
    </row>
    <row r="20" spans="1:9" ht="20.100000000000001" customHeight="1" x14ac:dyDescent="0.2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00000000000001" customHeight="1" x14ac:dyDescent="0.2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0</v>
      </c>
      <c r="F21" s="287">
        <f>data!F85</f>
        <v>0</v>
      </c>
      <c r="G21" s="287">
        <f>data!G85</f>
        <v>0</v>
      </c>
      <c r="H21" s="287">
        <f>data!H85</f>
        <v>35704460.119999997</v>
      </c>
      <c r="I21" s="287">
        <f>data!I85</f>
        <v>0</v>
      </c>
    </row>
    <row r="22" spans="1:9" ht="20.100000000000001" customHeight="1" x14ac:dyDescent="0.2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00000000000001" customHeight="1" x14ac:dyDescent="0.2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00000000000001" customHeight="1" x14ac:dyDescent="0.2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0</v>
      </c>
      <c r="F24" s="287">
        <f>data!F87</f>
        <v>0</v>
      </c>
      <c r="G24" s="287">
        <f>data!G87</f>
        <v>0</v>
      </c>
      <c r="H24" s="287">
        <f>data!H87</f>
        <v>84088525.079999998</v>
      </c>
      <c r="I24" s="287">
        <f>data!I87</f>
        <v>0</v>
      </c>
    </row>
    <row r="25" spans="1:9" ht="20.100000000000001" customHeight="1" x14ac:dyDescent="0.2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0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2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0</v>
      </c>
      <c r="F26" s="287">
        <f>data!F89</f>
        <v>0</v>
      </c>
      <c r="G26" s="287">
        <f>data!G89</f>
        <v>0</v>
      </c>
      <c r="H26" s="287">
        <f>data!H89</f>
        <v>84088525.079999998</v>
      </c>
      <c r="I26" s="287">
        <f>data!I89</f>
        <v>0</v>
      </c>
    </row>
    <row r="27" spans="1:9" ht="20.100000000000001" customHeight="1" x14ac:dyDescent="0.2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00000000000001" customHeight="1" x14ac:dyDescent="0.2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0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00000000000001" customHeight="1" x14ac:dyDescent="0.2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00000000000001" customHeight="1" x14ac:dyDescent="0.2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0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00000000000001" customHeight="1" x14ac:dyDescent="0.2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00000000000001" customHeight="1" x14ac:dyDescent="0.2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0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00000000000001" customHeight="1" x14ac:dyDescent="0.2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00000000000001" customHeight="1" x14ac:dyDescent="0.2">
      <c r="A34" s="283"/>
      <c r="I34" s="284" t="s">
        <v>989</v>
      </c>
    </row>
    <row r="35" spans="1:9" ht="20.100000000000001" customHeight="1" x14ac:dyDescent="0.2">
      <c r="A35" s="283"/>
      <c r="I35" s="283"/>
    </row>
    <row r="36" spans="1:9" ht="20.100000000000001" customHeight="1" x14ac:dyDescent="0.2">
      <c r="A36" s="285" t="str">
        <f>"Hospital: "&amp;data!C98</f>
        <v>Hospital: Wellfound Behavioral Health Hospital</v>
      </c>
      <c r="G36" s="286"/>
      <c r="H36" s="285" t="str">
        <f>"FYE: "&amp;data!C96</f>
        <v>FYE: 12/31/2022</v>
      </c>
    </row>
    <row r="37" spans="1:9" ht="20.100000000000001" customHeight="1" x14ac:dyDescent="0.2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00000000000001" customHeight="1" x14ac:dyDescent="0.2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00000000000001" customHeight="1" x14ac:dyDescent="0.2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00000000000001" customHeight="1" x14ac:dyDescent="0.2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00000000000001" customHeight="1" x14ac:dyDescent="0.2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00000000000001" customHeight="1" x14ac:dyDescent="0.2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0</v>
      </c>
    </row>
    <row r="43" spans="1:9" ht="20.100000000000001" customHeight="1" x14ac:dyDescent="0.2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0</v>
      </c>
    </row>
    <row r="44" spans="1:9" ht="20.100000000000001" customHeight="1" x14ac:dyDescent="0.2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0</v>
      </c>
    </row>
    <row r="45" spans="1:9" ht="20.100000000000001" customHeight="1" x14ac:dyDescent="0.2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00000000000001" customHeight="1" x14ac:dyDescent="0.2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0</v>
      </c>
    </row>
    <row r="47" spans="1:9" ht="20.100000000000001" customHeight="1" x14ac:dyDescent="0.2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00000000000001" customHeight="1" x14ac:dyDescent="0.2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0</v>
      </c>
    </row>
    <row r="49" spans="1:11" ht="20.100000000000001" customHeight="1" x14ac:dyDescent="0.2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0</v>
      </c>
    </row>
    <row r="50" spans="1:11" ht="20.100000000000001" customHeight="1" x14ac:dyDescent="0.2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00000000000001" customHeight="1" x14ac:dyDescent="0.2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0</v>
      </c>
    </row>
    <row r="52" spans="1:11" ht="20.100000000000001" customHeight="1" x14ac:dyDescent="0.2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00000000000001" customHeight="1" x14ac:dyDescent="0.2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0</v>
      </c>
    </row>
    <row r="54" spans="1:11" ht="20.100000000000001" customHeight="1" x14ac:dyDescent="0.2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00000000000001" customHeight="1" x14ac:dyDescent="0.2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00000000000001" customHeight="1" x14ac:dyDescent="0.2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0</v>
      </c>
    </row>
    <row r="57" spans="1:11" ht="20.100000000000001" customHeight="1" x14ac:dyDescent="0.2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0</v>
      </c>
    </row>
    <row r="58" spans="1:11" ht="20.100000000000001" customHeight="1" x14ac:dyDescent="0.2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0</v>
      </c>
    </row>
    <row r="59" spans="1:11" ht="20.100000000000001" customHeight="1" x14ac:dyDescent="0.2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00000000000001" customHeight="1" x14ac:dyDescent="0.2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0</v>
      </c>
      <c r="K60" s="298"/>
    </row>
    <row r="61" spans="1:11" ht="20.100000000000001" customHeight="1" x14ac:dyDescent="0.2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00000000000001" customHeight="1" x14ac:dyDescent="0.2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00000000000001" customHeight="1" x14ac:dyDescent="0.2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00000000000001" customHeight="1" x14ac:dyDescent="0.2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0</v>
      </c>
    </row>
    <row r="65" spans="1:9" ht="20.100000000000001" customHeight="1" x14ac:dyDescent="0.2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00000000000001" customHeight="1" x14ac:dyDescent="0.2">
      <c r="D66" s="283"/>
      <c r="I66" s="284" t="s">
        <v>992</v>
      </c>
    </row>
    <row r="67" spans="1:9" ht="20.100000000000001" customHeight="1" x14ac:dyDescent="0.2">
      <c r="A67" s="283"/>
    </row>
    <row r="68" spans="1:9" ht="20.100000000000001" customHeight="1" x14ac:dyDescent="0.2">
      <c r="A68" s="285" t="str">
        <f>"Hospital: "&amp;data!C98</f>
        <v>Hospital: Wellfound Behavioral Health Hospital</v>
      </c>
      <c r="G68" s="286"/>
      <c r="H68" s="285" t="str">
        <f>"FYE: "&amp;data!C96</f>
        <v>FYE: 12/31/2022</v>
      </c>
    </row>
    <row r="69" spans="1:9" ht="20.100000000000001" customHeight="1" x14ac:dyDescent="0.2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00000000000001" customHeight="1" x14ac:dyDescent="0.2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00000000000001" customHeight="1" x14ac:dyDescent="0.2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00000000000001" customHeight="1" x14ac:dyDescent="0.2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00000000000001" customHeight="1" x14ac:dyDescent="0.2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00000000000001" customHeight="1" x14ac:dyDescent="0.2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0</v>
      </c>
      <c r="G74" s="294">
        <f>data!U60</f>
        <v>0</v>
      </c>
      <c r="H74" s="294">
        <f>data!V60</f>
        <v>0</v>
      </c>
      <c r="I74" s="294">
        <f>data!W60</f>
        <v>0</v>
      </c>
    </row>
    <row r="75" spans="1:9" ht="20.100000000000001" customHeight="1" x14ac:dyDescent="0.2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0</v>
      </c>
      <c r="F75" s="287">
        <f>data!T61</f>
        <v>0</v>
      </c>
      <c r="G75" s="287">
        <f>data!U61</f>
        <v>0</v>
      </c>
      <c r="H75" s="287">
        <f>data!V61</f>
        <v>0</v>
      </c>
      <c r="I75" s="287">
        <f>data!W61</f>
        <v>0</v>
      </c>
    </row>
    <row r="76" spans="1:9" ht="20.100000000000001" customHeight="1" x14ac:dyDescent="0.2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0</v>
      </c>
      <c r="H76" s="287">
        <f>data!V62</f>
        <v>0</v>
      </c>
      <c r="I76" s="287">
        <f>data!W62</f>
        <v>0</v>
      </c>
    </row>
    <row r="77" spans="1:9" ht="20.100000000000001" customHeight="1" x14ac:dyDescent="0.2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00000000000001" customHeight="1" x14ac:dyDescent="0.2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0</v>
      </c>
      <c r="F78" s="287">
        <f>data!T64</f>
        <v>0</v>
      </c>
      <c r="G78" s="287">
        <f>data!U64</f>
        <v>0</v>
      </c>
      <c r="H78" s="287">
        <f>data!V64</f>
        <v>0</v>
      </c>
      <c r="I78" s="287">
        <f>data!W64</f>
        <v>0</v>
      </c>
    </row>
    <row r="79" spans="1:9" ht="20.100000000000001" customHeight="1" x14ac:dyDescent="0.2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00000000000001" customHeight="1" x14ac:dyDescent="0.2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0</v>
      </c>
      <c r="G80" s="287">
        <f>data!U66</f>
        <v>0</v>
      </c>
      <c r="H80" s="287">
        <f>data!V66</f>
        <v>0</v>
      </c>
      <c r="I80" s="287">
        <f>data!W66</f>
        <v>0</v>
      </c>
    </row>
    <row r="81" spans="1:9" ht="20.100000000000001" customHeight="1" x14ac:dyDescent="0.2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0</v>
      </c>
      <c r="I81" s="287">
        <f>data!W67</f>
        <v>0</v>
      </c>
    </row>
    <row r="82" spans="1:9" ht="20.100000000000001" customHeight="1" x14ac:dyDescent="0.2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00000000000001" customHeight="1" x14ac:dyDescent="0.2">
      <c r="A83" s="279">
        <v>14</v>
      </c>
      <c r="B83" s="287" t="s">
        <v>978</v>
      </c>
      <c r="C83" s="287">
        <f>data!Q69</f>
        <v>0</v>
      </c>
      <c r="D83" s="287">
        <f>data!R69</f>
        <v>0</v>
      </c>
      <c r="E83" s="287">
        <f>data!S69</f>
        <v>0</v>
      </c>
      <c r="F83" s="287">
        <f>data!T69</f>
        <v>0</v>
      </c>
      <c r="G83" s="287">
        <f>data!U69</f>
        <v>0</v>
      </c>
      <c r="H83" s="287">
        <f>data!V69</f>
        <v>0</v>
      </c>
      <c r="I83" s="287">
        <f>data!W69</f>
        <v>0</v>
      </c>
    </row>
    <row r="84" spans="1:9" ht="20.100000000000001" customHeight="1" x14ac:dyDescent="0.2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00000000000001" customHeight="1" x14ac:dyDescent="0.2">
      <c r="A85" s="279">
        <v>16</v>
      </c>
      <c r="B85" s="295" t="s">
        <v>979</v>
      </c>
      <c r="C85" s="287">
        <f>data!Q85</f>
        <v>0</v>
      </c>
      <c r="D85" s="287">
        <f>data!R85</f>
        <v>0</v>
      </c>
      <c r="E85" s="287">
        <f>data!S85</f>
        <v>0</v>
      </c>
      <c r="F85" s="287">
        <f>data!T85</f>
        <v>0</v>
      </c>
      <c r="G85" s="287">
        <f>data!U85</f>
        <v>0</v>
      </c>
      <c r="H85" s="287">
        <f>data!V85</f>
        <v>0</v>
      </c>
      <c r="I85" s="287">
        <f>data!W85</f>
        <v>0</v>
      </c>
    </row>
    <row r="86" spans="1:9" ht="20.100000000000001" customHeight="1" x14ac:dyDescent="0.2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00000000000001" customHeight="1" x14ac:dyDescent="0.2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00000000000001" customHeight="1" x14ac:dyDescent="0.2">
      <c r="A88" s="279">
        <v>19</v>
      </c>
      <c r="B88" s="295" t="s">
        <v>981</v>
      </c>
      <c r="C88" s="287">
        <f>data!Q87</f>
        <v>0</v>
      </c>
      <c r="D88" s="287">
        <f>data!R87</f>
        <v>0</v>
      </c>
      <c r="E88" s="287">
        <f>data!S87</f>
        <v>0</v>
      </c>
      <c r="F88" s="287">
        <f>data!T87</f>
        <v>0</v>
      </c>
      <c r="G88" s="287">
        <f>data!U87</f>
        <v>0</v>
      </c>
      <c r="H88" s="287">
        <f>data!V87</f>
        <v>0</v>
      </c>
      <c r="I88" s="287">
        <f>data!W87</f>
        <v>0</v>
      </c>
    </row>
    <row r="89" spans="1:9" ht="20.100000000000001" customHeight="1" x14ac:dyDescent="0.2">
      <c r="A89" s="279">
        <v>20</v>
      </c>
      <c r="B89" s="295" t="s">
        <v>982</v>
      </c>
      <c r="C89" s="287">
        <f>data!Q88</f>
        <v>0</v>
      </c>
      <c r="D89" s="287">
        <f>data!R88</f>
        <v>0</v>
      </c>
      <c r="E89" s="287">
        <f>data!S88</f>
        <v>0</v>
      </c>
      <c r="F89" s="287">
        <f>data!T88</f>
        <v>0</v>
      </c>
      <c r="G89" s="287">
        <f>data!U88</f>
        <v>0</v>
      </c>
      <c r="H89" s="287">
        <f>data!V88</f>
        <v>0</v>
      </c>
      <c r="I89" s="287">
        <f>data!W88</f>
        <v>0</v>
      </c>
    </row>
    <row r="90" spans="1:9" ht="20.100000000000001" customHeight="1" x14ac:dyDescent="0.2">
      <c r="A90" s="279">
        <v>21</v>
      </c>
      <c r="B90" s="295" t="s">
        <v>983</v>
      </c>
      <c r="C90" s="287">
        <f>data!Q89</f>
        <v>0</v>
      </c>
      <c r="D90" s="287">
        <f>data!R89</f>
        <v>0</v>
      </c>
      <c r="E90" s="287">
        <f>data!S89</f>
        <v>0</v>
      </c>
      <c r="F90" s="287">
        <f>data!T89</f>
        <v>0</v>
      </c>
      <c r="G90" s="287">
        <f>data!U89</f>
        <v>0</v>
      </c>
      <c r="H90" s="287">
        <f>data!V89</f>
        <v>0</v>
      </c>
      <c r="I90" s="287">
        <f>data!W89</f>
        <v>0</v>
      </c>
    </row>
    <row r="91" spans="1:9" ht="20.100000000000001" customHeight="1" x14ac:dyDescent="0.2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00000000000001" customHeight="1" x14ac:dyDescent="0.2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0</v>
      </c>
      <c r="H92" s="287">
        <f>data!V90</f>
        <v>0</v>
      </c>
      <c r="I92" s="287">
        <f>data!W90</f>
        <v>0</v>
      </c>
    </row>
    <row r="93" spans="1:9" ht="20.100000000000001" customHeight="1" x14ac:dyDescent="0.2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00000000000001" customHeight="1" x14ac:dyDescent="0.2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00000000000001" customHeight="1" x14ac:dyDescent="0.2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00000000000001" customHeight="1" x14ac:dyDescent="0.2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00000000000001" customHeight="1" x14ac:dyDescent="0.2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00000000000001" customHeight="1" x14ac:dyDescent="0.2">
      <c r="D98" s="283"/>
      <c r="I98" s="284" t="s">
        <v>997</v>
      </c>
    </row>
    <row r="99" spans="1:9" ht="20.100000000000001" customHeight="1" x14ac:dyDescent="0.2">
      <c r="A99" s="283"/>
    </row>
    <row r="100" spans="1:9" ht="20.100000000000001" customHeight="1" x14ac:dyDescent="0.2">
      <c r="A100" s="285" t="str">
        <f>"Hospital: "&amp;data!C98</f>
        <v>Hospital: Wellfound Behavioral Health Hospital</v>
      </c>
      <c r="G100" s="286"/>
      <c r="H100" s="285" t="str">
        <f>"FYE: "&amp;data!C96</f>
        <v>FYE: 12/31/2022</v>
      </c>
    </row>
    <row r="101" spans="1:9" ht="20.100000000000001" customHeight="1" x14ac:dyDescent="0.2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00000000000001" customHeight="1" x14ac:dyDescent="0.2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00000000000001" customHeight="1" x14ac:dyDescent="0.2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00000000000001" customHeight="1" x14ac:dyDescent="0.2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00000000000001" customHeight="1" x14ac:dyDescent="0.2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00000000000001" customHeight="1" x14ac:dyDescent="0.2">
      <c r="A106" s="279">
        <v>5</v>
      </c>
      <c r="B106" s="287" t="s">
        <v>247</v>
      </c>
      <c r="C106" s="294">
        <f>data!X60</f>
        <v>0</v>
      </c>
      <c r="D106" s="294">
        <f>data!Y60</f>
        <v>0</v>
      </c>
      <c r="E106" s="294">
        <f>data!Z60</f>
        <v>0</v>
      </c>
      <c r="F106" s="294">
        <f>data!AA60</f>
        <v>0</v>
      </c>
      <c r="G106" s="294">
        <f>data!AB60</f>
        <v>0</v>
      </c>
      <c r="H106" s="294">
        <f>data!AC60</f>
        <v>0</v>
      </c>
      <c r="I106" s="294">
        <f>data!AD60</f>
        <v>0</v>
      </c>
    </row>
    <row r="107" spans="1:9" ht="20.100000000000001" customHeight="1" x14ac:dyDescent="0.2">
      <c r="A107" s="279">
        <v>6</v>
      </c>
      <c r="B107" s="287" t="s">
        <v>248</v>
      </c>
      <c r="C107" s="287">
        <f>data!X61</f>
        <v>0</v>
      </c>
      <c r="D107" s="287">
        <f>data!Y61</f>
        <v>0</v>
      </c>
      <c r="E107" s="287">
        <f>data!Z61</f>
        <v>0</v>
      </c>
      <c r="F107" s="287">
        <f>data!AA61</f>
        <v>0</v>
      </c>
      <c r="G107" s="287">
        <f>data!AB61</f>
        <v>0</v>
      </c>
      <c r="H107" s="287">
        <f>data!AC61</f>
        <v>0</v>
      </c>
      <c r="I107" s="287">
        <f>data!AD61</f>
        <v>0</v>
      </c>
    </row>
    <row r="108" spans="1:9" ht="20.100000000000001" customHeight="1" x14ac:dyDescent="0.2">
      <c r="A108" s="279">
        <v>7</v>
      </c>
      <c r="B108" s="287" t="s">
        <v>9</v>
      </c>
      <c r="C108" s="287">
        <f>data!X62</f>
        <v>0</v>
      </c>
      <c r="D108" s="287">
        <f>data!Y62</f>
        <v>0</v>
      </c>
      <c r="E108" s="287">
        <f>data!Z62</f>
        <v>0</v>
      </c>
      <c r="F108" s="287">
        <f>data!AA62</f>
        <v>0</v>
      </c>
      <c r="G108" s="287">
        <f>data!AB62</f>
        <v>0</v>
      </c>
      <c r="H108" s="287">
        <f>data!AC62</f>
        <v>0</v>
      </c>
      <c r="I108" s="287">
        <f>data!AD62</f>
        <v>0</v>
      </c>
    </row>
    <row r="109" spans="1:9" ht="20.100000000000001" customHeight="1" x14ac:dyDescent="0.2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00000000000001" customHeight="1" x14ac:dyDescent="0.2">
      <c r="A110" s="279">
        <v>9</v>
      </c>
      <c r="B110" s="287" t="s">
        <v>250</v>
      </c>
      <c r="C110" s="287">
        <f>data!X64</f>
        <v>0</v>
      </c>
      <c r="D110" s="287">
        <f>data!Y64</f>
        <v>0</v>
      </c>
      <c r="E110" s="287">
        <f>data!Z64</f>
        <v>0</v>
      </c>
      <c r="F110" s="287">
        <f>data!AA64</f>
        <v>0</v>
      </c>
      <c r="G110" s="287">
        <f>data!AB64</f>
        <v>0</v>
      </c>
      <c r="H110" s="287">
        <f>data!AC64</f>
        <v>0</v>
      </c>
      <c r="I110" s="287">
        <f>data!AD64</f>
        <v>0</v>
      </c>
    </row>
    <row r="111" spans="1:9" ht="20.100000000000001" customHeight="1" x14ac:dyDescent="0.2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00000000000001" customHeight="1" x14ac:dyDescent="0.2">
      <c r="A112" s="279">
        <v>11</v>
      </c>
      <c r="B112" s="287" t="s">
        <v>498</v>
      </c>
      <c r="C112" s="287">
        <f>data!X66</f>
        <v>0</v>
      </c>
      <c r="D112" s="287">
        <f>data!Y66</f>
        <v>0</v>
      </c>
      <c r="E112" s="287">
        <f>data!Z66</f>
        <v>0</v>
      </c>
      <c r="F112" s="287">
        <f>data!AA66</f>
        <v>0</v>
      </c>
      <c r="G112" s="287">
        <f>data!AB66</f>
        <v>0</v>
      </c>
      <c r="H112" s="287">
        <f>data!AC66</f>
        <v>0</v>
      </c>
      <c r="I112" s="287">
        <f>data!AD66</f>
        <v>0</v>
      </c>
    </row>
    <row r="113" spans="1:9" ht="20.100000000000001" customHeight="1" x14ac:dyDescent="0.2">
      <c r="A113" s="279">
        <v>12</v>
      </c>
      <c r="B113" s="287" t="s">
        <v>11</v>
      </c>
      <c r="C113" s="287">
        <f>data!X67</f>
        <v>0</v>
      </c>
      <c r="D113" s="287">
        <f>data!Y67</f>
        <v>0</v>
      </c>
      <c r="E113" s="287">
        <f>data!Z67</f>
        <v>0</v>
      </c>
      <c r="F113" s="287">
        <f>data!AA67</f>
        <v>0</v>
      </c>
      <c r="G113" s="287">
        <f>data!AB67</f>
        <v>0</v>
      </c>
      <c r="H113" s="287">
        <f>data!AC67</f>
        <v>0</v>
      </c>
      <c r="I113" s="287">
        <f>data!AD67</f>
        <v>0</v>
      </c>
    </row>
    <row r="114" spans="1:9" ht="20.100000000000001" customHeight="1" x14ac:dyDescent="0.2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0</v>
      </c>
      <c r="I114" s="287">
        <f>data!AD68</f>
        <v>0</v>
      </c>
    </row>
    <row r="115" spans="1:9" ht="20.100000000000001" customHeight="1" x14ac:dyDescent="0.2">
      <c r="A115" s="279">
        <v>14</v>
      </c>
      <c r="B115" s="287" t="s">
        <v>978</v>
      </c>
      <c r="C115" s="287">
        <f>data!X69</f>
        <v>0</v>
      </c>
      <c r="D115" s="287">
        <f>data!Y69</f>
        <v>0</v>
      </c>
      <c r="E115" s="287">
        <f>data!Z69</f>
        <v>0</v>
      </c>
      <c r="F115" s="287">
        <f>data!AA69</f>
        <v>0</v>
      </c>
      <c r="G115" s="287">
        <f>data!AB69</f>
        <v>0</v>
      </c>
      <c r="H115" s="287">
        <f>data!AC69</f>
        <v>0</v>
      </c>
      <c r="I115" s="287">
        <f>data!AD69</f>
        <v>0</v>
      </c>
    </row>
    <row r="116" spans="1:9" ht="20.100000000000001" customHeight="1" x14ac:dyDescent="0.2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00000000000001" customHeight="1" x14ac:dyDescent="0.2">
      <c r="A117" s="279">
        <v>16</v>
      </c>
      <c r="B117" s="295" t="s">
        <v>979</v>
      </c>
      <c r="C117" s="287">
        <f>data!X85</f>
        <v>0</v>
      </c>
      <c r="D117" s="287">
        <f>data!Y85</f>
        <v>0</v>
      </c>
      <c r="E117" s="287">
        <f>data!Z85</f>
        <v>0</v>
      </c>
      <c r="F117" s="287">
        <f>data!AA85</f>
        <v>0</v>
      </c>
      <c r="G117" s="287">
        <f>data!AB85</f>
        <v>0</v>
      </c>
      <c r="H117" s="287">
        <f>data!AC85</f>
        <v>0</v>
      </c>
      <c r="I117" s="287">
        <f>data!AD85</f>
        <v>0</v>
      </c>
    </row>
    <row r="118" spans="1:9" ht="20.100000000000001" customHeight="1" x14ac:dyDescent="0.2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00000000000001" customHeight="1" x14ac:dyDescent="0.2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00000000000001" customHeight="1" x14ac:dyDescent="0.2">
      <c r="A120" s="279">
        <v>19</v>
      </c>
      <c r="B120" s="295" t="s">
        <v>981</v>
      </c>
      <c r="C120" s="287">
        <f>data!X87</f>
        <v>0</v>
      </c>
      <c r="D120" s="287">
        <f>data!Y87</f>
        <v>0</v>
      </c>
      <c r="E120" s="287">
        <f>data!Z87</f>
        <v>0</v>
      </c>
      <c r="F120" s="287">
        <f>data!AA87</f>
        <v>0</v>
      </c>
      <c r="G120" s="287">
        <f>data!AB87</f>
        <v>0</v>
      </c>
      <c r="H120" s="287">
        <f>data!AC87</f>
        <v>0</v>
      </c>
      <c r="I120" s="287">
        <f>data!AD87</f>
        <v>0</v>
      </c>
    </row>
    <row r="121" spans="1:9" ht="20.100000000000001" customHeight="1" x14ac:dyDescent="0.2">
      <c r="A121" s="279">
        <v>20</v>
      </c>
      <c r="B121" s="295" t="s">
        <v>982</v>
      </c>
      <c r="C121" s="287">
        <f>data!X88</f>
        <v>0</v>
      </c>
      <c r="D121" s="287">
        <f>data!Y88</f>
        <v>0</v>
      </c>
      <c r="E121" s="287">
        <f>data!Z88</f>
        <v>0</v>
      </c>
      <c r="F121" s="287">
        <f>data!AA88</f>
        <v>0</v>
      </c>
      <c r="G121" s="287">
        <f>data!AB88</f>
        <v>0</v>
      </c>
      <c r="H121" s="287">
        <f>data!AC88</f>
        <v>0</v>
      </c>
      <c r="I121" s="287">
        <f>data!AD88</f>
        <v>0</v>
      </c>
    </row>
    <row r="122" spans="1:9" ht="20.100000000000001" customHeight="1" x14ac:dyDescent="0.2">
      <c r="A122" s="279">
        <v>21</v>
      </c>
      <c r="B122" s="295" t="s">
        <v>983</v>
      </c>
      <c r="C122" s="287">
        <f>data!X89</f>
        <v>0</v>
      </c>
      <c r="D122" s="287">
        <f>data!Y89</f>
        <v>0</v>
      </c>
      <c r="E122" s="287">
        <f>data!Z89</f>
        <v>0</v>
      </c>
      <c r="F122" s="287">
        <f>data!AA89</f>
        <v>0</v>
      </c>
      <c r="G122" s="287">
        <f>data!AB89</f>
        <v>0</v>
      </c>
      <c r="H122" s="287">
        <f>data!AC89</f>
        <v>0</v>
      </c>
      <c r="I122" s="287">
        <f>data!AD89</f>
        <v>0</v>
      </c>
    </row>
    <row r="123" spans="1:9" ht="20.100000000000001" customHeight="1" x14ac:dyDescent="0.2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00000000000001" customHeight="1" x14ac:dyDescent="0.2">
      <c r="A124" s="279">
        <v>22</v>
      </c>
      <c r="B124" s="287" t="s">
        <v>985</v>
      </c>
      <c r="C124" s="287">
        <f>data!X90</f>
        <v>0</v>
      </c>
      <c r="D124" s="287">
        <f>data!Y90</f>
        <v>0</v>
      </c>
      <c r="E124" s="287">
        <f>data!Z90</f>
        <v>0</v>
      </c>
      <c r="F124" s="287">
        <f>data!AA90</f>
        <v>0</v>
      </c>
      <c r="G124" s="287">
        <f>data!AB90</f>
        <v>0</v>
      </c>
      <c r="H124" s="287">
        <f>data!AC90</f>
        <v>0</v>
      </c>
      <c r="I124" s="287">
        <f>data!AD90</f>
        <v>0</v>
      </c>
    </row>
    <row r="125" spans="1:9" ht="20.100000000000001" customHeight="1" x14ac:dyDescent="0.2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00000000000001" customHeight="1" x14ac:dyDescent="0.2">
      <c r="A126" s="279">
        <v>24</v>
      </c>
      <c r="B126" s="287" t="s">
        <v>987</v>
      </c>
      <c r="C126" s="287">
        <f>data!X92</f>
        <v>0</v>
      </c>
      <c r="D126" s="287">
        <f>data!Y92</f>
        <v>0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00000000000001" customHeight="1" x14ac:dyDescent="0.2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00000000000001" customHeight="1" x14ac:dyDescent="0.2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00000000000001" customHeight="1" x14ac:dyDescent="0.2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00000000000001" customHeight="1" x14ac:dyDescent="0.2">
      <c r="D130" s="283"/>
      <c r="I130" s="284" t="s">
        <v>1001</v>
      </c>
    </row>
    <row r="131" spans="1:14" ht="20.100000000000001" customHeight="1" x14ac:dyDescent="0.2">
      <c r="A131" s="283"/>
    </row>
    <row r="132" spans="1:14" ht="20.100000000000001" customHeight="1" x14ac:dyDescent="0.2">
      <c r="A132" s="285" t="str">
        <f>"Hospital: "&amp;data!C98</f>
        <v>Hospital: Wellfound Behavioral Health Hospital</v>
      </c>
      <c r="G132" s="286"/>
      <c r="H132" s="285" t="str">
        <f>"FYE: "&amp;data!C96</f>
        <v>FYE: 12/31/2022</v>
      </c>
    </row>
    <row r="133" spans="1:14" ht="20.100000000000001" customHeight="1" x14ac:dyDescent="0.2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00000000000001" customHeight="1" x14ac:dyDescent="0.2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00000000000001" customHeight="1" x14ac:dyDescent="0.2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00000000000001" customHeight="1" x14ac:dyDescent="0.2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00000000000001" customHeight="1" x14ac:dyDescent="0.2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00000000000001" customHeight="1" x14ac:dyDescent="0.2">
      <c r="A138" s="279">
        <v>5</v>
      </c>
      <c r="B138" s="287" t="s">
        <v>247</v>
      </c>
      <c r="C138" s="294">
        <f>data!AE60</f>
        <v>0</v>
      </c>
      <c r="D138" s="294">
        <f>data!AF60</f>
        <v>0</v>
      </c>
      <c r="E138" s="294">
        <f>data!AG60</f>
        <v>0</v>
      </c>
      <c r="F138" s="294">
        <f>data!AH60</f>
        <v>0</v>
      </c>
      <c r="G138" s="294">
        <f>data!AI60</f>
        <v>0</v>
      </c>
      <c r="H138" s="294">
        <f>data!AJ60</f>
        <v>0</v>
      </c>
      <c r="I138" s="294">
        <f>data!AK60</f>
        <v>0</v>
      </c>
    </row>
    <row r="139" spans="1:14" ht="20.100000000000001" customHeight="1" x14ac:dyDescent="0.2">
      <c r="A139" s="279">
        <v>6</v>
      </c>
      <c r="B139" s="287" t="s">
        <v>248</v>
      </c>
      <c r="C139" s="287">
        <f>data!AE61</f>
        <v>0</v>
      </c>
      <c r="D139" s="287">
        <f>data!AF61</f>
        <v>0</v>
      </c>
      <c r="E139" s="287">
        <f>data!AG61</f>
        <v>0</v>
      </c>
      <c r="F139" s="287">
        <f>data!AH61</f>
        <v>0</v>
      </c>
      <c r="G139" s="287">
        <f>data!AI61</f>
        <v>0</v>
      </c>
      <c r="H139" s="287">
        <f>data!AJ61</f>
        <v>0</v>
      </c>
      <c r="I139" s="287">
        <f>data!AK61</f>
        <v>0</v>
      </c>
    </row>
    <row r="140" spans="1:14" ht="20.100000000000001" customHeight="1" x14ac:dyDescent="0.2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0</v>
      </c>
      <c r="F140" s="287">
        <f>data!AH62</f>
        <v>0</v>
      </c>
      <c r="G140" s="287">
        <f>data!AI62</f>
        <v>0</v>
      </c>
      <c r="H140" s="287">
        <f>data!AJ62</f>
        <v>0</v>
      </c>
      <c r="I140" s="287">
        <f>data!AK62</f>
        <v>0</v>
      </c>
    </row>
    <row r="141" spans="1:14" ht="20.100000000000001" customHeight="1" x14ac:dyDescent="0.2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00000000000001" customHeight="1" x14ac:dyDescent="0.2">
      <c r="A142" s="279">
        <v>9</v>
      </c>
      <c r="B142" s="287" t="s">
        <v>250</v>
      </c>
      <c r="C142" s="287">
        <f>data!AE64</f>
        <v>0</v>
      </c>
      <c r="D142" s="287">
        <f>data!AF64</f>
        <v>0</v>
      </c>
      <c r="E142" s="287">
        <f>data!AG64</f>
        <v>0</v>
      </c>
      <c r="F142" s="287">
        <f>data!AH64</f>
        <v>0</v>
      </c>
      <c r="G142" s="287">
        <f>data!AI64</f>
        <v>0</v>
      </c>
      <c r="H142" s="287">
        <f>data!AJ64</f>
        <v>0</v>
      </c>
      <c r="I142" s="287">
        <f>data!AK64</f>
        <v>0</v>
      </c>
    </row>
    <row r="143" spans="1:14" ht="20.100000000000001" customHeight="1" x14ac:dyDescent="0.2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00000000000001" customHeight="1" x14ac:dyDescent="0.2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0</v>
      </c>
      <c r="F144" s="287">
        <f>data!AH66</f>
        <v>0</v>
      </c>
      <c r="G144" s="287">
        <f>data!AI66</f>
        <v>0</v>
      </c>
      <c r="H144" s="287">
        <f>data!AJ66</f>
        <v>0</v>
      </c>
      <c r="I144" s="287">
        <f>data!AK66</f>
        <v>0</v>
      </c>
    </row>
    <row r="145" spans="1:9" ht="20.100000000000001" customHeight="1" x14ac:dyDescent="0.2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0</v>
      </c>
    </row>
    <row r="146" spans="1:9" ht="20.100000000000001" customHeight="1" x14ac:dyDescent="0.2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00000000000001" customHeight="1" x14ac:dyDescent="0.2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0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00000000000001" customHeight="1" x14ac:dyDescent="0.2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00000000000001" customHeight="1" x14ac:dyDescent="0.2">
      <c r="A149" s="279">
        <v>16</v>
      </c>
      <c r="B149" s="295" t="s">
        <v>979</v>
      </c>
      <c r="C149" s="287">
        <f>data!AE85</f>
        <v>0</v>
      </c>
      <c r="D149" s="287">
        <f>data!AF85</f>
        <v>0</v>
      </c>
      <c r="E149" s="287">
        <f>data!AG85</f>
        <v>0</v>
      </c>
      <c r="F149" s="287">
        <f>data!AH85</f>
        <v>0</v>
      </c>
      <c r="G149" s="287">
        <f>data!AI85</f>
        <v>0</v>
      </c>
      <c r="H149" s="287">
        <f>data!AJ85</f>
        <v>0</v>
      </c>
      <c r="I149" s="287">
        <f>data!AK85</f>
        <v>0</v>
      </c>
    </row>
    <row r="150" spans="1:9" ht="20.100000000000001" customHeight="1" x14ac:dyDescent="0.2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00000000000001" customHeight="1" x14ac:dyDescent="0.2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00000000000001" customHeight="1" x14ac:dyDescent="0.2">
      <c r="A152" s="279">
        <v>19</v>
      </c>
      <c r="B152" s="295" t="s">
        <v>981</v>
      </c>
      <c r="C152" s="287">
        <f>data!AE87</f>
        <v>0</v>
      </c>
      <c r="D152" s="287">
        <f>data!AF87</f>
        <v>0</v>
      </c>
      <c r="E152" s="287">
        <f>data!AG87</f>
        <v>0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0</v>
      </c>
    </row>
    <row r="153" spans="1:9" ht="20.100000000000001" customHeight="1" x14ac:dyDescent="0.2">
      <c r="A153" s="279">
        <v>20</v>
      </c>
      <c r="B153" s="295" t="s">
        <v>982</v>
      </c>
      <c r="C153" s="287">
        <f>data!AE88</f>
        <v>0</v>
      </c>
      <c r="D153" s="287">
        <f>data!AF88</f>
        <v>0</v>
      </c>
      <c r="E153" s="287">
        <f>data!AG88</f>
        <v>0</v>
      </c>
      <c r="F153" s="287">
        <f>data!AH88</f>
        <v>0</v>
      </c>
      <c r="G153" s="287">
        <f>data!AI88</f>
        <v>0</v>
      </c>
      <c r="H153" s="287">
        <f>data!AJ88</f>
        <v>0</v>
      </c>
      <c r="I153" s="287">
        <f>data!AK88</f>
        <v>0</v>
      </c>
    </row>
    <row r="154" spans="1:9" ht="20.100000000000001" customHeight="1" x14ac:dyDescent="0.2">
      <c r="A154" s="279">
        <v>21</v>
      </c>
      <c r="B154" s="295" t="s">
        <v>983</v>
      </c>
      <c r="C154" s="287">
        <f>data!AE89</f>
        <v>0</v>
      </c>
      <c r="D154" s="287">
        <f>data!AF89</f>
        <v>0</v>
      </c>
      <c r="E154" s="287">
        <f>data!AG89</f>
        <v>0</v>
      </c>
      <c r="F154" s="287">
        <f>data!AH89</f>
        <v>0</v>
      </c>
      <c r="G154" s="287">
        <f>data!AI89</f>
        <v>0</v>
      </c>
      <c r="H154" s="287">
        <f>data!AJ89</f>
        <v>0</v>
      </c>
      <c r="I154" s="287">
        <f>data!AK89</f>
        <v>0</v>
      </c>
    </row>
    <row r="155" spans="1:9" ht="20.100000000000001" customHeight="1" x14ac:dyDescent="0.2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00000000000001" customHeight="1" x14ac:dyDescent="0.2">
      <c r="A156" s="279">
        <v>22</v>
      </c>
      <c r="B156" s="287" t="s">
        <v>985</v>
      </c>
      <c r="C156" s="287">
        <f>data!AE90</f>
        <v>0</v>
      </c>
      <c r="D156" s="287">
        <f>data!AF90</f>
        <v>0</v>
      </c>
      <c r="E156" s="287">
        <f>data!AG90</f>
        <v>0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spans="1:9" ht="20.100000000000001" customHeight="1" x14ac:dyDescent="0.2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00000000000001" customHeight="1" x14ac:dyDescent="0.2">
      <c r="A158" s="279">
        <v>24</v>
      </c>
      <c r="B158" s="287" t="s">
        <v>987</v>
      </c>
      <c r="C158" s="287">
        <f>data!AE92</f>
        <v>0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00000000000001" customHeight="1" x14ac:dyDescent="0.2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00000000000001" customHeight="1" x14ac:dyDescent="0.2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00000000000001" customHeight="1" x14ac:dyDescent="0.2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00000000000001" customHeight="1" x14ac:dyDescent="0.2">
      <c r="D162" s="283"/>
      <c r="I162" s="284" t="s">
        <v>1004</v>
      </c>
    </row>
    <row r="163" spans="1:9" ht="20.100000000000001" customHeight="1" x14ac:dyDescent="0.2">
      <c r="A163" s="283"/>
    </row>
    <row r="164" spans="1:9" ht="20.100000000000001" customHeight="1" x14ac:dyDescent="0.2">
      <c r="A164" s="285" t="str">
        <f>"Hospital: "&amp;data!C98</f>
        <v>Hospital: Wellfound Behavioral Health Hospital</v>
      </c>
      <c r="G164" s="286"/>
      <c r="H164" s="285" t="str">
        <f>"FYE: "&amp;data!C96</f>
        <v>FYE: 12/31/2022</v>
      </c>
    </row>
    <row r="165" spans="1:9" ht="20.100000000000001" customHeight="1" x14ac:dyDescent="0.2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00000000000001" customHeight="1" x14ac:dyDescent="0.2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00000000000001" customHeight="1" x14ac:dyDescent="0.2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00000000000001" customHeight="1" x14ac:dyDescent="0.2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00000000000001" customHeight="1" x14ac:dyDescent="0.2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00000000000001" customHeight="1" x14ac:dyDescent="0.2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00000000000001" customHeight="1" x14ac:dyDescent="0.2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00000000000001" customHeight="1" x14ac:dyDescent="0.2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00000000000001" customHeight="1" x14ac:dyDescent="0.2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00000000000001" customHeight="1" x14ac:dyDescent="0.2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00000000000001" customHeight="1" x14ac:dyDescent="0.2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00000000000001" customHeight="1" x14ac:dyDescent="0.2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00000000000001" customHeight="1" x14ac:dyDescent="0.2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00000000000001" customHeight="1" x14ac:dyDescent="0.2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00000000000001" customHeight="1" x14ac:dyDescent="0.2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00000000000001" customHeight="1" x14ac:dyDescent="0.2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00000000000001" customHeight="1" x14ac:dyDescent="0.2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00000000000001" customHeight="1" x14ac:dyDescent="0.2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00000000000001" customHeight="1" x14ac:dyDescent="0.2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00000000000001" customHeight="1" x14ac:dyDescent="0.2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00000000000001" customHeight="1" x14ac:dyDescent="0.2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00000000000001" customHeight="1" x14ac:dyDescent="0.2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00000000000001" customHeight="1" x14ac:dyDescent="0.2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00000000000001" customHeight="1" x14ac:dyDescent="0.2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00000000000001" customHeight="1" x14ac:dyDescent="0.2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00000000000001" customHeight="1" x14ac:dyDescent="0.2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00000000000001" customHeight="1" x14ac:dyDescent="0.2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00000000000001" customHeight="1" x14ac:dyDescent="0.2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00000000000001" customHeight="1" x14ac:dyDescent="0.2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00000000000001" customHeight="1" x14ac:dyDescent="0.2">
      <c r="D194" s="283"/>
      <c r="I194" s="284" t="s">
        <v>1008</v>
      </c>
    </row>
    <row r="195" spans="1:9" ht="20.100000000000001" customHeight="1" x14ac:dyDescent="0.2">
      <c r="A195" s="283"/>
    </row>
    <row r="196" spans="1:9" ht="20.100000000000001" customHeight="1" x14ac:dyDescent="0.2">
      <c r="A196" s="285" t="str">
        <f>"Hospital: "&amp;data!C98</f>
        <v>Hospital: Wellfound Behavioral Health Hospital</v>
      </c>
      <c r="G196" s="286"/>
      <c r="H196" s="285" t="str">
        <f>"FYE: "&amp;data!C96</f>
        <v>FYE: 12/31/2022</v>
      </c>
    </row>
    <row r="197" spans="1:9" ht="20.100000000000001" customHeight="1" x14ac:dyDescent="0.2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00000000000001" customHeight="1" x14ac:dyDescent="0.2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00000000000001" customHeight="1" x14ac:dyDescent="0.2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00000000000001" customHeight="1" x14ac:dyDescent="0.2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00000000000001" customHeight="1" x14ac:dyDescent="0.2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00000000000001" customHeight="1" x14ac:dyDescent="0.2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0</v>
      </c>
    </row>
    <row r="203" spans="1:9" ht="20.100000000000001" customHeight="1" x14ac:dyDescent="0.2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0</v>
      </c>
    </row>
    <row r="204" spans="1:9" ht="20.100000000000001" customHeight="1" x14ac:dyDescent="0.2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0</v>
      </c>
    </row>
    <row r="205" spans="1:9" ht="20.100000000000001" customHeight="1" x14ac:dyDescent="0.2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00000000000001" customHeight="1" x14ac:dyDescent="0.2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0</v>
      </c>
    </row>
    <row r="207" spans="1:9" ht="20.100000000000001" customHeight="1" x14ac:dyDescent="0.2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00000000000001" customHeight="1" x14ac:dyDescent="0.2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0</v>
      </c>
    </row>
    <row r="209" spans="1:9" ht="20.100000000000001" customHeight="1" x14ac:dyDescent="0.2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spans="1:9" ht="20.100000000000001" customHeight="1" x14ac:dyDescent="0.2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00000000000001" customHeight="1" x14ac:dyDescent="0.2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0</v>
      </c>
    </row>
    <row r="212" spans="1:9" ht="20.100000000000001" customHeight="1" x14ac:dyDescent="0.2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00000000000001" customHeight="1" x14ac:dyDescent="0.2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0</v>
      </c>
    </row>
    <row r="214" spans="1:9" ht="20.100000000000001" customHeight="1" x14ac:dyDescent="0.2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00000000000001" customHeight="1" x14ac:dyDescent="0.2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00000000000001" customHeight="1" x14ac:dyDescent="0.2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00000000000001" customHeight="1" x14ac:dyDescent="0.2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00000000000001" customHeight="1" x14ac:dyDescent="0.2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00000000000001" customHeight="1" x14ac:dyDescent="0.2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00000000000001" customHeight="1" x14ac:dyDescent="0.2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spans="1:9" ht="20.100000000000001" customHeight="1" x14ac:dyDescent="0.2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00000000000001" customHeight="1" x14ac:dyDescent="0.2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00000000000001" customHeight="1" x14ac:dyDescent="0.2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00000000000001" customHeight="1" x14ac:dyDescent="0.2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00000000000001" customHeight="1" x14ac:dyDescent="0.2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00000000000001" customHeight="1" x14ac:dyDescent="0.2">
      <c r="D226" s="283"/>
      <c r="I226" s="284" t="s">
        <v>1011</v>
      </c>
    </row>
    <row r="227" spans="1:9" ht="20.100000000000001" customHeight="1" x14ac:dyDescent="0.2">
      <c r="A227" s="283"/>
    </row>
    <row r="228" spans="1:9" ht="20.100000000000001" customHeight="1" x14ac:dyDescent="0.2">
      <c r="A228" s="285" t="str">
        <f>"Hospital: "&amp;data!C98</f>
        <v>Hospital: Wellfound Behavioral Health Hospital</v>
      </c>
      <c r="G228" s="286"/>
      <c r="H228" s="285" t="str">
        <f>"FYE: "&amp;data!C96</f>
        <v>FYE: 12/31/2022</v>
      </c>
    </row>
    <row r="229" spans="1:9" ht="20.100000000000001" customHeight="1" x14ac:dyDescent="0.2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00000000000001" customHeight="1" x14ac:dyDescent="0.2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00000000000001" customHeight="1" x14ac:dyDescent="0.2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00000000000001" customHeight="1" x14ac:dyDescent="0.2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00000000000001" customHeight="1" x14ac:dyDescent="0.2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0</v>
      </c>
      <c r="I233" s="299"/>
    </row>
    <row r="234" spans="1:9" ht="20.100000000000001" customHeight="1" x14ac:dyDescent="0.2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0</v>
      </c>
      <c r="I234" s="294">
        <f>data!BF60</f>
        <v>0</v>
      </c>
    </row>
    <row r="235" spans="1:9" ht="20.100000000000001" customHeight="1" x14ac:dyDescent="0.2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0</v>
      </c>
      <c r="I235" s="287">
        <f>data!BF61</f>
        <v>0</v>
      </c>
    </row>
    <row r="236" spans="1:9" ht="20.100000000000001" customHeight="1" x14ac:dyDescent="0.2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0</v>
      </c>
      <c r="I236" s="287">
        <f>data!BF62</f>
        <v>0</v>
      </c>
    </row>
    <row r="237" spans="1:9" ht="20.100000000000001" customHeight="1" x14ac:dyDescent="0.2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00000000000001" customHeight="1" x14ac:dyDescent="0.2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0</v>
      </c>
      <c r="I238" s="287">
        <f>data!BF64</f>
        <v>0</v>
      </c>
    </row>
    <row r="239" spans="1:9" ht="20.100000000000001" customHeight="1" x14ac:dyDescent="0.2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0</v>
      </c>
      <c r="I239" s="287">
        <f>data!BF65</f>
        <v>0</v>
      </c>
    </row>
    <row r="240" spans="1:9" ht="20.100000000000001" customHeight="1" x14ac:dyDescent="0.2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0</v>
      </c>
      <c r="I240" s="287">
        <f>data!BF66</f>
        <v>0</v>
      </c>
    </row>
    <row r="241" spans="1:9" ht="20.100000000000001" customHeight="1" x14ac:dyDescent="0.2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0</v>
      </c>
      <c r="I241" s="287">
        <f>data!BF67</f>
        <v>0</v>
      </c>
    </row>
    <row r="242" spans="1:9" ht="20.100000000000001" customHeight="1" x14ac:dyDescent="0.2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0</v>
      </c>
      <c r="I242" s="287">
        <f>data!BF68</f>
        <v>0</v>
      </c>
    </row>
    <row r="243" spans="1:9" ht="20.100000000000001" customHeight="1" x14ac:dyDescent="0.2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0</v>
      </c>
      <c r="I243" s="287">
        <f>data!BF69</f>
        <v>0</v>
      </c>
    </row>
    <row r="244" spans="1:9" ht="20.100000000000001" customHeight="1" x14ac:dyDescent="0.2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00000000000001" customHeight="1" x14ac:dyDescent="0.2">
      <c r="A245" s="279">
        <v>16</v>
      </c>
      <c r="B245" s="295" t="s">
        <v>979</v>
      </c>
      <c r="C245" s="287">
        <f>data!AZ85</f>
        <v>0</v>
      </c>
      <c r="D245" s="287">
        <f>data!BA85</f>
        <v>0</v>
      </c>
      <c r="E245" s="287">
        <f>data!BB85</f>
        <v>0</v>
      </c>
      <c r="F245" s="287">
        <f>data!BC85</f>
        <v>0</v>
      </c>
      <c r="G245" s="287">
        <f>data!BD85</f>
        <v>0</v>
      </c>
      <c r="H245" s="287">
        <f>data!BE85</f>
        <v>0</v>
      </c>
      <c r="I245" s="287">
        <f>data!BF85</f>
        <v>0</v>
      </c>
    </row>
    <row r="246" spans="1:9" ht="20.100000000000001" customHeight="1" x14ac:dyDescent="0.2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00000000000001" customHeight="1" x14ac:dyDescent="0.2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00000000000001" customHeight="1" x14ac:dyDescent="0.2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00000000000001" customHeight="1" x14ac:dyDescent="0.2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00000000000001" customHeight="1" x14ac:dyDescent="0.2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00000000000001" customHeight="1" x14ac:dyDescent="0.2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00000000000001" customHeight="1" x14ac:dyDescent="0.2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0</v>
      </c>
      <c r="I252" s="303">
        <f>data!BF90</f>
        <v>0</v>
      </c>
    </row>
    <row r="253" spans="1:9" ht="20.100000000000001" customHeight="1" x14ac:dyDescent="0.2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00000000000001" customHeight="1" x14ac:dyDescent="0.2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00000000000001" customHeight="1" x14ac:dyDescent="0.2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00000000000001" customHeight="1" x14ac:dyDescent="0.2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00000000000001" customHeight="1" x14ac:dyDescent="0.2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00000000000001" customHeight="1" x14ac:dyDescent="0.2">
      <c r="D258" s="283"/>
      <c r="I258" s="284" t="s">
        <v>1016</v>
      </c>
    </row>
    <row r="259" spans="1:9" ht="20.100000000000001" customHeight="1" x14ac:dyDescent="0.2">
      <c r="A259" s="283"/>
    </row>
    <row r="260" spans="1:9" ht="20.100000000000001" customHeight="1" x14ac:dyDescent="0.2">
      <c r="A260" s="285" t="str">
        <f>"Hospital: "&amp;data!C98</f>
        <v>Hospital: Wellfound Behavioral Health Hospital</v>
      </c>
      <c r="G260" s="286"/>
      <c r="H260" s="285" t="str">
        <f>"FYE: "&amp;data!C96</f>
        <v>FYE: 12/31/2022</v>
      </c>
    </row>
    <row r="261" spans="1:9" ht="20.100000000000001" customHeight="1" x14ac:dyDescent="0.2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00000000000001" customHeight="1" x14ac:dyDescent="0.2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00000000000001" customHeight="1" x14ac:dyDescent="0.2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00000000000001" customHeight="1" x14ac:dyDescent="0.2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00000000000001" customHeight="1" x14ac:dyDescent="0.2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00000000000001" customHeight="1" x14ac:dyDescent="0.2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spans="1:9" ht="20.100000000000001" customHeight="1" x14ac:dyDescent="0.2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spans="1:9" ht="20.100000000000001" customHeight="1" x14ac:dyDescent="0.2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spans="1:9" ht="20.100000000000001" customHeight="1" x14ac:dyDescent="0.2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00000000000001" customHeight="1" x14ac:dyDescent="0.2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spans="1:9" ht="20.100000000000001" customHeight="1" x14ac:dyDescent="0.2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00000000000001" customHeight="1" x14ac:dyDescent="0.2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spans="1:9" ht="20.100000000000001" customHeight="1" x14ac:dyDescent="0.2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00000000000001" customHeight="1" x14ac:dyDescent="0.2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00000000000001" customHeight="1" x14ac:dyDescent="0.2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spans="1:9" ht="20.100000000000001" customHeight="1" x14ac:dyDescent="0.2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00000000000001" customHeight="1" x14ac:dyDescent="0.2">
      <c r="A277" s="279">
        <v>16</v>
      </c>
      <c r="B277" s="295" t="s">
        <v>979</v>
      </c>
      <c r="C277" s="287">
        <f>data!BG85</f>
        <v>0</v>
      </c>
      <c r="D277" s="287">
        <f>data!BH85</f>
        <v>0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0</v>
      </c>
      <c r="I277" s="287">
        <f>data!BM85</f>
        <v>0</v>
      </c>
    </row>
    <row r="278" spans="1:9" ht="20.100000000000001" customHeight="1" x14ac:dyDescent="0.2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00000000000001" customHeight="1" x14ac:dyDescent="0.2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00000000000001" customHeight="1" x14ac:dyDescent="0.2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00000000000001" customHeight="1" x14ac:dyDescent="0.2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00000000000001" customHeight="1" x14ac:dyDescent="0.2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00000000000001" customHeight="1" x14ac:dyDescent="0.2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00000000000001" customHeight="1" x14ac:dyDescent="0.2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00000000000001" customHeight="1" x14ac:dyDescent="0.2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00000000000001" customHeight="1" x14ac:dyDescent="0.2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00000000000001" customHeight="1" x14ac:dyDescent="0.2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00000000000001" customHeight="1" x14ac:dyDescent="0.2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00000000000001" customHeight="1" x14ac:dyDescent="0.2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00000000000001" customHeight="1" x14ac:dyDescent="0.2">
      <c r="D290" s="283"/>
      <c r="I290" s="284" t="s">
        <v>1020</v>
      </c>
    </row>
    <row r="291" spans="1:9" ht="20.100000000000001" customHeight="1" x14ac:dyDescent="0.2">
      <c r="A291" s="283"/>
    </row>
    <row r="292" spans="1:9" ht="20.100000000000001" customHeight="1" x14ac:dyDescent="0.2">
      <c r="A292" s="285" t="str">
        <f>"Hospital: "&amp;data!C98</f>
        <v>Hospital: Wellfound Behavioral Health Hospital</v>
      </c>
      <c r="G292" s="286"/>
      <c r="H292" s="285" t="str">
        <f>"FYE: "&amp;data!C96</f>
        <v>FYE: 12/31/2022</v>
      </c>
    </row>
    <row r="293" spans="1:9" ht="20.100000000000001" customHeight="1" x14ac:dyDescent="0.2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00000000000001" customHeight="1" x14ac:dyDescent="0.2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00000000000001" customHeight="1" x14ac:dyDescent="0.2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00000000000001" customHeight="1" x14ac:dyDescent="0.2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00000000000001" customHeight="1" x14ac:dyDescent="0.2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00000000000001" customHeight="1" x14ac:dyDescent="0.2">
      <c r="A298" s="279">
        <v>5</v>
      </c>
      <c r="B298" s="287" t="s">
        <v>247</v>
      </c>
      <c r="C298" s="294">
        <f>data!BN60</f>
        <v>0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spans="1:9" ht="20.100000000000001" customHeight="1" x14ac:dyDescent="0.2">
      <c r="A299" s="279">
        <v>6</v>
      </c>
      <c r="B299" s="287" t="s">
        <v>248</v>
      </c>
      <c r="C299" s="287">
        <f>data!BN61</f>
        <v>0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00000000000001" customHeight="1" x14ac:dyDescent="0.2">
      <c r="A300" s="279">
        <v>7</v>
      </c>
      <c r="B300" s="287" t="s">
        <v>9</v>
      </c>
      <c r="C300" s="287">
        <f>data!BN62</f>
        <v>0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00000000000001" customHeight="1" x14ac:dyDescent="0.2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00000000000001" customHeight="1" x14ac:dyDescent="0.2">
      <c r="A302" s="279">
        <v>9</v>
      </c>
      <c r="B302" s="287" t="s">
        <v>250</v>
      </c>
      <c r="C302" s="287">
        <f>data!BN64</f>
        <v>0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00000000000001" customHeight="1" x14ac:dyDescent="0.2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00000000000001" customHeight="1" x14ac:dyDescent="0.2">
      <c r="A304" s="279">
        <v>11</v>
      </c>
      <c r="B304" s="287" t="s">
        <v>498</v>
      </c>
      <c r="C304" s="287">
        <f>data!BN66</f>
        <v>0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00000000000001" customHeight="1" x14ac:dyDescent="0.2">
      <c r="A305" s="279">
        <v>12</v>
      </c>
      <c r="B305" s="287" t="s">
        <v>11</v>
      </c>
      <c r="C305" s="287">
        <f>data!BN67</f>
        <v>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00000000000001" customHeight="1" x14ac:dyDescent="0.2">
      <c r="A306" s="279">
        <v>13</v>
      </c>
      <c r="B306" s="287" t="s">
        <v>977</v>
      </c>
      <c r="C306" s="287">
        <f>data!BN68</f>
        <v>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00000000000001" customHeight="1" x14ac:dyDescent="0.2">
      <c r="A307" s="279">
        <v>14</v>
      </c>
      <c r="B307" s="287" t="s">
        <v>978</v>
      </c>
      <c r="C307" s="287">
        <f>data!BN69</f>
        <v>0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00000000000001" customHeight="1" x14ac:dyDescent="0.2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00000000000001" customHeight="1" x14ac:dyDescent="0.2">
      <c r="A309" s="279">
        <v>16</v>
      </c>
      <c r="B309" s="295" t="s">
        <v>979</v>
      </c>
      <c r="C309" s="287">
        <f>data!BN85</f>
        <v>0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0</v>
      </c>
    </row>
    <row r="310" spans="1:9" ht="20.100000000000001" customHeight="1" x14ac:dyDescent="0.2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00000000000001" customHeight="1" x14ac:dyDescent="0.2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00000000000001" customHeight="1" x14ac:dyDescent="0.2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00000000000001" customHeight="1" x14ac:dyDescent="0.2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00000000000001" customHeight="1" x14ac:dyDescent="0.2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00000000000001" customHeight="1" x14ac:dyDescent="0.2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00000000000001" customHeight="1" x14ac:dyDescent="0.2">
      <c r="A316" s="279">
        <v>22</v>
      </c>
      <c r="B316" s="287" t="s">
        <v>985</v>
      </c>
      <c r="C316" s="303">
        <f>data!BN90</f>
        <v>0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00000000000001" customHeight="1" x14ac:dyDescent="0.2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00000000000001" customHeight="1" x14ac:dyDescent="0.2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00000000000001" customHeight="1" x14ac:dyDescent="0.2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00000000000001" customHeight="1" x14ac:dyDescent="0.2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00000000000001" customHeight="1" x14ac:dyDescent="0.2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00000000000001" customHeight="1" x14ac:dyDescent="0.2">
      <c r="D322" s="283"/>
      <c r="I322" s="284" t="s">
        <v>1022</v>
      </c>
    </row>
    <row r="323" spans="1:9" ht="20.100000000000001" customHeight="1" x14ac:dyDescent="0.2">
      <c r="A323" s="283"/>
    </row>
    <row r="324" spans="1:9" ht="20.100000000000001" customHeight="1" x14ac:dyDescent="0.2">
      <c r="A324" s="285" t="str">
        <f>"Hospital: "&amp;data!C98</f>
        <v>Hospital: Wellfound Behavioral Health Hospital</v>
      </c>
      <c r="G324" s="286"/>
      <c r="H324" s="285" t="str">
        <f>"FYE: "&amp;data!C96</f>
        <v>FYE: 12/31/2022</v>
      </c>
    </row>
    <row r="325" spans="1:9" ht="20.100000000000001" customHeight="1" x14ac:dyDescent="0.2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00000000000001" customHeight="1" x14ac:dyDescent="0.2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00000000000001" customHeight="1" x14ac:dyDescent="0.2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00000000000001" customHeight="1" x14ac:dyDescent="0.2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00000000000001" customHeight="1" x14ac:dyDescent="0.2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00000000000001" customHeight="1" x14ac:dyDescent="0.2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0</v>
      </c>
      <c r="H330" s="294">
        <f>data!BZ60</f>
        <v>0</v>
      </c>
      <c r="I330" s="294">
        <f>data!CA60</f>
        <v>0</v>
      </c>
    </row>
    <row r="331" spans="1:9" ht="20.100000000000001" customHeight="1" x14ac:dyDescent="0.2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0</v>
      </c>
      <c r="H331" s="306">
        <f>data!BZ61</f>
        <v>0</v>
      </c>
      <c r="I331" s="306">
        <f>data!CA61</f>
        <v>0</v>
      </c>
    </row>
    <row r="332" spans="1:9" ht="20.100000000000001" customHeight="1" x14ac:dyDescent="0.2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0</v>
      </c>
      <c r="H332" s="306">
        <f>data!BZ62</f>
        <v>0</v>
      </c>
      <c r="I332" s="306">
        <f>data!CA62</f>
        <v>0</v>
      </c>
    </row>
    <row r="333" spans="1:9" ht="20.100000000000001" customHeight="1" x14ac:dyDescent="0.2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00000000000001" customHeight="1" x14ac:dyDescent="0.2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0</v>
      </c>
      <c r="H334" s="306">
        <f>data!BZ64</f>
        <v>0</v>
      </c>
      <c r="I334" s="306">
        <f>data!CA64</f>
        <v>0</v>
      </c>
    </row>
    <row r="335" spans="1:9" ht="20.100000000000001" customHeight="1" x14ac:dyDescent="0.2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00000000000001" customHeight="1" x14ac:dyDescent="0.2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00000000000001" customHeight="1" x14ac:dyDescent="0.2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00000000000001" customHeight="1" x14ac:dyDescent="0.2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00000000000001" customHeight="1" x14ac:dyDescent="0.2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0</v>
      </c>
      <c r="H339" s="306">
        <f>data!BZ69</f>
        <v>0</v>
      </c>
      <c r="I339" s="306">
        <f>data!CA69</f>
        <v>0</v>
      </c>
    </row>
    <row r="340" spans="1:9" ht="20.100000000000001" customHeight="1" x14ac:dyDescent="0.2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00000000000001" customHeight="1" x14ac:dyDescent="0.2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0</v>
      </c>
      <c r="F341" s="287">
        <f>data!BX85</f>
        <v>0</v>
      </c>
      <c r="G341" s="287">
        <f>data!BY85</f>
        <v>0</v>
      </c>
      <c r="H341" s="287">
        <f>data!BZ85</f>
        <v>0</v>
      </c>
      <c r="I341" s="287">
        <f>data!CA85</f>
        <v>0</v>
      </c>
    </row>
    <row r="342" spans="1:9" ht="20.100000000000001" customHeight="1" x14ac:dyDescent="0.2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00000000000001" customHeight="1" x14ac:dyDescent="0.2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00000000000001" customHeight="1" x14ac:dyDescent="0.2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00000000000001" customHeight="1" x14ac:dyDescent="0.2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00000000000001" customHeight="1" x14ac:dyDescent="0.2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00000000000001" customHeight="1" x14ac:dyDescent="0.2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00000000000001" customHeight="1" x14ac:dyDescent="0.2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0</v>
      </c>
    </row>
    <row r="349" spans="1:9" ht="20.100000000000001" customHeight="1" x14ac:dyDescent="0.2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00000000000001" customHeight="1" x14ac:dyDescent="0.2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00000000000001" customHeight="1" x14ac:dyDescent="0.2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00000000000001" customHeight="1" x14ac:dyDescent="0.2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00000000000001" customHeight="1" x14ac:dyDescent="0.2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00000000000001" customHeight="1" x14ac:dyDescent="0.2">
      <c r="D354" s="283"/>
      <c r="I354" s="284" t="s">
        <v>1023</v>
      </c>
    </row>
    <row r="355" spans="1:9" ht="20.100000000000001" customHeight="1" x14ac:dyDescent="0.2">
      <c r="A355" s="283"/>
    </row>
    <row r="356" spans="1:9" ht="20.100000000000001" customHeight="1" x14ac:dyDescent="0.2">
      <c r="A356" s="285" t="str">
        <f>"Hospital: "&amp;data!C98</f>
        <v>Hospital: Wellfound Behavioral Health Hospital</v>
      </c>
      <c r="G356" s="286"/>
      <c r="H356" s="285" t="str">
        <f>"FYE: "&amp;data!C96</f>
        <v>FYE: 12/31/2022</v>
      </c>
    </row>
    <row r="357" spans="1:9" ht="20.100000000000001" customHeight="1" x14ac:dyDescent="0.2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00000000000001" customHeight="1" x14ac:dyDescent="0.2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00000000000001" customHeight="1" x14ac:dyDescent="0.2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00000000000001" customHeight="1" x14ac:dyDescent="0.2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00000000000001" customHeight="1" x14ac:dyDescent="0.2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00000000000001" customHeight="1" x14ac:dyDescent="0.2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0</v>
      </c>
    </row>
    <row r="363" spans="1:9" ht="20.100000000000001" customHeight="1" x14ac:dyDescent="0.2">
      <c r="A363" s="279">
        <v>6</v>
      </c>
      <c r="B363" s="287" t="s">
        <v>248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19647620.16</v>
      </c>
    </row>
    <row r="364" spans="1:9" ht="20.100000000000001" customHeight="1" x14ac:dyDescent="0.2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4315831</v>
      </c>
    </row>
    <row r="365" spans="1:9" ht="20.100000000000001" customHeight="1" x14ac:dyDescent="0.2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-1043.5</v>
      </c>
    </row>
    <row r="366" spans="1:9" ht="20.100000000000001" customHeight="1" x14ac:dyDescent="0.2">
      <c r="A366" s="279">
        <v>9</v>
      </c>
      <c r="B366" s="287" t="s">
        <v>250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2157453.17</v>
      </c>
    </row>
    <row r="367" spans="1:9" ht="20.100000000000001" customHeight="1" x14ac:dyDescent="0.2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0</v>
      </c>
    </row>
    <row r="368" spans="1:9" ht="20.100000000000001" customHeight="1" x14ac:dyDescent="0.2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3023446.03</v>
      </c>
    </row>
    <row r="369" spans="1:9" ht="20.100000000000001" customHeight="1" x14ac:dyDescent="0.2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738164</v>
      </c>
    </row>
    <row r="370" spans="1:9" ht="20.100000000000001" customHeight="1" x14ac:dyDescent="0.2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1777381.19</v>
      </c>
    </row>
    <row r="371" spans="1:9" ht="20.100000000000001" customHeight="1" x14ac:dyDescent="0.2">
      <c r="A371" s="279">
        <v>14</v>
      </c>
      <c r="B371" s="287" t="s">
        <v>978</v>
      </c>
      <c r="C371" s="306">
        <f>data!CB69</f>
        <v>0</v>
      </c>
      <c r="D371" s="306">
        <f>data!CC69</f>
        <v>0</v>
      </c>
      <c r="E371" s="306">
        <f>data!CD69</f>
        <v>0</v>
      </c>
      <c r="F371" s="311"/>
      <c r="G371" s="311"/>
      <c r="H371" s="311"/>
      <c r="I371" s="306">
        <f>data!CE69</f>
        <v>4045608.07</v>
      </c>
    </row>
    <row r="372" spans="1:9" ht="20.100000000000001" customHeight="1" x14ac:dyDescent="0.2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00000000000001" customHeight="1" x14ac:dyDescent="0.2">
      <c r="A373" s="279">
        <v>16</v>
      </c>
      <c r="B373" s="295" t="s">
        <v>979</v>
      </c>
      <c r="C373" s="306">
        <f>data!CB85</f>
        <v>0</v>
      </c>
      <c r="D373" s="306">
        <f>data!CC85</f>
        <v>0</v>
      </c>
      <c r="E373" s="306">
        <f>data!CD85</f>
        <v>0</v>
      </c>
      <c r="F373" s="311"/>
      <c r="G373" s="311"/>
      <c r="H373" s="311"/>
      <c r="I373" s="287">
        <f>data!CE85</f>
        <v>35704460.119999997</v>
      </c>
    </row>
    <row r="374" spans="1:9" ht="20.100000000000001" customHeight="1" x14ac:dyDescent="0.2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00000000000001" customHeight="1" x14ac:dyDescent="0.2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00000000000001" customHeight="1" x14ac:dyDescent="0.2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84088525.079999998</v>
      </c>
    </row>
    <row r="377" spans="1:9" ht="20.100000000000001" customHeight="1" x14ac:dyDescent="0.2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0</v>
      </c>
    </row>
    <row r="378" spans="1:9" ht="20.100000000000001" customHeight="1" x14ac:dyDescent="0.2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84088525.079999998</v>
      </c>
    </row>
    <row r="379" spans="1:9" ht="20.100000000000001" customHeight="1" x14ac:dyDescent="0.2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00000000000001" customHeight="1" x14ac:dyDescent="0.2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0</v>
      </c>
    </row>
    <row r="381" spans="1:9" ht="20.100000000000001" customHeight="1" x14ac:dyDescent="0.2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00000000000001" customHeight="1" x14ac:dyDescent="0.2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0</v>
      </c>
    </row>
    <row r="383" spans="1:9" ht="20.100000000000001" customHeight="1" x14ac:dyDescent="0.2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00000000000001" customHeight="1" x14ac:dyDescent="0.2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0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51" transitionEvaluation="1" transitionEntry="1" codeName="Sheet12">
    <tabColor rgb="FF92D050"/>
    <pageSetUpPr autoPageBreaks="0" fitToPage="1"/>
  </sheetPr>
  <dimension ref="A1:CF717"/>
  <sheetViews>
    <sheetView topLeftCell="A51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70" t="s">
        <v>0</v>
      </c>
    </row>
    <row r="2" spans="1:3" x14ac:dyDescent="0.25">
      <c r="A2" s="12" t="s">
        <v>1</v>
      </c>
      <c r="C2" s="17"/>
    </row>
    <row r="3" spans="1:3" x14ac:dyDescent="0.25">
      <c r="A3" s="69" t="s">
        <v>2</v>
      </c>
      <c r="C3" s="17"/>
    </row>
    <row r="4" spans="1:3" x14ac:dyDescent="0.25">
      <c r="A4" s="12" t="s">
        <v>3</v>
      </c>
      <c r="C4" s="17"/>
    </row>
    <row r="5" spans="1:3" x14ac:dyDescent="0.25">
      <c r="C5" s="17"/>
    </row>
    <row r="6" spans="1:3" x14ac:dyDescent="0.25">
      <c r="A6" s="12" t="s">
        <v>1330</v>
      </c>
    </row>
    <row r="7" spans="1:3" x14ac:dyDescent="0.25">
      <c r="A7" s="12" t="s">
        <v>4</v>
      </c>
    </row>
    <row r="8" spans="1:3" x14ac:dyDescent="0.25">
      <c r="A8" s="12" t="s">
        <v>1332</v>
      </c>
    </row>
    <row r="9" spans="1:3" x14ac:dyDescent="0.25">
      <c r="C9" s="17"/>
    </row>
    <row r="10" spans="1:3" x14ac:dyDescent="0.25">
      <c r="A10" s="69" t="s">
        <v>5</v>
      </c>
      <c r="C10" s="17"/>
    </row>
    <row r="11" spans="1:3" x14ac:dyDescent="0.25">
      <c r="A11" s="12" t="s">
        <v>1331</v>
      </c>
      <c r="C11" s="17"/>
    </row>
    <row r="12" spans="1:3" x14ac:dyDescent="0.25">
      <c r="A12" s="18" t="s">
        <v>6</v>
      </c>
      <c r="C12" s="17"/>
    </row>
    <row r="13" spans="1:3" x14ac:dyDescent="0.25">
      <c r="A13" s="16" t="s">
        <v>7</v>
      </c>
      <c r="C13" s="17"/>
    </row>
    <row r="14" spans="1:3" x14ac:dyDescent="0.25">
      <c r="A14" s="12" t="s">
        <v>8</v>
      </c>
      <c r="C14" s="17"/>
    </row>
    <row r="15" spans="1:3" x14ac:dyDescent="0.25">
      <c r="C15" s="17"/>
    </row>
    <row r="16" spans="1:3" x14ac:dyDescent="0.25">
      <c r="A16" s="73" t="s">
        <v>9</v>
      </c>
    </row>
    <row r="17" spans="1:10" x14ac:dyDescent="0.25">
      <c r="A17" s="16" t="s">
        <v>10</v>
      </c>
    </row>
    <row r="18" spans="1:10" ht="14.45" customHeight="1" x14ac:dyDescent="0.25">
      <c r="A18" s="18" t="s">
        <v>1333</v>
      </c>
    </row>
    <row r="19" spans="1:10" ht="14.45" customHeight="1" x14ac:dyDescent="0.25">
      <c r="A19" s="18" t="s">
        <v>1334</v>
      </c>
    </row>
    <row r="20" spans="1:10" ht="14.45" customHeight="1" x14ac:dyDescent="0.25">
      <c r="A20" s="18" t="s">
        <v>1335</v>
      </c>
    </row>
    <row r="21" spans="1:10" ht="14.45" customHeight="1" x14ac:dyDescent="0.25">
      <c r="A21" s="16"/>
      <c r="E21" s="72"/>
      <c r="F21" s="72"/>
      <c r="G21" s="72"/>
      <c r="I21" s="72"/>
      <c r="J21" s="72"/>
    </row>
    <row r="22" spans="1:10" ht="16.5" x14ac:dyDescent="0.25">
      <c r="A22" s="74" t="s">
        <v>11</v>
      </c>
      <c r="E22" s="72"/>
      <c r="F22" s="72"/>
      <c r="G22" s="72"/>
      <c r="I22" s="71"/>
      <c r="J22" s="71"/>
    </row>
    <row r="23" spans="1:10" ht="16.5" x14ac:dyDescent="0.25">
      <c r="A23" s="18" t="s">
        <v>12</v>
      </c>
      <c r="E23" s="71"/>
      <c r="F23" s="71"/>
      <c r="G23" s="71"/>
      <c r="I23" s="71"/>
      <c r="J23" s="71"/>
    </row>
    <row r="24" spans="1:10" ht="16.5" x14ac:dyDescent="0.25">
      <c r="A24" s="18" t="s">
        <v>1336</v>
      </c>
      <c r="E24" s="71"/>
      <c r="F24" s="71"/>
      <c r="G24" s="71"/>
    </row>
    <row r="25" spans="1:10" x14ac:dyDescent="0.25">
      <c r="A25" s="18" t="s">
        <v>1337</v>
      </c>
    </row>
    <row r="26" spans="1:10" x14ac:dyDescent="0.25">
      <c r="A26" s="18" t="s">
        <v>1338</v>
      </c>
    </row>
    <row r="27" spans="1:10" x14ac:dyDescent="0.25">
      <c r="A27" s="18"/>
    </row>
    <row r="28" spans="1:10" x14ac:dyDescent="0.25">
      <c r="A28" s="16" t="s">
        <v>13</v>
      </c>
      <c r="C28" s="17"/>
    </row>
    <row r="29" spans="1:10" x14ac:dyDescent="0.25">
      <c r="A29" s="18" t="s">
        <v>1339</v>
      </c>
      <c r="C29" s="17"/>
    </row>
    <row r="30" spans="1:10" x14ac:dyDescent="0.25">
      <c r="C30" s="17"/>
    </row>
    <row r="31" spans="1:10" x14ac:dyDescent="0.25">
      <c r="A31" s="12" t="s">
        <v>1349</v>
      </c>
      <c r="C31" s="333" t="s">
        <v>1350</v>
      </c>
      <c r="F31" s="19"/>
    </row>
    <row r="32" spans="1:10" x14ac:dyDescent="0.25">
      <c r="C32" s="17"/>
    </row>
    <row r="33" spans="1:83" x14ac:dyDescent="0.25">
      <c r="A33" s="69" t="s">
        <v>15</v>
      </c>
      <c r="B33" s="72"/>
      <c r="C33" s="72"/>
      <c r="D33" s="72"/>
    </row>
    <row r="34" spans="1:83" x14ac:dyDescent="0.25">
      <c r="A34" s="18" t="s">
        <v>16</v>
      </c>
      <c r="B34" s="72"/>
      <c r="C34" s="72"/>
      <c r="D34" s="72"/>
    </row>
    <row r="35" spans="1:83" ht="16.5" x14ac:dyDescent="0.25">
      <c r="A35" s="18" t="s">
        <v>17</v>
      </c>
      <c r="B35" s="71"/>
      <c r="C35" s="71"/>
      <c r="D35" s="71"/>
    </row>
    <row r="36" spans="1:83" ht="16.5" x14ac:dyDescent="0.25">
      <c r="B36" s="71"/>
      <c r="C36" s="71"/>
      <c r="D36" s="71"/>
    </row>
    <row r="37" spans="1:83" x14ac:dyDescent="0.2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2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2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2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2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25">
      <c r="C42" s="17"/>
    </row>
    <row r="43" spans="1:83" x14ac:dyDescent="0.25">
      <c r="A43" s="12" t="s">
        <v>19</v>
      </c>
      <c r="C43" s="17"/>
      <c r="G43" s="19" t="s">
        <v>14</v>
      </c>
    </row>
    <row r="44" spans="1:83" x14ac:dyDescent="0.25">
      <c r="A44" s="19" t="s">
        <v>20</v>
      </c>
      <c r="C44" s="17"/>
    </row>
    <row r="45" spans="1:83" x14ac:dyDescent="0.2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2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2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2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2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2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2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2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2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2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2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2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2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2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25">
      <c r="A60" s="39" t="s">
        <v>246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25">
      <c r="A61" s="241" t="s">
        <v>247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233</v>
      </c>
      <c r="CE61" s="268">
        <f t="shared" ref="CE61:CE69" si="4">SUM(C61:CD61)</f>
        <v>0</v>
      </c>
    </row>
    <row r="62" spans="1:83" x14ac:dyDescent="0.25">
      <c r="A62" s="39" t="s">
        <v>248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233</v>
      </c>
      <c r="CE62" s="32">
        <f t="shared" si="4"/>
        <v>0</v>
      </c>
    </row>
    <row r="63" spans="1:83" x14ac:dyDescent="0.2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233</v>
      </c>
      <c r="CE63" s="32">
        <f t="shared" si="4"/>
        <v>0</v>
      </c>
    </row>
    <row r="64" spans="1:83" x14ac:dyDescent="0.2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0</v>
      </c>
    </row>
    <row r="65" spans="1:83" x14ac:dyDescent="0.25">
      <c r="A65" s="39" t="s">
        <v>250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233</v>
      </c>
      <c r="CE65" s="32">
        <f t="shared" si="4"/>
        <v>0</v>
      </c>
    </row>
    <row r="66" spans="1:83" x14ac:dyDescent="0.2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0</v>
      </c>
    </row>
    <row r="67" spans="1:83" x14ac:dyDescent="0.25">
      <c r="A67" s="39" t="s">
        <v>252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233</v>
      </c>
      <c r="CE67" s="32">
        <f t="shared" si="4"/>
        <v>0</v>
      </c>
    </row>
    <row r="68" spans="1:83" x14ac:dyDescent="0.2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0</v>
      </c>
    </row>
    <row r="69" spans="1:83" x14ac:dyDescent="0.25">
      <c r="A69" s="39" t="s">
        <v>253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0</v>
      </c>
    </row>
    <row r="70" spans="1:83" x14ac:dyDescent="0.2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 spans="1:83" x14ac:dyDescent="0.2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2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2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2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2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2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2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2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2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2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2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2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2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25">
      <c r="A84" s="33" t="s">
        <v>268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 spans="1:84" x14ac:dyDescent="0.2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2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 spans="1:84" x14ac:dyDescent="0.2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25">
      <c r="A88" s="26" t="s">
        <v>272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0</v>
      </c>
    </row>
    <row r="89" spans="1:84" x14ac:dyDescent="0.2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0</v>
      </c>
    </row>
    <row r="90" spans="1:84" x14ac:dyDescent="0.2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0</v>
      </c>
    </row>
    <row r="91" spans="1:84" x14ac:dyDescent="0.25">
      <c r="A91" s="39" t="s">
        <v>275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233</v>
      </c>
      <c r="CE91" s="32">
        <f t="shared" si="14"/>
        <v>0</v>
      </c>
      <c r="CF91" s="32">
        <f>BE60-CE91</f>
        <v>0</v>
      </c>
    </row>
    <row r="92" spans="1:84" x14ac:dyDescent="0.25">
      <c r="A92" s="26" t="s">
        <v>276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0</v>
      </c>
      <c r="CF92" s="32">
        <f>AY60-CE92</f>
        <v>0</v>
      </c>
    </row>
    <row r="93" spans="1:84" x14ac:dyDescent="0.25">
      <c r="A93" s="26" t="s">
        <v>277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0</v>
      </c>
      <c r="CF93" s="20"/>
    </row>
    <row r="94" spans="1:84" x14ac:dyDescent="0.25">
      <c r="A94" s="26" t="s">
        <v>278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25">
      <c r="A95" s="26" t="s">
        <v>279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0</v>
      </c>
      <c r="CF95" s="37"/>
    </row>
    <row r="96" spans="1:84" x14ac:dyDescent="0.25">
      <c r="A96" s="38" t="s">
        <v>280</v>
      </c>
      <c r="B96" s="38"/>
      <c r="C96" s="38"/>
      <c r="D96" s="38"/>
      <c r="E96" s="38"/>
    </row>
    <row r="97" spans="1:6" x14ac:dyDescent="0.25">
      <c r="A97" s="39" t="s">
        <v>281</v>
      </c>
      <c r="B97" s="40"/>
      <c r="C97" s="217"/>
      <c r="D97" s="42"/>
      <c r="E97" s="43"/>
      <c r="F97" s="16"/>
    </row>
    <row r="98" spans="1:6" x14ac:dyDescent="0.25">
      <c r="A98" s="32" t="s">
        <v>283</v>
      </c>
      <c r="B98" s="40" t="s">
        <v>284</v>
      </c>
      <c r="C98" s="218"/>
      <c r="D98" s="42"/>
      <c r="E98" s="43"/>
      <c r="F98" s="16"/>
    </row>
    <row r="99" spans="1:6" x14ac:dyDescent="0.25">
      <c r="A99" s="32" t="s">
        <v>285</v>
      </c>
      <c r="B99" s="40" t="s">
        <v>284</v>
      </c>
      <c r="C99" s="219"/>
      <c r="D99" s="42"/>
      <c r="E99" s="43"/>
      <c r="F99" s="16"/>
    </row>
    <row r="100" spans="1:6" x14ac:dyDescent="0.25">
      <c r="A100" s="32" t="s">
        <v>286</v>
      </c>
      <c r="B100" s="40" t="s">
        <v>284</v>
      </c>
      <c r="C100" s="219"/>
      <c r="D100" s="42"/>
      <c r="E100" s="43"/>
      <c r="F100" s="16"/>
    </row>
    <row r="101" spans="1:6" x14ac:dyDescent="0.25">
      <c r="A101" s="32" t="s">
        <v>287</v>
      </c>
      <c r="B101" s="40" t="s">
        <v>284</v>
      </c>
      <c r="C101" s="219"/>
      <c r="D101" s="42"/>
      <c r="E101" s="43"/>
      <c r="F101" s="16"/>
    </row>
    <row r="102" spans="1:6" x14ac:dyDescent="0.25">
      <c r="A102" s="32" t="s">
        <v>288</v>
      </c>
      <c r="B102" s="40" t="s">
        <v>284</v>
      </c>
      <c r="C102" s="219"/>
      <c r="D102" s="42"/>
      <c r="E102" s="43"/>
      <c r="F102" s="16"/>
    </row>
    <row r="103" spans="1:6" x14ac:dyDescent="0.25">
      <c r="A103" s="32" t="s">
        <v>289</v>
      </c>
      <c r="B103" s="40" t="s">
        <v>284</v>
      </c>
      <c r="C103" s="248"/>
      <c r="D103" s="42"/>
      <c r="E103" s="43"/>
      <c r="F103" s="16"/>
    </row>
    <row r="104" spans="1:6" x14ac:dyDescent="0.25">
      <c r="A104" s="32" t="s">
        <v>290</v>
      </c>
      <c r="B104" s="40" t="s">
        <v>284</v>
      </c>
      <c r="C104" s="239"/>
      <c r="D104" s="42"/>
      <c r="E104" s="43"/>
      <c r="F104" s="16"/>
    </row>
    <row r="105" spans="1:6" x14ac:dyDescent="0.25">
      <c r="A105" s="32" t="s">
        <v>291</v>
      </c>
      <c r="B105" s="40" t="s">
        <v>284</v>
      </c>
      <c r="C105" s="217"/>
      <c r="D105" s="42"/>
      <c r="E105" s="43"/>
      <c r="F105" s="16"/>
    </row>
    <row r="106" spans="1:6" x14ac:dyDescent="0.25">
      <c r="A106" s="32" t="s">
        <v>292</v>
      </c>
      <c r="B106" s="40" t="s">
        <v>284</v>
      </c>
      <c r="C106" s="217"/>
      <c r="D106" s="42"/>
      <c r="E106" s="43"/>
      <c r="F106" s="16"/>
    </row>
    <row r="107" spans="1:6" x14ac:dyDescent="0.25">
      <c r="A107" s="32" t="s">
        <v>293</v>
      </c>
      <c r="B107" s="40" t="s">
        <v>284</v>
      </c>
      <c r="C107" s="219"/>
      <c r="D107" s="42"/>
      <c r="E107" s="43"/>
      <c r="F107" s="16"/>
    </row>
    <row r="108" spans="1:6" x14ac:dyDescent="0.25">
      <c r="A108" s="32" t="s">
        <v>294</v>
      </c>
      <c r="B108" s="40" t="s">
        <v>284</v>
      </c>
      <c r="C108" s="342"/>
      <c r="D108" s="42"/>
      <c r="E108" s="43"/>
      <c r="F108" s="16"/>
    </row>
    <row r="109" spans="1:6" x14ac:dyDescent="0.25">
      <c r="A109" s="32" t="s">
        <v>295</v>
      </c>
      <c r="B109" s="40" t="s">
        <v>284</v>
      </c>
      <c r="C109" s="342"/>
      <c r="D109" s="42"/>
      <c r="E109" s="43"/>
      <c r="F109" s="16"/>
    </row>
    <row r="110" spans="1:6" x14ac:dyDescent="0.2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2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25">
      <c r="A112" s="38" t="s">
        <v>298</v>
      </c>
      <c r="B112" s="38"/>
      <c r="C112" s="38"/>
      <c r="D112" s="38"/>
      <c r="E112" s="38"/>
    </row>
    <row r="113" spans="1:5" x14ac:dyDescent="0.25">
      <c r="A113" s="45" t="s">
        <v>299</v>
      </c>
      <c r="B113" s="45"/>
      <c r="C113" s="45"/>
      <c r="D113" s="45"/>
      <c r="E113" s="45"/>
    </row>
    <row r="114" spans="1:5" x14ac:dyDescent="0.2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2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2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25">
      <c r="A117" s="45" t="s">
        <v>301</v>
      </c>
      <c r="B117" s="45"/>
      <c r="C117" s="45"/>
      <c r="D117" s="45"/>
      <c r="E117" s="45"/>
    </row>
    <row r="118" spans="1:5" x14ac:dyDescent="0.25">
      <c r="A118" s="20" t="s">
        <v>302</v>
      </c>
      <c r="B118" s="46" t="s">
        <v>284</v>
      </c>
      <c r="C118" s="47"/>
      <c r="D118" s="20"/>
      <c r="E118" s="20"/>
    </row>
    <row r="119" spans="1:5" x14ac:dyDescent="0.25">
      <c r="A119" s="20" t="s">
        <v>144</v>
      </c>
      <c r="B119" s="46" t="s">
        <v>284</v>
      </c>
      <c r="C119" s="234"/>
      <c r="D119" s="20"/>
      <c r="E119" s="20"/>
    </row>
    <row r="120" spans="1:5" x14ac:dyDescent="0.25">
      <c r="A120" s="45" t="s">
        <v>303</v>
      </c>
      <c r="B120" s="45"/>
      <c r="C120" s="45"/>
      <c r="D120" s="45"/>
      <c r="E120" s="45"/>
    </row>
    <row r="121" spans="1:5" x14ac:dyDescent="0.2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2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2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25">
      <c r="A124" s="20"/>
      <c r="B124" s="46"/>
      <c r="C124" s="48"/>
      <c r="D124" s="20"/>
      <c r="E124" s="20"/>
    </row>
    <row r="125" spans="1:5" x14ac:dyDescent="0.25">
      <c r="A125" s="49" t="s">
        <v>307</v>
      </c>
      <c r="B125" s="38"/>
      <c r="C125" s="38"/>
      <c r="D125" s="38"/>
      <c r="E125" s="38"/>
    </row>
    <row r="126" spans="1:5" x14ac:dyDescent="0.25">
      <c r="A126" s="20"/>
      <c r="B126" s="46"/>
      <c r="C126" s="48"/>
      <c r="D126" s="20"/>
      <c r="E126" s="20"/>
    </row>
    <row r="127" spans="1:5" x14ac:dyDescent="0.2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25">
      <c r="A128" s="20" t="s">
        <v>310</v>
      </c>
      <c r="B128" s="46" t="s">
        <v>284</v>
      </c>
      <c r="C128" s="216"/>
      <c r="D128" s="220"/>
      <c r="E128" s="20"/>
    </row>
    <row r="129" spans="1:5" x14ac:dyDescent="0.25">
      <c r="A129" s="20" t="s">
        <v>311</v>
      </c>
      <c r="B129" s="46" t="s">
        <v>284</v>
      </c>
      <c r="C129" s="216"/>
      <c r="D129" s="220"/>
      <c r="E129" s="20"/>
    </row>
    <row r="130" spans="1:5" x14ac:dyDescent="0.25">
      <c r="A130" s="20" t="s">
        <v>312</v>
      </c>
      <c r="B130" s="46" t="s">
        <v>284</v>
      </c>
      <c r="C130" s="216"/>
      <c r="D130" s="220"/>
      <c r="E130" s="20"/>
    </row>
    <row r="131" spans="1:5" x14ac:dyDescent="0.25">
      <c r="A131" s="20" t="s">
        <v>313</v>
      </c>
      <c r="B131" s="46" t="s">
        <v>284</v>
      </c>
      <c r="C131" s="216"/>
      <c r="D131" s="220"/>
      <c r="E131" s="20"/>
    </row>
    <row r="132" spans="1:5" x14ac:dyDescent="0.25">
      <c r="A132" s="26" t="s">
        <v>314</v>
      </c>
      <c r="B132" s="20"/>
      <c r="C132" s="21" t="s">
        <v>179</v>
      </c>
      <c r="D132" s="20"/>
      <c r="E132" s="20"/>
    </row>
    <row r="133" spans="1:5" x14ac:dyDescent="0.25">
      <c r="A133" s="20" t="s">
        <v>315</v>
      </c>
      <c r="B133" s="46" t="s">
        <v>284</v>
      </c>
      <c r="C133" s="216"/>
      <c r="D133" s="20"/>
      <c r="E133" s="20"/>
    </row>
    <row r="134" spans="1:5" x14ac:dyDescent="0.25">
      <c r="A134" s="20" t="s">
        <v>316</v>
      </c>
      <c r="B134" s="46" t="s">
        <v>284</v>
      </c>
      <c r="C134" s="216"/>
      <c r="D134" s="20"/>
      <c r="E134" s="20"/>
    </row>
    <row r="135" spans="1:5" x14ac:dyDescent="0.25">
      <c r="A135" s="20" t="s">
        <v>317</v>
      </c>
      <c r="B135" s="46" t="s">
        <v>284</v>
      </c>
      <c r="C135" s="216"/>
      <c r="D135" s="20"/>
      <c r="E135" s="20"/>
    </row>
    <row r="136" spans="1:5" x14ac:dyDescent="0.25">
      <c r="A136" s="20" t="s">
        <v>318</v>
      </c>
      <c r="B136" s="46" t="s">
        <v>284</v>
      </c>
      <c r="C136" s="216"/>
      <c r="D136" s="20"/>
      <c r="E136" s="20"/>
    </row>
    <row r="137" spans="1:5" x14ac:dyDescent="0.25">
      <c r="A137" s="20" t="s">
        <v>319</v>
      </c>
      <c r="B137" s="46" t="s">
        <v>284</v>
      </c>
      <c r="C137" s="216"/>
      <c r="D137" s="20"/>
      <c r="E137" s="20"/>
    </row>
    <row r="138" spans="1:5" x14ac:dyDescent="0.25">
      <c r="A138" s="20" t="s">
        <v>320</v>
      </c>
      <c r="B138" s="46" t="s">
        <v>284</v>
      </c>
      <c r="C138" s="216"/>
      <c r="D138" s="20"/>
      <c r="E138" s="20"/>
    </row>
    <row r="139" spans="1:5" x14ac:dyDescent="0.25">
      <c r="A139" s="20" t="s">
        <v>108</v>
      </c>
      <c r="B139" s="46" t="s">
        <v>284</v>
      </c>
      <c r="C139" s="216"/>
      <c r="D139" s="20"/>
      <c r="E139" s="20"/>
    </row>
    <row r="140" spans="1:5" x14ac:dyDescent="0.25">
      <c r="A140" s="20" t="s">
        <v>321</v>
      </c>
      <c r="B140" s="46" t="s">
        <v>284</v>
      </c>
      <c r="C140" s="216"/>
      <c r="D140" s="20"/>
      <c r="E140" s="20"/>
    </row>
    <row r="141" spans="1:5" x14ac:dyDescent="0.25">
      <c r="A141" s="20" t="s">
        <v>322</v>
      </c>
      <c r="B141" s="46"/>
      <c r="C141" s="216"/>
      <c r="D141" s="20"/>
      <c r="E141" s="20"/>
    </row>
    <row r="142" spans="1:5" x14ac:dyDescent="0.25">
      <c r="A142" s="20" t="s">
        <v>312</v>
      </c>
      <c r="B142" s="46" t="s">
        <v>284</v>
      </c>
      <c r="C142" s="216"/>
      <c r="D142" s="20"/>
      <c r="E142" s="20"/>
    </row>
    <row r="143" spans="1:5" x14ac:dyDescent="0.25">
      <c r="A143" s="20" t="s">
        <v>323</v>
      </c>
      <c r="B143" s="46" t="s">
        <v>284</v>
      </c>
      <c r="C143" s="216"/>
      <c r="D143" s="20"/>
      <c r="E143" s="20"/>
    </row>
    <row r="144" spans="1:5" x14ac:dyDescent="0.25">
      <c r="A144" s="20" t="s">
        <v>324</v>
      </c>
      <c r="B144" s="20"/>
      <c r="C144" s="27"/>
      <c r="D144" s="20"/>
      <c r="E144" s="32">
        <f>SUM(C133:C143)</f>
        <v>0</v>
      </c>
    </row>
    <row r="145" spans="1:6" x14ac:dyDescent="0.25">
      <c r="A145" s="20" t="s">
        <v>325</v>
      </c>
      <c r="B145" s="46" t="s">
        <v>284</v>
      </c>
      <c r="C145" s="47"/>
      <c r="D145" s="20"/>
      <c r="E145" s="20"/>
    </row>
    <row r="146" spans="1:6" x14ac:dyDescent="0.25">
      <c r="A146" s="20" t="s">
        <v>326</v>
      </c>
      <c r="B146" s="46" t="s">
        <v>284</v>
      </c>
      <c r="C146" s="47"/>
      <c r="D146" s="20"/>
      <c r="E146" s="20"/>
    </row>
    <row r="147" spans="1:6" x14ac:dyDescent="0.25">
      <c r="A147" s="20"/>
      <c r="B147" s="20"/>
      <c r="C147" s="27"/>
      <c r="D147" s="20"/>
      <c r="E147" s="20"/>
    </row>
    <row r="148" spans="1:6" x14ac:dyDescent="0.25">
      <c r="A148" s="20" t="s">
        <v>327</v>
      </c>
      <c r="B148" s="46" t="s">
        <v>284</v>
      </c>
      <c r="C148" s="4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20"/>
      <c r="B152" s="20"/>
      <c r="C152" s="27"/>
      <c r="D152" s="20"/>
      <c r="E152" s="20"/>
    </row>
    <row r="153" spans="1:6" x14ac:dyDescent="0.25">
      <c r="A153" s="38" t="s">
        <v>328</v>
      </c>
      <c r="B153" s="49"/>
      <c r="C153" s="49"/>
      <c r="D153" s="49"/>
      <c r="E153" s="49"/>
    </row>
    <row r="154" spans="1:6" x14ac:dyDescent="0.2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25">
      <c r="A155" s="20" t="s">
        <v>309</v>
      </c>
      <c r="B155" s="50"/>
      <c r="C155" s="50"/>
      <c r="D155" s="50"/>
      <c r="E155" s="32">
        <f>SUM(B155:D155)</f>
        <v>0</v>
      </c>
    </row>
    <row r="156" spans="1:6" x14ac:dyDescent="0.25">
      <c r="A156" s="20" t="s">
        <v>227</v>
      </c>
      <c r="B156" s="50"/>
      <c r="C156" s="50"/>
      <c r="D156" s="50"/>
      <c r="E156" s="32">
        <f>SUM(B156:D156)</f>
        <v>0</v>
      </c>
    </row>
    <row r="157" spans="1:6" x14ac:dyDescent="0.2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25">
      <c r="A158" s="20" t="s">
        <v>272</v>
      </c>
      <c r="B158" s="50"/>
      <c r="C158" s="50"/>
      <c r="D158" s="50"/>
      <c r="E158" s="32">
        <f>SUM(B158:D158)</f>
        <v>0</v>
      </c>
      <c r="F158" s="18"/>
    </row>
    <row r="159" spans="1:6" x14ac:dyDescent="0.25">
      <c r="A159" s="20" t="s">
        <v>273</v>
      </c>
      <c r="B159" s="50"/>
      <c r="C159" s="50"/>
      <c r="D159" s="50"/>
      <c r="E159" s="32">
        <f>SUM(B159:D159)</f>
        <v>0</v>
      </c>
      <c r="F159" s="18"/>
    </row>
    <row r="160" spans="1:6" x14ac:dyDescent="0.2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2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2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2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2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2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2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25">
      <c r="A172" s="25"/>
      <c r="B172" s="25"/>
      <c r="C172" s="54"/>
      <c r="D172" s="55"/>
      <c r="E172" s="20"/>
    </row>
    <row r="173" spans="1:5" x14ac:dyDescent="0.2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25">
      <c r="A174" s="25" t="s">
        <v>338</v>
      </c>
      <c r="B174" s="50"/>
      <c r="C174" s="50"/>
      <c r="D174" s="20"/>
      <c r="E174" s="20"/>
    </row>
    <row r="175" spans="1:5" x14ac:dyDescent="0.25">
      <c r="A175" s="25"/>
      <c r="B175" s="55"/>
      <c r="C175" s="54"/>
      <c r="D175" s="20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25"/>
      <c r="B179" s="25"/>
      <c r="C179" s="54"/>
      <c r="D179" s="55"/>
      <c r="E179" s="20"/>
    </row>
    <row r="180" spans="1:5" x14ac:dyDescent="0.25">
      <c r="A180" s="49" t="s">
        <v>339</v>
      </c>
      <c r="B180" s="38"/>
      <c r="C180" s="38"/>
      <c r="D180" s="38"/>
      <c r="E180" s="38"/>
    </row>
    <row r="181" spans="1:5" x14ac:dyDescent="0.25">
      <c r="A181" s="45" t="s">
        <v>340</v>
      </c>
      <c r="B181" s="45"/>
      <c r="C181" s="45"/>
      <c r="D181" s="45"/>
      <c r="E181" s="45"/>
    </row>
    <row r="182" spans="1:5" x14ac:dyDescent="0.25">
      <c r="A182" s="20" t="s">
        <v>341</v>
      </c>
      <c r="B182" s="46" t="s">
        <v>284</v>
      </c>
      <c r="C182" s="216"/>
      <c r="D182" s="20"/>
      <c r="E182" s="20"/>
    </row>
    <row r="183" spans="1:5" x14ac:dyDescent="0.25">
      <c r="A183" s="20" t="s">
        <v>342</v>
      </c>
      <c r="B183" s="46" t="s">
        <v>284</v>
      </c>
      <c r="C183" s="216"/>
      <c r="D183" s="20"/>
      <c r="E183" s="20"/>
    </row>
    <row r="184" spans="1:5" x14ac:dyDescent="0.25">
      <c r="A184" s="25" t="s">
        <v>343</v>
      </c>
      <c r="B184" s="46" t="s">
        <v>284</v>
      </c>
      <c r="C184" s="216"/>
      <c r="D184" s="20"/>
      <c r="E184" s="20"/>
    </row>
    <row r="185" spans="1:5" x14ac:dyDescent="0.25">
      <c r="A185" s="20" t="s">
        <v>344</v>
      </c>
      <c r="B185" s="46" t="s">
        <v>284</v>
      </c>
      <c r="C185" s="216"/>
      <c r="D185" s="20"/>
      <c r="E185" s="20"/>
    </row>
    <row r="186" spans="1:5" x14ac:dyDescent="0.25">
      <c r="A186" s="20" t="s">
        <v>345</v>
      </c>
      <c r="B186" s="46" t="s">
        <v>284</v>
      </c>
      <c r="C186" s="216"/>
      <c r="D186" s="20"/>
      <c r="E186" s="20"/>
    </row>
    <row r="187" spans="1:5" x14ac:dyDescent="0.25">
      <c r="A187" s="20" t="s">
        <v>346</v>
      </c>
      <c r="B187" s="46" t="s">
        <v>284</v>
      </c>
      <c r="C187" s="216"/>
      <c r="D187" s="20"/>
      <c r="E187" s="20"/>
    </row>
    <row r="188" spans="1:5" x14ac:dyDescent="0.25">
      <c r="A188" s="20" t="s">
        <v>347</v>
      </c>
      <c r="B188" s="46" t="s">
        <v>284</v>
      </c>
      <c r="C188" s="216"/>
      <c r="D188" s="20"/>
      <c r="E188" s="20"/>
    </row>
    <row r="189" spans="1:5" x14ac:dyDescent="0.25">
      <c r="A189" s="20" t="s">
        <v>347</v>
      </c>
      <c r="B189" s="46" t="s">
        <v>284</v>
      </c>
      <c r="C189" s="47"/>
      <c r="D189" s="20"/>
      <c r="E189" s="20"/>
    </row>
    <row r="190" spans="1:5" x14ac:dyDescent="0.25">
      <c r="A190" s="20" t="s">
        <v>215</v>
      </c>
      <c r="B190" s="20"/>
      <c r="C190" s="27"/>
      <c r="D190" s="32">
        <f>SUM(C182:C189)</f>
        <v>0</v>
      </c>
      <c r="E190" s="20"/>
    </row>
    <row r="191" spans="1:5" x14ac:dyDescent="0.25">
      <c r="A191" s="45" t="s">
        <v>348</v>
      </c>
      <c r="B191" s="45"/>
      <c r="C191" s="45"/>
      <c r="D191" s="45"/>
      <c r="E191" s="45"/>
    </row>
    <row r="192" spans="1:5" x14ac:dyDescent="0.25">
      <c r="A192" s="20" t="s">
        <v>349</v>
      </c>
      <c r="B192" s="46" t="s">
        <v>284</v>
      </c>
      <c r="C192" s="216"/>
      <c r="D192" s="20"/>
      <c r="E192" s="20"/>
    </row>
    <row r="193" spans="1:5" x14ac:dyDescent="0.25">
      <c r="A193" s="20" t="s">
        <v>350</v>
      </c>
      <c r="B193" s="46" t="s">
        <v>284</v>
      </c>
      <c r="C193" s="216"/>
      <c r="D193" s="20"/>
      <c r="E193" s="20"/>
    </row>
    <row r="194" spans="1:5" x14ac:dyDescent="0.25">
      <c r="A194" s="20" t="s">
        <v>215</v>
      </c>
      <c r="B194" s="20"/>
      <c r="C194" s="27"/>
      <c r="D194" s="32">
        <f>SUM(C192:C193)</f>
        <v>0</v>
      </c>
      <c r="E194" s="20"/>
    </row>
    <row r="195" spans="1:5" x14ac:dyDescent="0.25">
      <c r="A195" s="45" t="s">
        <v>351</v>
      </c>
      <c r="B195" s="45"/>
      <c r="C195" s="45"/>
      <c r="D195" s="45"/>
      <c r="E195" s="45"/>
    </row>
    <row r="196" spans="1:5" x14ac:dyDescent="0.25">
      <c r="A196" s="20" t="s">
        <v>352</v>
      </c>
      <c r="B196" s="46" t="s">
        <v>284</v>
      </c>
      <c r="C196" s="47"/>
      <c r="D196" s="20"/>
      <c r="E196" s="20"/>
    </row>
    <row r="197" spans="1:5" x14ac:dyDescent="0.25">
      <c r="A197" s="20" t="s">
        <v>353</v>
      </c>
      <c r="B197" s="46" t="s">
        <v>284</v>
      </c>
      <c r="C197" s="47"/>
      <c r="D197" s="20"/>
      <c r="E197" s="20"/>
    </row>
    <row r="198" spans="1:5" x14ac:dyDescent="0.2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25">
      <c r="A199" s="45" t="s">
        <v>354</v>
      </c>
      <c r="B199" s="45"/>
      <c r="C199" s="45"/>
      <c r="D199" s="45"/>
      <c r="E199" s="45"/>
    </row>
    <row r="200" spans="1:5" x14ac:dyDescent="0.25">
      <c r="A200" s="20" t="s">
        <v>355</v>
      </c>
      <c r="B200" s="46" t="s">
        <v>284</v>
      </c>
      <c r="C200" s="47"/>
      <c r="D200" s="20"/>
      <c r="E200" s="20"/>
    </row>
    <row r="201" spans="1:5" x14ac:dyDescent="0.25">
      <c r="A201" s="20" t="s">
        <v>356</v>
      </c>
      <c r="B201" s="46" t="s">
        <v>284</v>
      </c>
      <c r="C201" s="47"/>
      <c r="D201" s="20"/>
      <c r="E201" s="20"/>
    </row>
    <row r="202" spans="1:5" x14ac:dyDescent="0.25">
      <c r="A202" s="20" t="s">
        <v>144</v>
      </c>
      <c r="B202" s="46" t="s">
        <v>284</v>
      </c>
      <c r="C202" s="47"/>
      <c r="D202" s="20"/>
      <c r="E202" s="20"/>
    </row>
    <row r="203" spans="1:5" x14ac:dyDescent="0.25">
      <c r="A203" s="20" t="s">
        <v>215</v>
      </c>
      <c r="B203" s="20"/>
      <c r="C203" s="27"/>
      <c r="D203" s="32">
        <f>SUM(C200:C202)</f>
        <v>0</v>
      </c>
      <c r="E203" s="20"/>
    </row>
    <row r="204" spans="1:5" x14ac:dyDescent="0.25">
      <c r="A204" s="45" t="s">
        <v>357</v>
      </c>
      <c r="B204" s="45"/>
      <c r="C204" s="45"/>
      <c r="D204" s="45"/>
      <c r="E204" s="45"/>
    </row>
    <row r="205" spans="1:5" x14ac:dyDescent="0.25">
      <c r="A205" s="20" t="s">
        <v>358</v>
      </c>
      <c r="B205" s="46" t="s">
        <v>284</v>
      </c>
      <c r="C205" s="47"/>
      <c r="D205" s="20"/>
      <c r="E205" s="20"/>
    </row>
    <row r="206" spans="1:5" x14ac:dyDescent="0.25">
      <c r="A206" s="20" t="s">
        <v>359</v>
      </c>
      <c r="B206" s="46" t="s">
        <v>284</v>
      </c>
      <c r="C206" s="47"/>
      <c r="D206" s="20"/>
      <c r="E206" s="20"/>
    </row>
    <row r="207" spans="1:5" x14ac:dyDescent="0.25">
      <c r="A207" s="20" t="s">
        <v>215</v>
      </c>
      <c r="B207" s="20"/>
      <c r="C207" s="27"/>
      <c r="D207" s="32">
        <f>SUM(C205:C206)</f>
        <v>0</v>
      </c>
      <c r="E207" s="20"/>
    </row>
    <row r="208" spans="1:5" x14ac:dyDescent="0.25">
      <c r="A208" s="20"/>
      <c r="B208" s="20"/>
      <c r="C208" s="27"/>
      <c r="D208" s="20"/>
      <c r="E208" s="20"/>
    </row>
    <row r="209" spans="1:5" x14ac:dyDescent="0.25">
      <c r="A209" s="38" t="s">
        <v>360</v>
      </c>
      <c r="B209" s="38"/>
      <c r="C209" s="38"/>
      <c r="D209" s="38"/>
      <c r="E209" s="38"/>
    </row>
    <row r="210" spans="1:5" x14ac:dyDescent="0.25">
      <c r="A210" s="49" t="s">
        <v>361</v>
      </c>
      <c r="B210" s="38"/>
      <c r="C210" s="38"/>
      <c r="D210" s="38"/>
      <c r="E210" s="38"/>
    </row>
    <row r="211" spans="1:5" x14ac:dyDescent="0.2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25">
      <c r="A212" s="20" t="s">
        <v>366</v>
      </c>
      <c r="B212" s="220"/>
      <c r="C212" s="216"/>
      <c r="D212" s="220"/>
      <c r="E212" s="32">
        <f t="shared" ref="E212:E220" si="16">SUM(B212:C212)-D212</f>
        <v>0</v>
      </c>
    </row>
    <row r="213" spans="1:5" x14ac:dyDescent="0.25">
      <c r="A213" s="20" t="s">
        <v>367</v>
      </c>
      <c r="B213" s="220"/>
      <c r="C213" s="216"/>
      <c r="D213" s="220"/>
      <c r="E213" s="32">
        <f t="shared" si="16"/>
        <v>0</v>
      </c>
    </row>
    <row r="214" spans="1:5" x14ac:dyDescent="0.25">
      <c r="A214" s="20" t="s">
        <v>368</v>
      </c>
      <c r="B214" s="220"/>
      <c r="C214" s="216"/>
      <c r="D214" s="220"/>
      <c r="E214" s="32">
        <f t="shared" si="16"/>
        <v>0</v>
      </c>
    </row>
    <row r="215" spans="1:5" x14ac:dyDescent="0.2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2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25">
      <c r="A217" s="20" t="s">
        <v>371</v>
      </c>
      <c r="B217" s="220"/>
      <c r="C217" s="216"/>
      <c r="D217" s="220"/>
      <c r="E217" s="32">
        <f t="shared" si="16"/>
        <v>0</v>
      </c>
    </row>
    <row r="218" spans="1:5" x14ac:dyDescent="0.2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2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25">
      <c r="A220" s="20" t="s">
        <v>374</v>
      </c>
      <c r="B220" s="220"/>
      <c r="C220" s="216"/>
      <c r="D220" s="220"/>
      <c r="E220" s="32">
        <f t="shared" si="16"/>
        <v>0</v>
      </c>
    </row>
    <row r="221" spans="1:5" x14ac:dyDescent="0.25">
      <c r="A221" s="20" t="s">
        <v>215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 spans="1:5" x14ac:dyDescent="0.25">
      <c r="A222" s="20"/>
      <c r="B222" s="20"/>
      <c r="C222" s="27"/>
      <c r="D222" s="20"/>
      <c r="E222" s="20"/>
    </row>
    <row r="223" spans="1:5" x14ac:dyDescent="0.25">
      <c r="A223" s="49" t="s">
        <v>375</v>
      </c>
      <c r="B223" s="49"/>
      <c r="C223" s="49"/>
      <c r="D223" s="49"/>
      <c r="E223" s="49"/>
    </row>
    <row r="224" spans="1:5" x14ac:dyDescent="0.2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25">
      <c r="A225" s="20" t="s">
        <v>366</v>
      </c>
      <c r="B225" s="55"/>
      <c r="C225" s="54"/>
      <c r="D225" s="55"/>
      <c r="E225" s="20"/>
    </row>
    <row r="226" spans="1:5" x14ac:dyDescent="0.2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25">
      <c r="A227" s="20" t="s">
        <v>368</v>
      </c>
      <c r="B227" s="220"/>
      <c r="C227" s="216"/>
      <c r="D227" s="220"/>
      <c r="E227" s="32">
        <f t="shared" si="17"/>
        <v>0</v>
      </c>
    </row>
    <row r="228" spans="1:5" x14ac:dyDescent="0.2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2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25">
      <c r="A230" s="20" t="s">
        <v>371</v>
      </c>
      <c r="B230" s="220"/>
      <c r="C230" s="216"/>
      <c r="D230" s="220"/>
      <c r="E230" s="32">
        <f t="shared" si="17"/>
        <v>0</v>
      </c>
    </row>
    <row r="231" spans="1:5" x14ac:dyDescent="0.2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2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2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25">
      <c r="A234" s="20" t="s">
        <v>215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 spans="1:5" x14ac:dyDescent="0.25">
      <c r="A235" s="20"/>
      <c r="B235" s="20"/>
      <c r="C235" s="27"/>
      <c r="D235" s="20"/>
      <c r="E235" s="20"/>
    </row>
    <row r="236" spans="1:5" x14ac:dyDescent="0.25">
      <c r="A236" s="38" t="s">
        <v>376</v>
      </c>
      <c r="B236" s="38"/>
      <c r="C236" s="38"/>
      <c r="D236" s="38"/>
      <c r="E236" s="38"/>
    </row>
    <row r="237" spans="1:5" x14ac:dyDescent="0.25">
      <c r="A237" s="38"/>
      <c r="B237" s="346" t="s">
        <v>377</v>
      </c>
      <c r="C237" s="346"/>
      <c r="D237" s="38"/>
      <c r="E237" s="38"/>
    </row>
    <row r="238" spans="1:5" x14ac:dyDescent="0.25">
      <c r="A238" s="56" t="s">
        <v>377</v>
      </c>
      <c r="B238" s="38"/>
      <c r="C238" s="216"/>
      <c r="D238" s="40">
        <f>C238</f>
        <v>0</v>
      </c>
      <c r="E238" s="38"/>
    </row>
    <row r="239" spans="1:5" x14ac:dyDescent="0.25">
      <c r="A239" s="45" t="s">
        <v>378</v>
      </c>
      <c r="B239" s="45"/>
      <c r="C239" s="45"/>
      <c r="D239" s="45"/>
      <c r="E239" s="45"/>
    </row>
    <row r="240" spans="1:5" x14ac:dyDescent="0.25">
      <c r="A240" s="20" t="s">
        <v>379</v>
      </c>
      <c r="B240" s="46" t="s">
        <v>284</v>
      </c>
      <c r="C240" s="216"/>
      <c r="D240" s="20"/>
      <c r="E240" s="20"/>
    </row>
    <row r="241" spans="1:5" x14ac:dyDescent="0.25">
      <c r="A241" s="20" t="s">
        <v>380</v>
      </c>
      <c r="B241" s="46" t="s">
        <v>284</v>
      </c>
      <c r="C241" s="216"/>
      <c r="D241" s="20"/>
      <c r="E241" s="20"/>
    </row>
    <row r="242" spans="1:5" x14ac:dyDescent="0.25">
      <c r="A242" s="20" t="s">
        <v>381</v>
      </c>
      <c r="B242" s="46" t="s">
        <v>284</v>
      </c>
      <c r="C242" s="216"/>
      <c r="D242" s="20"/>
      <c r="E242" s="20"/>
    </row>
    <row r="243" spans="1:5" x14ac:dyDescent="0.25">
      <c r="A243" s="20" t="s">
        <v>382</v>
      </c>
      <c r="B243" s="46" t="s">
        <v>284</v>
      </c>
      <c r="C243" s="216"/>
      <c r="D243" s="20"/>
      <c r="E243" s="20"/>
    </row>
    <row r="244" spans="1:5" x14ac:dyDescent="0.25">
      <c r="A244" s="20" t="s">
        <v>383</v>
      </c>
      <c r="B244" s="46" t="s">
        <v>284</v>
      </c>
      <c r="C244" s="216"/>
      <c r="D244" s="20"/>
      <c r="E244" s="20"/>
    </row>
    <row r="245" spans="1:5" x14ac:dyDescent="0.25">
      <c r="A245" s="20" t="s">
        <v>384</v>
      </c>
      <c r="B245" s="46" t="s">
        <v>284</v>
      </c>
      <c r="C245" s="216"/>
      <c r="D245" s="20"/>
      <c r="E245" s="20"/>
    </row>
    <row r="246" spans="1:5" x14ac:dyDescent="0.25">
      <c r="A246" s="20" t="s">
        <v>385</v>
      </c>
      <c r="B246" s="20"/>
      <c r="C246" s="27"/>
      <c r="D246" s="32">
        <f>SUM(C240:C245)</f>
        <v>0</v>
      </c>
      <c r="E246" s="20"/>
    </row>
    <row r="247" spans="1:5" x14ac:dyDescent="0.25">
      <c r="A247" s="45" t="s">
        <v>386</v>
      </c>
      <c r="B247" s="45"/>
      <c r="C247" s="45"/>
      <c r="D247" s="45"/>
      <c r="E247" s="45"/>
    </row>
    <row r="248" spans="1:5" x14ac:dyDescent="0.25">
      <c r="A248" s="26" t="s">
        <v>387</v>
      </c>
      <c r="B248" s="46" t="s">
        <v>284</v>
      </c>
      <c r="C248" s="216"/>
      <c r="D248" s="20"/>
      <c r="E248" s="20"/>
    </row>
    <row r="249" spans="1:5" x14ac:dyDescent="0.25">
      <c r="A249" s="26"/>
      <c r="B249" s="46"/>
      <c r="C249" s="27"/>
      <c r="D249" s="20"/>
      <c r="E249" s="20"/>
    </row>
    <row r="250" spans="1:5" x14ac:dyDescent="0.25">
      <c r="A250" s="26" t="s">
        <v>388</v>
      </c>
      <c r="B250" s="46" t="s">
        <v>284</v>
      </c>
      <c r="C250" s="216"/>
      <c r="D250" s="20"/>
      <c r="E250" s="20"/>
    </row>
    <row r="251" spans="1:5" x14ac:dyDescent="0.25">
      <c r="A251" s="26" t="s">
        <v>389</v>
      </c>
      <c r="B251" s="46" t="s">
        <v>284</v>
      </c>
      <c r="C251" s="216"/>
      <c r="D251" s="20"/>
      <c r="E251" s="20"/>
    </row>
    <row r="252" spans="1:5" x14ac:dyDescent="0.25">
      <c r="A252" s="20"/>
      <c r="B252" s="20"/>
      <c r="C252" s="27"/>
      <c r="D252" s="20"/>
      <c r="E252" s="20"/>
    </row>
    <row r="253" spans="1:5" x14ac:dyDescent="0.25">
      <c r="A253" s="26" t="s">
        <v>390</v>
      </c>
      <c r="B253" s="20"/>
      <c r="C253" s="27"/>
      <c r="D253" s="32">
        <f>SUM(C250:C252)</f>
        <v>0</v>
      </c>
      <c r="E253" s="20"/>
    </row>
    <row r="254" spans="1:5" x14ac:dyDescent="0.25">
      <c r="A254" s="45" t="s">
        <v>391</v>
      </c>
      <c r="B254" s="45"/>
      <c r="C254" s="45"/>
      <c r="D254" s="45"/>
      <c r="E254" s="45"/>
    </row>
    <row r="255" spans="1:5" x14ac:dyDescent="0.25">
      <c r="A255" s="20" t="s">
        <v>392</v>
      </c>
      <c r="B255" s="46" t="s">
        <v>284</v>
      </c>
      <c r="C255" s="47"/>
      <c r="D255" s="20"/>
      <c r="E255" s="20"/>
    </row>
    <row r="256" spans="1:5" x14ac:dyDescent="0.25">
      <c r="A256" s="20" t="s">
        <v>391</v>
      </c>
      <c r="B256" s="46" t="s">
        <v>284</v>
      </c>
      <c r="C256" s="47"/>
      <c r="D256" s="20"/>
      <c r="E256" s="20"/>
    </row>
    <row r="257" spans="1:5" x14ac:dyDescent="0.2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25">
      <c r="A258" s="20"/>
      <c r="B258" s="20"/>
      <c r="C258" s="27"/>
      <c r="D258" s="20"/>
      <c r="E258" s="20"/>
    </row>
    <row r="259" spans="1:5" x14ac:dyDescent="0.25">
      <c r="A259" s="20" t="s">
        <v>394</v>
      </c>
      <c r="B259" s="20"/>
      <c r="C259" s="27"/>
      <c r="D259" s="32">
        <f>D238+D246+D253+D257</f>
        <v>0</v>
      </c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20"/>
      <c r="B264" s="20"/>
      <c r="C264" s="27"/>
      <c r="D264" s="20"/>
      <c r="E264" s="20"/>
    </row>
    <row r="265" spans="1:5" x14ac:dyDescent="0.25">
      <c r="A265" s="38" t="s">
        <v>395</v>
      </c>
      <c r="B265" s="38"/>
      <c r="C265" s="38"/>
      <c r="D265" s="38"/>
      <c r="E265" s="38"/>
    </row>
    <row r="266" spans="1:5" x14ac:dyDescent="0.25">
      <c r="A266" s="45" t="s">
        <v>396</v>
      </c>
      <c r="B266" s="45"/>
      <c r="C266" s="45"/>
      <c r="D266" s="45"/>
      <c r="E266" s="45"/>
    </row>
    <row r="267" spans="1:5" x14ac:dyDescent="0.25">
      <c r="A267" s="20" t="s">
        <v>397</v>
      </c>
      <c r="B267" s="46" t="s">
        <v>284</v>
      </c>
      <c r="C267" s="216"/>
      <c r="D267" s="20"/>
      <c r="E267" s="20"/>
    </row>
    <row r="268" spans="1:5" x14ac:dyDescent="0.25">
      <c r="A268" s="20" t="s">
        <v>398</v>
      </c>
      <c r="B268" s="46" t="s">
        <v>284</v>
      </c>
      <c r="C268" s="216"/>
      <c r="D268" s="20"/>
      <c r="E268" s="20"/>
    </row>
    <row r="269" spans="1:5" x14ac:dyDescent="0.25">
      <c r="A269" s="20" t="s">
        <v>399</v>
      </c>
      <c r="B269" s="46" t="s">
        <v>284</v>
      </c>
      <c r="C269" s="216"/>
      <c r="D269" s="20"/>
      <c r="E269" s="20"/>
    </row>
    <row r="270" spans="1:5" x14ac:dyDescent="0.25">
      <c r="A270" s="20" t="s">
        <v>400</v>
      </c>
      <c r="B270" s="46" t="s">
        <v>284</v>
      </c>
      <c r="C270" s="216"/>
      <c r="D270" s="20"/>
      <c r="E270" s="20"/>
    </row>
    <row r="271" spans="1:5" x14ac:dyDescent="0.25">
      <c r="A271" s="20" t="s">
        <v>401</v>
      </c>
      <c r="B271" s="46" t="s">
        <v>284</v>
      </c>
      <c r="C271" s="216"/>
      <c r="D271" s="20"/>
      <c r="E271" s="20"/>
    </row>
    <row r="272" spans="1:5" x14ac:dyDescent="0.25">
      <c r="A272" s="20" t="s">
        <v>402</v>
      </c>
      <c r="B272" s="46" t="s">
        <v>284</v>
      </c>
      <c r="C272" s="216"/>
      <c r="D272" s="20"/>
      <c r="E272" s="20"/>
    </row>
    <row r="273" spans="1:5" x14ac:dyDescent="0.25">
      <c r="A273" s="20" t="s">
        <v>403</v>
      </c>
      <c r="B273" s="46" t="s">
        <v>284</v>
      </c>
      <c r="C273" s="216"/>
      <c r="D273" s="20"/>
      <c r="E273" s="20"/>
    </row>
    <row r="274" spans="1:5" x14ac:dyDescent="0.25">
      <c r="A274" s="20" t="s">
        <v>404</v>
      </c>
      <c r="B274" s="46" t="s">
        <v>284</v>
      </c>
      <c r="C274" s="216"/>
      <c r="D274" s="20"/>
      <c r="E274" s="20"/>
    </row>
    <row r="275" spans="1:5" x14ac:dyDescent="0.25">
      <c r="A275" s="20" t="s">
        <v>405</v>
      </c>
      <c r="B275" s="46" t="s">
        <v>284</v>
      </c>
      <c r="C275" s="216"/>
      <c r="D275" s="20"/>
      <c r="E275" s="20"/>
    </row>
    <row r="276" spans="1:5" x14ac:dyDescent="0.25">
      <c r="A276" s="20" t="s">
        <v>406</v>
      </c>
      <c r="B276" s="46" t="s">
        <v>284</v>
      </c>
      <c r="C276" s="216"/>
      <c r="D276" s="20"/>
      <c r="E276" s="20"/>
    </row>
    <row r="277" spans="1:5" x14ac:dyDescent="0.25">
      <c r="A277" s="20" t="s">
        <v>407</v>
      </c>
      <c r="B277" s="20"/>
      <c r="C277" s="27"/>
      <c r="D277" s="32">
        <f>SUM(C267:C269)-C270+SUM(C271:C276)</f>
        <v>0</v>
      </c>
      <c r="E277" s="20"/>
    </row>
    <row r="278" spans="1:5" x14ac:dyDescent="0.25">
      <c r="A278" s="45" t="s">
        <v>408</v>
      </c>
      <c r="B278" s="45"/>
      <c r="C278" s="45"/>
      <c r="D278" s="45"/>
      <c r="E278" s="45"/>
    </row>
    <row r="279" spans="1:5" x14ac:dyDescent="0.25">
      <c r="A279" s="20" t="s">
        <v>397</v>
      </c>
      <c r="B279" s="46" t="s">
        <v>284</v>
      </c>
      <c r="C279" s="47"/>
      <c r="D279" s="20"/>
      <c r="E279" s="20"/>
    </row>
    <row r="280" spans="1:5" x14ac:dyDescent="0.25">
      <c r="A280" s="20" t="s">
        <v>398</v>
      </c>
      <c r="B280" s="46" t="s">
        <v>284</v>
      </c>
      <c r="C280" s="47"/>
      <c r="D280" s="20"/>
      <c r="E280" s="20"/>
    </row>
    <row r="281" spans="1:5" x14ac:dyDescent="0.25">
      <c r="A281" s="20" t="s">
        <v>409</v>
      </c>
      <c r="B281" s="46" t="s">
        <v>284</v>
      </c>
      <c r="C281" s="47"/>
      <c r="D281" s="20"/>
      <c r="E281" s="20"/>
    </row>
    <row r="282" spans="1:5" x14ac:dyDescent="0.2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25">
      <c r="A283" s="45" t="s">
        <v>411</v>
      </c>
      <c r="B283" s="45"/>
      <c r="C283" s="45"/>
      <c r="D283" s="45"/>
      <c r="E283" s="45"/>
    </row>
    <row r="284" spans="1:5" x14ac:dyDescent="0.25">
      <c r="A284" s="20" t="s">
        <v>366</v>
      </c>
      <c r="B284" s="46" t="s">
        <v>284</v>
      </c>
      <c r="C284" s="216"/>
      <c r="D284" s="20"/>
      <c r="E284" s="20"/>
    </row>
    <row r="285" spans="1:5" x14ac:dyDescent="0.25">
      <c r="A285" s="20" t="s">
        <v>367</v>
      </c>
      <c r="B285" s="46" t="s">
        <v>284</v>
      </c>
      <c r="C285" s="216"/>
      <c r="D285" s="20"/>
      <c r="E285" s="20"/>
    </row>
    <row r="286" spans="1:5" x14ac:dyDescent="0.25">
      <c r="A286" s="20" t="s">
        <v>368</v>
      </c>
      <c r="B286" s="46" t="s">
        <v>284</v>
      </c>
      <c r="C286" s="216"/>
      <c r="D286" s="20"/>
      <c r="E286" s="20"/>
    </row>
    <row r="287" spans="1:5" x14ac:dyDescent="0.25">
      <c r="A287" s="20" t="s">
        <v>412</v>
      </c>
      <c r="B287" s="46" t="s">
        <v>284</v>
      </c>
      <c r="C287" s="216"/>
      <c r="D287" s="20"/>
      <c r="E287" s="20"/>
    </row>
    <row r="288" spans="1:5" x14ac:dyDescent="0.25">
      <c r="A288" s="20" t="s">
        <v>413</v>
      </c>
      <c r="B288" s="46" t="s">
        <v>284</v>
      </c>
      <c r="C288" s="216"/>
      <c r="D288" s="20"/>
      <c r="E288" s="20"/>
    </row>
    <row r="289" spans="1:5" x14ac:dyDescent="0.25">
      <c r="A289" s="20" t="s">
        <v>414</v>
      </c>
      <c r="B289" s="46" t="s">
        <v>284</v>
      </c>
      <c r="C289" s="216"/>
      <c r="D289" s="20"/>
      <c r="E289" s="20"/>
    </row>
    <row r="290" spans="1:5" x14ac:dyDescent="0.25">
      <c r="A290" s="20" t="s">
        <v>373</v>
      </c>
      <c r="B290" s="46" t="s">
        <v>284</v>
      </c>
      <c r="C290" s="216"/>
      <c r="D290" s="20"/>
      <c r="E290" s="20"/>
    </row>
    <row r="291" spans="1:5" x14ac:dyDescent="0.25">
      <c r="A291" s="20" t="s">
        <v>374</v>
      </c>
      <c r="B291" s="46" t="s">
        <v>284</v>
      </c>
      <c r="C291" s="216"/>
      <c r="D291" s="20"/>
      <c r="E291" s="20"/>
    </row>
    <row r="292" spans="1:5" x14ac:dyDescent="0.25">
      <c r="A292" s="20" t="s">
        <v>415</v>
      </c>
      <c r="B292" s="20"/>
      <c r="C292" s="27"/>
      <c r="D292" s="32">
        <f>SUM(C284:C291)</f>
        <v>0</v>
      </c>
      <c r="E292" s="20"/>
    </row>
    <row r="293" spans="1:5" x14ac:dyDescent="0.25">
      <c r="A293" s="20" t="s">
        <v>416</v>
      </c>
      <c r="B293" s="46" t="s">
        <v>284</v>
      </c>
      <c r="C293" s="47"/>
      <c r="D293" s="20"/>
      <c r="E293" s="20"/>
    </row>
    <row r="294" spans="1:5" x14ac:dyDescent="0.25">
      <c r="A294" s="20" t="s">
        <v>417</v>
      </c>
      <c r="B294" s="20"/>
      <c r="C294" s="27"/>
      <c r="D294" s="32">
        <f>D292-C293</f>
        <v>0</v>
      </c>
      <c r="E294" s="20"/>
    </row>
    <row r="295" spans="1:5" x14ac:dyDescent="0.25">
      <c r="A295" s="45" t="s">
        <v>418</v>
      </c>
      <c r="B295" s="45"/>
      <c r="C295" s="45"/>
      <c r="D295" s="45"/>
      <c r="E295" s="45"/>
    </row>
    <row r="296" spans="1:5" x14ac:dyDescent="0.25">
      <c r="A296" s="20" t="s">
        <v>419</v>
      </c>
      <c r="B296" s="46" t="s">
        <v>284</v>
      </c>
      <c r="C296" s="216"/>
      <c r="D296" s="20"/>
      <c r="E296" s="20"/>
    </row>
    <row r="297" spans="1:5" x14ac:dyDescent="0.25">
      <c r="A297" s="20" t="s">
        <v>420</v>
      </c>
      <c r="B297" s="46" t="s">
        <v>284</v>
      </c>
      <c r="C297" s="216"/>
      <c r="D297" s="20"/>
      <c r="E297" s="20"/>
    </row>
    <row r="298" spans="1:5" x14ac:dyDescent="0.25">
      <c r="A298" s="20" t="s">
        <v>421</v>
      </c>
      <c r="B298" s="46" t="s">
        <v>284</v>
      </c>
      <c r="C298" s="216"/>
      <c r="D298" s="20"/>
      <c r="E298" s="20"/>
    </row>
    <row r="299" spans="1:5" x14ac:dyDescent="0.25">
      <c r="A299" s="20" t="s">
        <v>409</v>
      </c>
      <c r="B299" s="46" t="s">
        <v>284</v>
      </c>
      <c r="C299" s="216"/>
      <c r="D299" s="20"/>
      <c r="E299" s="20"/>
    </row>
    <row r="300" spans="1:5" x14ac:dyDescent="0.2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25">
      <c r="A301" s="20"/>
      <c r="B301" s="20"/>
      <c r="C301" s="27"/>
      <c r="D301" s="20"/>
      <c r="E301" s="20"/>
    </row>
    <row r="302" spans="1:5" x14ac:dyDescent="0.25">
      <c r="A302" s="45" t="s">
        <v>423</v>
      </c>
      <c r="B302" s="45"/>
      <c r="C302" s="45"/>
      <c r="D302" s="45"/>
      <c r="E302" s="45"/>
    </row>
    <row r="303" spans="1:5" x14ac:dyDescent="0.25">
      <c r="A303" s="20" t="s">
        <v>424</v>
      </c>
      <c r="B303" s="46" t="s">
        <v>284</v>
      </c>
      <c r="C303" s="216"/>
      <c r="D303" s="20"/>
      <c r="E303" s="20"/>
    </row>
    <row r="304" spans="1:5" x14ac:dyDescent="0.25">
      <c r="A304" s="20" t="s">
        <v>425</v>
      </c>
      <c r="B304" s="46" t="s">
        <v>284</v>
      </c>
      <c r="C304" s="216"/>
      <c r="D304" s="20"/>
      <c r="E304" s="20"/>
    </row>
    <row r="305" spans="1:5" x14ac:dyDescent="0.25">
      <c r="A305" s="20" t="s">
        <v>426</v>
      </c>
      <c r="B305" s="46" t="s">
        <v>284</v>
      </c>
      <c r="C305" s="216"/>
      <c r="D305" s="20"/>
      <c r="E305" s="20"/>
    </row>
    <row r="306" spans="1:5" x14ac:dyDescent="0.25">
      <c r="A306" s="20" t="s">
        <v>427</v>
      </c>
      <c r="B306" s="46" t="s">
        <v>284</v>
      </c>
      <c r="C306" s="216"/>
      <c r="D306" s="20"/>
      <c r="E306" s="20"/>
    </row>
    <row r="307" spans="1:5" x14ac:dyDescent="0.2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25">
      <c r="A308" s="20"/>
      <c r="B308" s="20"/>
      <c r="C308" s="27"/>
      <c r="D308" s="20"/>
      <c r="E308" s="20"/>
    </row>
    <row r="309" spans="1:5" x14ac:dyDescent="0.25">
      <c r="A309" s="20" t="s">
        <v>429</v>
      </c>
      <c r="B309" s="20"/>
      <c r="C309" s="27"/>
      <c r="D309" s="32">
        <f>D277+D282+D294+D300+D307</f>
        <v>0</v>
      </c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20"/>
      <c r="B312" s="20"/>
      <c r="C312" s="27"/>
      <c r="D312" s="20"/>
      <c r="E312" s="20"/>
    </row>
    <row r="313" spans="1:5" x14ac:dyDescent="0.25">
      <c r="A313" s="38" t="s">
        <v>430</v>
      </c>
      <c r="B313" s="38"/>
      <c r="C313" s="38"/>
      <c r="D313" s="38"/>
      <c r="E313" s="38"/>
    </row>
    <row r="314" spans="1:5" x14ac:dyDescent="0.25">
      <c r="A314" s="45" t="s">
        <v>431</v>
      </c>
      <c r="B314" s="45"/>
      <c r="C314" s="45"/>
      <c r="D314" s="45"/>
      <c r="E314" s="45"/>
    </row>
    <row r="315" spans="1:5" x14ac:dyDescent="0.25">
      <c r="A315" s="20" t="s">
        <v>432</v>
      </c>
      <c r="B315" s="46" t="s">
        <v>284</v>
      </c>
      <c r="C315" s="216"/>
      <c r="D315" s="20"/>
      <c r="E315" s="20"/>
    </row>
    <row r="316" spans="1:5" x14ac:dyDescent="0.25">
      <c r="A316" s="20" t="s">
        <v>433</v>
      </c>
      <c r="B316" s="46" t="s">
        <v>284</v>
      </c>
      <c r="C316" s="216"/>
      <c r="D316" s="20"/>
      <c r="E316" s="20"/>
    </row>
    <row r="317" spans="1:5" x14ac:dyDescent="0.25">
      <c r="A317" s="20" t="s">
        <v>434</v>
      </c>
      <c r="B317" s="46" t="s">
        <v>284</v>
      </c>
      <c r="C317" s="216"/>
      <c r="D317" s="20"/>
      <c r="E317" s="20"/>
    </row>
    <row r="318" spans="1:5" x14ac:dyDescent="0.25">
      <c r="A318" s="20" t="s">
        <v>435</v>
      </c>
      <c r="B318" s="46" t="s">
        <v>284</v>
      </c>
      <c r="C318" s="216"/>
      <c r="D318" s="20"/>
      <c r="E318" s="20"/>
    </row>
    <row r="319" spans="1:5" x14ac:dyDescent="0.25">
      <c r="A319" s="20" t="s">
        <v>436</v>
      </c>
      <c r="B319" s="46" t="s">
        <v>284</v>
      </c>
      <c r="C319" s="216"/>
      <c r="D319" s="20"/>
      <c r="E319" s="20"/>
    </row>
    <row r="320" spans="1:5" x14ac:dyDescent="0.25">
      <c r="A320" s="20" t="s">
        <v>437</v>
      </c>
      <c r="B320" s="46" t="s">
        <v>284</v>
      </c>
      <c r="C320" s="216"/>
      <c r="D320" s="20"/>
      <c r="E320" s="20"/>
    </row>
    <row r="321" spans="1:5" x14ac:dyDescent="0.25">
      <c r="A321" s="20" t="s">
        <v>438</v>
      </c>
      <c r="B321" s="46" t="s">
        <v>284</v>
      </c>
      <c r="C321" s="216"/>
      <c r="D321" s="20"/>
      <c r="E321" s="20"/>
    </row>
    <row r="322" spans="1:5" x14ac:dyDescent="0.25">
      <c r="A322" s="20" t="s">
        <v>439</v>
      </c>
      <c r="B322" s="46" t="s">
        <v>284</v>
      </c>
      <c r="C322" s="216"/>
      <c r="D322" s="20"/>
      <c r="E322" s="20"/>
    </row>
    <row r="323" spans="1:5" x14ac:dyDescent="0.25">
      <c r="A323" s="20" t="s">
        <v>440</v>
      </c>
      <c r="B323" s="46" t="s">
        <v>284</v>
      </c>
      <c r="C323" s="216"/>
      <c r="D323" s="20"/>
      <c r="E323" s="20"/>
    </row>
    <row r="324" spans="1:5" x14ac:dyDescent="0.25">
      <c r="A324" s="20" t="s">
        <v>441</v>
      </c>
      <c r="B324" s="46" t="s">
        <v>284</v>
      </c>
      <c r="C324" s="216"/>
      <c r="D324" s="20"/>
      <c r="E324" s="20"/>
    </row>
    <row r="325" spans="1:5" x14ac:dyDescent="0.25">
      <c r="A325" s="20" t="s">
        <v>442</v>
      </c>
      <c r="B325" s="20"/>
      <c r="C325" s="27"/>
      <c r="D325" s="32">
        <f>SUM(C315:C324)</f>
        <v>0</v>
      </c>
      <c r="E325" s="20"/>
    </row>
    <row r="326" spans="1:5" x14ac:dyDescent="0.25">
      <c r="A326" s="45" t="s">
        <v>443</v>
      </c>
      <c r="B326" s="45"/>
      <c r="C326" s="45"/>
      <c r="D326" s="45"/>
      <c r="E326" s="45"/>
    </row>
    <row r="327" spans="1:5" x14ac:dyDescent="0.25">
      <c r="A327" s="20" t="s">
        <v>444</v>
      </c>
      <c r="B327" s="46" t="s">
        <v>284</v>
      </c>
      <c r="C327" s="216"/>
      <c r="D327" s="20"/>
      <c r="E327" s="20"/>
    </row>
    <row r="328" spans="1:5" x14ac:dyDescent="0.25">
      <c r="A328" s="20" t="s">
        <v>445</v>
      </c>
      <c r="B328" s="46" t="s">
        <v>284</v>
      </c>
      <c r="C328" s="216"/>
      <c r="D328" s="20"/>
      <c r="E328" s="20"/>
    </row>
    <row r="329" spans="1:5" x14ac:dyDescent="0.25">
      <c r="A329" s="20" t="s">
        <v>446</v>
      </c>
      <c r="B329" s="46" t="s">
        <v>284</v>
      </c>
      <c r="C329" s="216"/>
      <c r="D329" s="20"/>
      <c r="E329" s="20"/>
    </row>
    <row r="330" spans="1:5" x14ac:dyDescent="0.2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25">
      <c r="A331" s="45" t="s">
        <v>448</v>
      </c>
      <c r="B331" s="45"/>
      <c r="C331" s="45"/>
      <c r="D331" s="45"/>
      <c r="E331" s="45"/>
    </row>
    <row r="332" spans="1:5" x14ac:dyDescent="0.25">
      <c r="A332" s="20" t="s">
        <v>449</v>
      </c>
      <c r="B332" s="46" t="s">
        <v>284</v>
      </c>
      <c r="C332" s="216"/>
      <c r="D332" s="20"/>
      <c r="E332" s="20"/>
    </row>
    <row r="333" spans="1:5" x14ac:dyDescent="0.25">
      <c r="A333" s="20" t="s">
        <v>450</v>
      </c>
      <c r="B333" s="46" t="s">
        <v>284</v>
      </c>
      <c r="C333" s="216"/>
      <c r="D333" s="20"/>
      <c r="E333" s="20"/>
    </row>
    <row r="334" spans="1:5" x14ac:dyDescent="0.25">
      <c r="A334" s="20" t="s">
        <v>451</v>
      </c>
      <c r="B334" s="46" t="s">
        <v>284</v>
      </c>
      <c r="C334" s="216"/>
      <c r="D334" s="20"/>
      <c r="E334" s="20"/>
    </row>
    <row r="335" spans="1:5" x14ac:dyDescent="0.25">
      <c r="A335" s="26" t="s">
        <v>452</v>
      </c>
      <c r="B335" s="46" t="s">
        <v>284</v>
      </c>
      <c r="C335" s="216"/>
      <c r="D335" s="20"/>
      <c r="E335" s="20"/>
    </row>
    <row r="336" spans="1:5" x14ac:dyDescent="0.25">
      <c r="A336" s="20" t="s">
        <v>453</v>
      </c>
      <c r="B336" s="46" t="s">
        <v>284</v>
      </c>
      <c r="C336" s="216"/>
      <c r="D336" s="20"/>
      <c r="E336" s="20"/>
    </row>
    <row r="337" spans="1:5" x14ac:dyDescent="0.25">
      <c r="A337" s="26" t="s">
        <v>454</v>
      </c>
      <c r="B337" s="46" t="s">
        <v>284</v>
      </c>
      <c r="C337" s="216"/>
      <c r="D337" s="20"/>
      <c r="E337" s="20"/>
    </row>
    <row r="338" spans="1:5" x14ac:dyDescent="0.25">
      <c r="A338" s="26" t="s">
        <v>455</v>
      </c>
      <c r="B338" s="46" t="s">
        <v>284</v>
      </c>
      <c r="C338" s="272"/>
      <c r="D338" s="20"/>
      <c r="E338" s="20"/>
    </row>
    <row r="339" spans="1:5" x14ac:dyDescent="0.25">
      <c r="A339" s="20" t="s">
        <v>456</v>
      </c>
      <c r="B339" s="46" t="s">
        <v>284</v>
      </c>
      <c r="C339" s="216"/>
      <c r="D339" s="20"/>
      <c r="E339" s="20"/>
    </row>
    <row r="340" spans="1:5" x14ac:dyDescent="0.2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2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2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25">
      <c r="A343" s="20"/>
      <c r="B343" s="20"/>
      <c r="C343" s="27"/>
      <c r="D343" s="20"/>
      <c r="E343" s="20"/>
    </row>
    <row r="344" spans="1:5" x14ac:dyDescent="0.25">
      <c r="A344" s="20" t="s">
        <v>459</v>
      </c>
      <c r="B344" s="46" t="s">
        <v>284</v>
      </c>
      <c r="C344" s="221"/>
      <c r="D344" s="20"/>
      <c r="E344" s="20"/>
    </row>
    <row r="345" spans="1:5" x14ac:dyDescent="0.25">
      <c r="A345" s="20"/>
      <c r="B345" s="46"/>
      <c r="C345" s="57"/>
      <c r="D345" s="20"/>
      <c r="E345" s="20"/>
    </row>
    <row r="346" spans="1:5" x14ac:dyDescent="0.25">
      <c r="A346" s="20" t="s">
        <v>460</v>
      </c>
      <c r="B346" s="46" t="s">
        <v>284</v>
      </c>
      <c r="C346" s="234"/>
      <c r="D346" s="20"/>
      <c r="E346" s="20"/>
    </row>
    <row r="347" spans="1:5" x14ac:dyDescent="0.25">
      <c r="A347" s="20" t="s">
        <v>461</v>
      </c>
      <c r="B347" s="46" t="s">
        <v>284</v>
      </c>
      <c r="C347" s="234"/>
      <c r="D347" s="20"/>
      <c r="E347" s="20"/>
    </row>
    <row r="348" spans="1:5" x14ac:dyDescent="0.25">
      <c r="A348" s="20" t="s">
        <v>462</v>
      </c>
      <c r="B348" s="46" t="s">
        <v>284</v>
      </c>
      <c r="C348" s="234"/>
      <c r="D348" s="20"/>
      <c r="E348" s="20"/>
    </row>
    <row r="349" spans="1:5" x14ac:dyDescent="0.25">
      <c r="A349" s="20" t="s">
        <v>463</v>
      </c>
      <c r="B349" s="46" t="s">
        <v>284</v>
      </c>
      <c r="C349" s="234"/>
      <c r="D349" s="20"/>
      <c r="E349" s="20"/>
    </row>
    <row r="350" spans="1:5" x14ac:dyDescent="0.25">
      <c r="A350" s="20" t="s">
        <v>464</v>
      </c>
      <c r="B350" s="46" t="s">
        <v>284</v>
      </c>
      <c r="C350" s="234"/>
      <c r="D350" s="20"/>
      <c r="E350" s="20"/>
    </row>
    <row r="351" spans="1:5" x14ac:dyDescent="0.25">
      <c r="A351" s="20" t="s">
        <v>465</v>
      </c>
      <c r="B351" s="20"/>
      <c r="C351" s="27"/>
      <c r="D351" s="32">
        <f>D325+D330+D342+C344+C348+C349</f>
        <v>0</v>
      </c>
      <c r="E351" s="20"/>
    </row>
    <row r="352" spans="1:5" x14ac:dyDescent="0.25">
      <c r="A352" s="20"/>
      <c r="B352" s="20"/>
      <c r="C352" s="27"/>
      <c r="D352" s="20"/>
      <c r="E352" s="20"/>
    </row>
    <row r="353" spans="1:5" x14ac:dyDescent="0.25">
      <c r="A353" s="20" t="s">
        <v>466</v>
      </c>
      <c r="B353" s="20"/>
      <c r="C353" s="27"/>
      <c r="D353" s="32">
        <f>D309</f>
        <v>0</v>
      </c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20"/>
      <c r="B356" s="20"/>
      <c r="C356" s="27"/>
      <c r="D356" s="20"/>
      <c r="E356" s="20"/>
    </row>
    <row r="357" spans="1:5" x14ac:dyDescent="0.25">
      <c r="A357" s="38" t="s">
        <v>467</v>
      </c>
      <c r="B357" s="38"/>
      <c r="C357" s="38"/>
      <c r="D357" s="38"/>
      <c r="E357" s="38"/>
    </row>
    <row r="358" spans="1:5" x14ac:dyDescent="0.25">
      <c r="A358" s="45" t="s">
        <v>468</v>
      </c>
      <c r="B358" s="45"/>
      <c r="C358" s="45"/>
      <c r="D358" s="45"/>
      <c r="E358" s="45"/>
    </row>
    <row r="359" spans="1:5" x14ac:dyDescent="0.25">
      <c r="A359" s="20" t="s">
        <v>469</v>
      </c>
      <c r="B359" s="46" t="s">
        <v>284</v>
      </c>
      <c r="C359" s="235"/>
      <c r="D359" s="20"/>
      <c r="E359" s="20"/>
    </row>
    <row r="360" spans="1:5" x14ac:dyDescent="0.25">
      <c r="A360" s="20" t="s">
        <v>470</v>
      </c>
      <c r="B360" s="46" t="s">
        <v>284</v>
      </c>
      <c r="C360" s="235"/>
      <c r="D360" s="20"/>
      <c r="E360" s="20"/>
    </row>
    <row r="361" spans="1:5" x14ac:dyDescent="0.25">
      <c r="A361" s="20" t="s">
        <v>471</v>
      </c>
      <c r="B361" s="20"/>
      <c r="C361" s="27"/>
      <c r="D361" s="32">
        <f>SUM(C359:C360)</f>
        <v>0</v>
      </c>
      <c r="E361" s="20"/>
    </row>
    <row r="362" spans="1:5" x14ac:dyDescent="0.25">
      <c r="A362" s="45" t="s">
        <v>472</v>
      </c>
      <c r="B362" s="45"/>
      <c r="C362" s="45"/>
      <c r="D362" s="45"/>
      <c r="E362" s="45"/>
    </row>
    <row r="363" spans="1:5" x14ac:dyDescent="0.25">
      <c r="A363" s="20" t="s">
        <v>377</v>
      </c>
      <c r="B363" s="45"/>
      <c r="C363" s="216"/>
      <c r="D363" s="20"/>
      <c r="E363" s="45"/>
    </row>
    <row r="364" spans="1:5" x14ac:dyDescent="0.25">
      <c r="A364" s="20" t="s">
        <v>473</v>
      </c>
      <c r="B364" s="46" t="s">
        <v>284</v>
      </c>
      <c r="C364" s="216"/>
      <c r="D364" s="20"/>
      <c r="E364" s="20"/>
    </row>
    <row r="365" spans="1:5" x14ac:dyDescent="0.25">
      <c r="A365" s="20" t="s">
        <v>474</v>
      </c>
      <c r="B365" s="46" t="s">
        <v>284</v>
      </c>
      <c r="C365" s="216"/>
      <c r="D365" s="20"/>
      <c r="E365" s="20"/>
    </row>
    <row r="366" spans="1:5" x14ac:dyDescent="0.25">
      <c r="A366" s="20" t="s">
        <v>475</v>
      </c>
      <c r="B366" s="46" t="s">
        <v>284</v>
      </c>
      <c r="C366" s="216"/>
      <c r="D366" s="20"/>
      <c r="E366" s="20"/>
    </row>
    <row r="367" spans="1:5" x14ac:dyDescent="0.25">
      <c r="A367" s="20" t="s">
        <v>394</v>
      </c>
      <c r="B367" s="20"/>
      <c r="C367" s="27"/>
      <c r="D367" s="32">
        <f>SUM(C363:C366)</f>
        <v>0</v>
      </c>
      <c r="E367" s="20"/>
    </row>
    <row r="368" spans="1:5" x14ac:dyDescent="0.25">
      <c r="A368" s="20" t="s">
        <v>476</v>
      </c>
      <c r="B368" s="20"/>
      <c r="C368" s="27"/>
      <c r="D368" s="32">
        <f>D361-D367</f>
        <v>0</v>
      </c>
      <c r="E368" s="20"/>
    </row>
    <row r="369" spans="1:6" x14ac:dyDescent="0.25">
      <c r="A369" s="58" t="s">
        <v>477</v>
      </c>
      <c r="B369" s="45"/>
      <c r="C369" s="45"/>
      <c r="D369" s="45"/>
      <c r="E369" s="45"/>
    </row>
    <row r="370" spans="1:6" x14ac:dyDescent="0.25">
      <c r="A370" s="32" t="s">
        <v>478</v>
      </c>
      <c r="B370" s="20"/>
      <c r="C370" s="20"/>
      <c r="D370" s="20"/>
      <c r="E370" s="20"/>
    </row>
    <row r="371" spans="1:6" x14ac:dyDescent="0.25">
      <c r="A371" s="59" t="s">
        <v>479</v>
      </c>
      <c r="B371" s="40" t="s">
        <v>284</v>
      </c>
      <c r="C371" s="273"/>
      <c r="D371" s="32"/>
      <c r="E371" s="32"/>
    </row>
    <row r="372" spans="1:6" x14ac:dyDescent="0.25">
      <c r="A372" s="59" t="s">
        <v>480</v>
      </c>
      <c r="B372" s="40" t="s">
        <v>284</v>
      </c>
      <c r="C372" s="273"/>
      <c r="D372" s="32"/>
      <c r="E372" s="32"/>
    </row>
    <row r="373" spans="1:6" x14ac:dyDescent="0.25">
      <c r="A373" s="59" t="s">
        <v>481</v>
      </c>
      <c r="B373" s="40" t="s">
        <v>284</v>
      </c>
      <c r="C373" s="273"/>
      <c r="D373" s="32"/>
      <c r="E373" s="32"/>
    </row>
    <row r="374" spans="1:6" x14ac:dyDescent="0.25">
      <c r="A374" s="59" t="s">
        <v>482</v>
      </c>
      <c r="B374" s="40" t="s">
        <v>284</v>
      </c>
      <c r="C374" s="273"/>
      <c r="D374" s="32"/>
      <c r="E374" s="32"/>
    </row>
    <row r="375" spans="1:6" x14ac:dyDescent="0.25">
      <c r="A375" s="59" t="s">
        <v>483</v>
      </c>
      <c r="B375" s="40" t="s">
        <v>284</v>
      </c>
      <c r="C375" s="273"/>
      <c r="D375" s="32"/>
      <c r="E375" s="32"/>
    </row>
    <row r="376" spans="1:6" x14ac:dyDescent="0.25">
      <c r="A376" s="59" t="s">
        <v>484</v>
      </c>
      <c r="B376" s="40" t="s">
        <v>284</v>
      </c>
      <c r="C376" s="273"/>
      <c r="D376" s="32"/>
      <c r="E376" s="32"/>
    </row>
    <row r="377" spans="1:6" x14ac:dyDescent="0.25">
      <c r="A377" s="59" t="s">
        <v>485</v>
      </c>
      <c r="B377" s="40" t="s">
        <v>284</v>
      </c>
      <c r="C377" s="273"/>
      <c r="D377" s="32"/>
      <c r="E377" s="32"/>
    </row>
    <row r="378" spans="1:6" x14ac:dyDescent="0.25">
      <c r="A378" s="59" t="s">
        <v>486</v>
      </c>
      <c r="B378" s="40" t="s">
        <v>284</v>
      </c>
      <c r="C378" s="273"/>
      <c r="D378" s="32"/>
      <c r="E378" s="32"/>
    </row>
    <row r="379" spans="1:6" x14ac:dyDescent="0.25">
      <c r="A379" s="59" t="s">
        <v>487</v>
      </c>
      <c r="B379" s="40" t="s">
        <v>284</v>
      </c>
      <c r="C379" s="273"/>
      <c r="D379" s="32"/>
      <c r="E379" s="32"/>
    </row>
    <row r="380" spans="1:6" x14ac:dyDescent="0.25">
      <c r="A380" s="59" t="s">
        <v>488</v>
      </c>
      <c r="B380" s="40" t="s">
        <v>284</v>
      </c>
      <c r="C380" s="273"/>
      <c r="D380" s="32"/>
      <c r="E380" s="32"/>
    </row>
    <row r="381" spans="1:6" x14ac:dyDescent="0.25">
      <c r="A381" s="59" t="s">
        <v>489</v>
      </c>
      <c r="B381" s="40" t="s">
        <v>284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 spans="1:6" x14ac:dyDescent="0.25">
      <c r="A382" s="61" t="s">
        <v>490</v>
      </c>
      <c r="B382" s="46"/>
      <c r="C382" s="46"/>
      <c r="D382" s="32">
        <f>SUM(C371:C381)</f>
        <v>0</v>
      </c>
      <c r="E382" s="32"/>
      <c r="F382" s="60"/>
    </row>
    <row r="383" spans="1:6" x14ac:dyDescent="0.25">
      <c r="A383" s="56" t="s">
        <v>491</v>
      </c>
      <c r="B383" s="46" t="s">
        <v>284</v>
      </c>
      <c r="C383" s="47"/>
      <c r="D383" s="32"/>
      <c r="E383" s="20"/>
    </row>
    <row r="384" spans="1:6" x14ac:dyDescent="0.25">
      <c r="A384" s="20" t="s">
        <v>492</v>
      </c>
      <c r="B384" s="20"/>
      <c r="C384" s="27"/>
      <c r="D384" s="32">
        <f>D382+C383</f>
        <v>0</v>
      </c>
      <c r="E384" s="20"/>
    </row>
    <row r="385" spans="1:5" x14ac:dyDescent="0.25">
      <c r="A385" s="20" t="s">
        <v>493</v>
      </c>
      <c r="B385" s="20"/>
      <c r="C385" s="27"/>
      <c r="D385" s="32">
        <f>D368+D384</f>
        <v>0</v>
      </c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20"/>
      <c r="B388" s="20"/>
      <c r="C388" s="27"/>
      <c r="D388" s="20"/>
      <c r="E388" s="20"/>
    </row>
    <row r="389" spans="1:5" x14ac:dyDescent="0.25">
      <c r="A389" s="45" t="s">
        <v>494</v>
      </c>
      <c r="B389" s="45"/>
      <c r="C389" s="45"/>
      <c r="D389" s="45"/>
      <c r="E389" s="45"/>
    </row>
    <row r="390" spans="1:5" x14ac:dyDescent="0.25">
      <c r="A390" s="20" t="s">
        <v>495</v>
      </c>
      <c r="B390" s="46" t="s">
        <v>284</v>
      </c>
      <c r="C390" s="216"/>
      <c r="D390" s="20"/>
      <c r="E390" s="20"/>
    </row>
    <row r="391" spans="1:5" x14ac:dyDescent="0.25">
      <c r="A391" s="20" t="s">
        <v>9</v>
      </c>
      <c r="B391" s="46" t="s">
        <v>284</v>
      </c>
      <c r="C391" s="216"/>
      <c r="D391" s="20"/>
      <c r="E391" s="20"/>
    </row>
    <row r="392" spans="1:5" x14ac:dyDescent="0.25">
      <c r="A392" s="20" t="s">
        <v>249</v>
      </c>
      <c r="B392" s="46" t="s">
        <v>284</v>
      </c>
      <c r="C392" s="216"/>
      <c r="D392" s="20"/>
      <c r="E392" s="20"/>
    </row>
    <row r="393" spans="1:5" x14ac:dyDescent="0.25">
      <c r="A393" s="20" t="s">
        <v>496</v>
      </c>
      <c r="B393" s="46" t="s">
        <v>284</v>
      </c>
      <c r="C393" s="216"/>
      <c r="D393" s="20"/>
      <c r="E393" s="20"/>
    </row>
    <row r="394" spans="1:5" x14ac:dyDescent="0.25">
      <c r="A394" s="20" t="s">
        <v>497</v>
      </c>
      <c r="B394" s="46" t="s">
        <v>284</v>
      </c>
      <c r="C394" s="216"/>
      <c r="D394" s="20"/>
      <c r="E394" s="20"/>
    </row>
    <row r="395" spans="1:5" x14ac:dyDescent="0.25">
      <c r="A395" s="20" t="s">
        <v>498</v>
      </c>
      <c r="B395" s="46" t="s">
        <v>284</v>
      </c>
      <c r="C395" s="216"/>
      <c r="D395" s="20"/>
      <c r="E395" s="20"/>
    </row>
    <row r="396" spans="1:5" x14ac:dyDescent="0.25">
      <c r="A396" s="20" t="s">
        <v>11</v>
      </c>
      <c r="B396" s="46" t="s">
        <v>284</v>
      </c>
      <c r="C396" s="216"/>
      <c r="D396" s="20"/>
      <c r="E396" s="20"/>
    </row>
    <row r="397" spans="1:5" x14ac:dyDescent="0.25">
      <c r="A397" s="20" t="s">
        <v>499</v>
      </c>
      <c r="B397" s="46" t="s">
        <v>284</v>
      </c>
      <c r="C397" s="216"/>
      <c r="D397" s="20"/>
      <c r="E397" s="20"/>
    </row>
    <row r="398" spans="1:5" x14ac:dyDescent="0.25">
      <c r="A398" s="20" t="s">
        <v>500</v>
      </c>
      <c r="B398" s="46" t="s">
        <v>284</v>
      </c>
      <c r="C398" s="216"/>
      <c r="D398" s="20"/>
      <c r="E398" s="20"/>
    </row>
    <row r="399" spans="1:5" x14ac:dyDescent="0.25">
      <c r="A399" s="20" t="s">
        <v>501</v>
      </c>
      <c r="B399" s="46" t="s">
        <v>284</v>
      </c>
      <c r="C399" s="216"/>
      <c r="D399" s="20"/>
      <c r="E399" s="20"/>
    </row>
    <row r="400" spans="1:5" x14ac:dyDescent="0.25">
      <c r="A400" s="20" t="s">
        <v>502</v>
      </c>
      <c r="B400" s="46" t="s">
        <v>284</v>
      </c>
      <c r="C400" s="216"/>
      <c r="D400" s="20"/>
      <c r="E400" s="20"/>
    </row>
    <row r="401" spans="1:9" x14ac:dyDescent="0.25">
      <c r="A401" s="32" t="s">
        <v>503</v>
      </c>
      <c r="B401" s="20"/>
      <c r="C401" s="20"/>
      <c r="D401" s="20"/>
      <c r="E401" s="20"/>
    </row>
    <row r="402" spans="1:9" x14ac:dyDescent="0.25">
      <c r="A402" s="33" t="s">
        <v>255</v>
      </c>
      <c r="B402" s="40" t="s">
        <v>284</v>
      </c>
      <c r="C402" s="273"/>
      <c r="D402" s="32"/>
      <c r="E402" s="32"/>
    </row>
    <row r="403" spans="1:9" x14ac:dyDescent="0.25">
      <c r="A403" s="33" t="s">
        <v>256</v>
      </c>
      <c r="B403" s="40" t="s">
        <v>284</v>
      </c>
      <c r="C403" s="273"/>
      <c r="D403" s="32"/>
      <c r="E403" s="32"/>
    </row>
    <row r="404" spans="1:9" x14ac:dyDescent="0.25">
      <c r="A404" s="33" t="s">
        <v>504</v>
      </c>
      <c r="B404" s="40" t="s">
        <v>284</v>
      </c>
      <c r="C404" s="273"/>
      <c r="D404" s="32"/>
      <c r="E404" s="32"/>
    </row>
    <row r="405" spans="1:9" x14ac:dyDescent="0.25">
      <c r="A405" s="33" t="s">
        <v>258</v>
      </c>
      <c r="B405" s="40" t="s">
        <v>284</v>
      </c>
      <c r="C405" s="273"/>
      <c r="D405" s="32"/>
      <c r="E405" s="32"/>
    </row>
    <row r="406" spans="1:9" x14ac:dyDescent="0.25">
      <c r="A406" s="33" t="s">
        <v>259</v>
      </c>
      <c r="B406" s="40" t="s">
        <v>284</v>
      </c>
      <c r="C406" s="273"/>
      <c r="D406" s="32"/>
      <c r="E406" s="32"/>
    </row>
    <row r="407" spans="1:9" x14ac:dyDescent="0.25">
      <c r="A407" s="33" t="s">
        <v>260</v>
      </c>
      <c r="B407" s="40" t="s">
        <v>284</v>
      </c>
      <c r="C407" s="273"/>
      <c r="D407" s="32"/>
      <c r="E407" s="32"/>
    </row>
    <row r="408" spans="1:9" x14ac:dyDescent="0.25">
      <c r="A408" s="33" t="s">
        <v>261</v>
      </c>
      <c r="B408" s="40" t="s">
        <v>284</v>
      </c>
      <c r="C408" s="273"/>
      <c r="D408" s="32"/>
      <c r="E408" s="32"/>
    </row>
    <row r="409" spans="1:9" x14ac:dyDescent="0.25">
      <c r="A409" s="33" t="s">
        <v>262</v>
      </c>
      <c r="B409" s="40" t="s">
        <v>284</v>
      </c>
      <c r="C409" s="273"/>
      <c r="D409" s="32"/>
      <c r="E409" s="32"/>
    </row>
    <row r="410" spans="1:9" x14ac:dyDescent="0.25">
      <c r="A410" s="33" t="s">
        <v>263</v>
      </c>
      <c r="B410" s="40" t="s">
        <v>284</v>
      </c>
      <c r="C410" s="273"/>
      <c r="D410" s="32"/>
      <c r="E410" s="32"/>
    </row>
    <row r="411" spans="1:9" x14ac:dyDescent="0.25">
      <c r="A411" s="33" t="s">
        <v>264</v>
      </c>
      <c r="B411" s="40" t="s">
        <v>284</v>
      </c>
      <c r="C411" s="273"/>
      <c r="D411" s="32"/>
      <c r="E411" s="32"/>
    </row>
    <row r="412" spans="1:9" x14ac:dyDescent="0.25">
      <c r="A412" s="33" t="s">
        <v>265</v>
      </c>
      <c r="B412" s="40" t="s">
        <v>284</v>
      </c>
      <c r="C412" s="273"/>
      <c r="D412" s="32"/>
      <c r="E412" s="32"/>
    </row>
    <row r="413" spans="1:9" x14ac:dyDescent="0.25">
      <c r="A413" s="33" t="s">
        <v>266</v>
      </c>
      <c r="B413" s="40" t="s">
        <v>284</v>
      </c>
      <c r="C413" s="273"/>
      <c r="D413" s="32"/>
      <c r="E413" s="32"/>
    </row>
    <row r="414" spans="1:9" x14ac:dyDescent="0.25">
      <c r="A414" s="33" t="s">
        <v>267</v>
      </c>
      <c r="B414" s="40" t="s">
        <v>284</v>
      </c>
      <c r="C414" s="273"/>
      <c r="D414" s="32"/>
      <c r="E414" s="32"/>
    </row>
    <row r="415" spans="1:9" x14ac:dyDescent="0.25">
      <c r="A415" s="33" t="s">
        <v>268</v>
      </c>
      <c r="B415" s="40" t="s">
        <v>284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 spans="1:9" x14ac:dyDescent="0.25">
      <c r="A416" s="62" t="s">
        <v>505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 spans="1:13" x14ac:dyDescent="0.25">
      <c r="A417" s="32" t="s">
        <v>506</v>
      </c>
      <c r="B417" s="20"/>
      <c r="C417" s="27"/>
      <c r="D417" s="32">
        <f>SUM(C390:C400,D416)</f>
        <v>0</v>
      </c>
      <c r="E417" s="32"/>
    </row>
    <row r="418" spans="1:13" x14ac:dyDescent="0.25">
      <c r="A418" s="32" t="s">
        <v>507</v>
      </c>
      <c r="B418" s="20"/>
      <c r="C418" s="27"/>
      <c r="D418" s="32">
        <f>D385-D417</f>
        <v>0</v>
      </c>
      <c r="E418" s="32"/>
    </row>
    <row r="419" spans="1:13" x14ac:dyDescent="0.25">
      <c r="A419" s="32" t="s">
        <v>508</v>
      </c>
      <c r="B419" s="20"/>
      <c r="C419" s="236"/>
      <c r="D419" s="32"/>
      <c r="E419" s="32"/>
    </row>
    <row r="420" spans="1:13" x14ac:dyDescent="0.25">
      <c r="A420" s="59" t="s">
        <v>509</v>
      </c>
      <c r="B420" s="46" t="s">
        <v>284</v>
      </c>
      <c r="C420" s="273"/>
      <c r="D420" s="32"/>
      <c r="E420" s="32"/>
    </row>
    <row r="421" spans="1:13" x14ac:dyDescent="0.2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25">
      <c r="A422" s="32" t="s">
        <v>511</v>
      </c>
      <c r="B422" s="20"/>
      <c r="C422" s="27"/>
      <c r="D422" s="32">
        <f>D418+D421</f>
        <v>0</v>
      </c>
      <c r="E422" s="32"/>
      <c r="F422" s="63"/>
    </row>
    <row r="423" spans="1:13" x14ac:dyDescent="0.25">
      <c r="A423" s="32" t="s">
        <v>512</v>
      </c>
      <c r="B423" s="46" t="s">
        <v>284</v>
      </c>
      <c r="C423" s="47"/>
      <c r="D423" s="32"/>
      <c r="E423" s="20"/>
    </row>
    <row r="424" spans="1:13" x14ac:dyDescent="0.25">
      <c r="A424" s="20" t="s">
        <v>513</v>
      </c>
      <c r="B424" s="46" t="s">
        <v>284</v>
      </c>
      <c r="C424" s="47"/>
      <c r="D424" s="32"/>
      <c r="E424" s="20"/>
    </row>
    <row r="425" spans="1:13" x14ac:dyDescent="0.25">
      <c r="A425" s="20" t="s">
        <v>514</v>
      </c>
      <c r="B425" s="20"/>
      <c r="C425" s="27"/>
      <c r="D425" s="32">
        <f>D422+C423-C424</f>
        <v>0</v>
      </c>
      <c r="E425" s="20"/>
    </row>
    <row r="428" spans="1:13" x14ac:dyDescent="0.25">
      <c r="M428" s="64"/>
    </row>
    <row r="429" spans="1:13" x14ac:dyDescent="0.25">
      <c r="M429" s="64"/>
    </row>
    <row r="430" spans="1:13" x14ac:dyDescent="0.25">
      <c r="M430" s="64"/>
    </row>
    <row r="434" spans="2:7" x14ac:dyDescent="0.25">
      <c r="B434" s="65"/>
      <c r="C434" s="65"/>
      <c r="D434" s="65"/>
      <c r="E434" s="65"/>
      <c r="F434" s="65"/>
      <c r="G434" s="65"/>
    </row>
    <row r="575" spans="2:83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" customHeight="1" x14ac:dyDescent="0.2">
      <c r="A613" s="251"/>
      <c r="C613" s="249" t="s">
        <v>515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spans="1:14" s="231" customFormat="1" ht="12.6" customHeight="1" x14ac:dyDescent="0.2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" customHeight="1" x14ac:dyDescent="0.2">
      <c r="A615" s="251">
        <v>8430</v>
      </c>
      <c r="B615" s="250" t="s">
        <v>152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" customHeight="1" x14ac:dyDescent="0.2">
      <c r="A616" s="251"/>
      <c r="B616" s="250" t="s">
        <v>527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" customHeight="1" x14ac:dyDescent="0.2">
      <c r="A617" s="251">
        <v>8310</v>
      </c>
      <c r="B617" s="255" t="s">
        <v>529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" customHeight="1" x14ac:dyDescent="0.2">
      <c r="A618" s="251">
        <v>8510</v>
      </c>
      <c r="B618" s="255" t="s">
        <v>157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" customHeight="1" x14ac:dyDescent="0.2">
      <c r="A619" s="251">
        <v>8470</v>
      </c>
      <c r="B619" s="255" t="s">
        <v>532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" customHeight="1" x14ac:dyDescent="0.2">
      <c r="A620" s="251">
        <v>8610</v>
      </c>
      <c r="B620" s="255" t="s">
        <v>534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" customHeight="1" x14ac:dyDescent="0.2">
      <c r="A621" s="251">
        <v>8790</v>
      </c>
      <c r="B621" s="255" t="s">
        <v>536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" customHeight="1" x14ac:dyDescent="0.2">
      <c r="A622" s="251">
        <v>8630</v>
      </c>
      <c r="B622" s="255" t="s">
        <v>538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" customHeight="1" x14ac:dyDescent="0.2">
      <c r="A623" s="251">
        <v>8770</v>
      </c>
      <c r="B623" s="250" t="s">
        <v>540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" customHeight="1" x14ac:dyDescent="0.2">
      <c r="A624" s="251">
        <v>8640</v>
      </c>
      <c r="B624" s="255" t="s">
        <v>542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" customHeight="1" x14ac:dyDescent="0.2">
      <c r="A625" s="251">
        <v>8420</v>
      </c>
      <c r="B625" s="255" t="s">
        <v>151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544</v>
      </c>
    </row>
    <row r="626" spans="1:14" s="231" customFormat="1" ht="12.6" customHeight="1" x14ac:dyDescent="0.2">
      <c r="A626" s="251">
        <v>8320</v>
      </c>
      <c r="B626" s="255" t="s">
        <v>147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545</v>
      </c>
    </row>
    <row r="627" spans="1:14" s="231" customFormat="1" ht="12.6" customHeight="1" x14ac:dyDescent="0.2">
      <c r="A627" s="251">
        <v>8650</v>
      </c>
      <c r="B627" s="255" t="s">
        <v>164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546</v>
      </c>
    </row>
    <row r="628" spans="1:14" s="231" customFormat="1" ht="12.6" customHeight="1" x14ac:dyDescent="0.2">
      <c r="A628" s="251">
        <v>8620</v>
      </c>
      <c r="B628" s="250" t="s">
        <v>547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548</v>
      </c>
    </row>
    <row r="629" spans="1:14" s="231" customFormat="1" ht="12.6" customHeight="1" x14ac:dyDescent="0.2">
      <c r="A629" s="251">
        <v>8330</v>
      </c>
      <c r="B629" s="255" t="s">
        <v>148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549</v>
      </c>
    </row>
    <row r="630" spans="1:14" s="231" customFormat="1" ht="12.6" customHeight="1" x14ac:dyDescent="0.2">
      <c r="A630" s="251">
        <v>8460</v>
      </c>
      <c r="B630" s="255" t="s">
        <v>153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550</v>
      </c>
    </row>
    <row r="631" spans="1:14" s="231" customFormat="1" ht="12.6" customHeight="1" x14ac:dyDescent="0.2">
      <c r="A631" s="251">
        <v>8350</v>
      </c>
      <c r="B631" s="255" t="s">
        <v>551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552</v>
      </c>
    </row>
    <row r="632" spans="1:14" s="231" customFormat="1" ht="12.6" customHeight="1" x14ac:dyDescent="0.2">
      <c r="A632" s="251">
        <v>8200</v>
      </c>
      <c r="B632" s="255" t="s">
        <v>553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554</v>
      </c>
    </row>
    <row r="633" spans="1:14" s="231" customFormat="1" ht="12.6" customHeight="1" x14ac:dyDescent="0.2">
      <c r="A633" s="251">
        <v>8360</v>
      </c>
      <c r="B633" s="255" t="s">
        <v>555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556</v>
      </c>
    </row>
    <row r="634" spans="1:14" s="231" customFormat="1" ht="12.6" customHeight="1" x14ac:dyDescent="0.2">
      <c r="A634" s="251">
        <v>8370</v>
      </c>
      <c r="B634" s="255" t="s">
        <v>557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558</v>
      </c>
    </row>
    <row r="635" spans="1:14" s="231" customFormat="1" ht="12.6" customHeight="1" x14ac:dyDescent="0.2">
      <c r="A635" s="251">
        <v>8490</v>
      </c>
      <c r="B635" s="255" t="s">
        <v>559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560</v>
      </c>
    </row>
    <row r="636" spans="1:14" s="231" customFormat="1" ht="12.6" customHeight="1" x14ac:dyDescent="0.2">
      <c r="A636" s="251">
        <v>8530</v>
      </c>
      <c r="B636" s="255" t="s">
        <v>561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562</v>
      </c>
    </row>
    <row r="637" spans="1:14" s="231" customFormat="1" ht="12.6" customHeight="1" x14ac:dyDescent="0.2">
      <c r="A637" s="251">
        <v>8480</v>
      </c>
      <c r="B637" s="255" t="s">
        <v>563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564</v>
      </c>
    </row>
    <row r="638" spans="1:14" s="231" customFormat="1" ht="12.6" customHeight="1" x14ac:dyDescent="0.2">
      <c r="A638" s="251">
        <v>8560</v>
      </c>
      <c r="B638" s="255" t="s">
        <v>159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565</v>
      </c>
    </row>
    <row r="639" spans="1:14" s="231" customFormat="1" ht="12.6" customHeight="1" x14ac:dyDescent="0.2">
      <c r="A639" s="251">
        <v>8590</v>
      </c>
      <c r="B639" s="255" t="s">
        <v>566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567</v>
      </c>
    </row>
    <row r="640" spans="1:14" s="231" customFormat="1" ht="12.6" customHeight="1" x14ac:dyDescent="0.2">
      <c r="A640" s="251">
        <v>8660</v>
      </c>
      <c r="B640" s="255" t="s">
        <v>568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569</v>
      </c>
    </row>
    <row r="641" spans="1:14" s="231" customFormat="1" ht="12.6" customHeight="1" x14ac:dyDescent="0.2">
      <c r="A641" s="251">
        <v>8670</v>
      </c>
      <c r="B641" s="255" t="s">
        <v>570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571</v>
      </c>
    </row>
    <row r="642" spans="1:14" s="231" customFormat="1" ht="12.6" customHeight="1" x14ac:dyDescent="0.2">
      <c r="A642" s="251">
        <v>8680</v>
      </c>
      <c r="B642" s="255" t="s">
        <v>572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573</v>
      </c>
    </row>
    <row r="643" spans="1:14" s="231" customFormat="1" ht="12.6" customHeight="1" x14ac:dyDescent="0.2">
      <c r="A643" s="251">
        <v>8690</v>
      </c>
      <c r="B643" s="255" t="s">
        <v>574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575</v>
      </c>
    </row>
    <row r="644" spans="1:14" s="231" customFormat="1" ht="12.6" customHeight="1" x14ac:dyDescent="0.2">
      <c r="A644" s="251">
        <v>8700</v>
      </c>
      <c r="B644" s="255" t="s">
        <v>576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577</v>
      </c>
    </row>
    <row r="645" spans="1:14" s="231" customFormat="1" ht="12.6" customHeight="1" x14ac:dyDescent="0.2">
      <c r="A645" s="251">
        <v>8710</v>
      </c>
      <c r="B645" s="255" t="s">
        <v>578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" customHeight="1" x14ac:dyDescent="0.2">
      <c r="A646" s="251">
        <v>8720</v>
      </c>
      <c r="B646" s="255" t="s">
        <v>580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" customHeight="1" x14ac:dyDescent="0.2">
      <c r="A647" s="251">
        <v>8730</v>
      </c>
      <c r="B647" s="255" t="s">
        <v>582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" customHeight="1" x14ac:dyDescent="0.2">
      <c r="A648" s="251">
        <v>8740</v>
      </c>
      <c r="B648" s="255" t="s">
        <v>584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" customHeight="1" x14ac:dyDescent="0.2">
      <c r="A649" s="251"/>
      <c r="B649" s="251"/>
      <c r="C649" s="231">
        <f>SUM(C615:C648)</f>
        <v>0</v>
      </c>
      <c r="L649" s="254"/>
    </row>
    <row r="667" spans="1:14" s="231" customFormat="1" ht="12.6" customHeight="1" x14ac:dyDescent="0.2">
      <c r="C667" s="249" t="s">
        <v>586</v>
      </c>
      <c r="M667" s="249" t="s">
        <v>587</v>
      </c>
    </row>
    <row r="668" spans="1:14" s="231" customFormat="1" ht="12.6" customHeight="1" x14ac:dyDescent="0.2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" customHeight="1" x14ac:dyDescent="0.2">
      <c r="A669" s="251">
        <v>6010</v>
      </c>
      <c r="B669" s="250" t="s">
        <v>315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" customHeight="1" x14ac:dyDescent="0.2">
      <c r="A670" s="251">
        <v>6030</v>
      </c>
      <c r="B670" s="250" t="s">
        <v>316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" customHeight="1" x14ac:dyDescent="0.2">
      <c r="A671" s="251">
        <v>6070</v>
      </c>
      <c r="B671" s="250" t="s">
        <v>591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" customHeight="1" x14ac:dyDescent="0.2">
      <c r="A672" s="251">
        <v>6100</v>
      </c>
      <c r="B672" s="250" t="s">
        <v>593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" customHeight="1" x14ac:dyDescent="0.2">
      <c r="A673" s="251">
        <v>6120</v>
      </c>
      <c r="B673" s="250" t="s">
        <v>595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" customHeight="1" x14ac:dyDescent="0.2">
      <c r="A674" s="251">
        <v>6140</v>
      </c>
      <c r="B674" s="250" t="s">
        <v>597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" customHeight="1" x14ac:dyDescent="0.2">
      <c r="A675" s="251">
        <v>6150</v>
      </c>
      <c r="B675" s="250" t="s">
        <v>599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" customHeight="1" x14ac:dyDescent="0.2">
      <c r="A676" s="251">
        <v>6170</v>
      </c>
      <c r="B676" s="250" t="s">
        <v>110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" customHeight="1" x14ac:dyDescent="0.2">
      <c r="A677" s="251">
        <v>6200</v>
      </c>
      <c r="B677" s="250" t="s">
        <v>321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" customHeight="1" x14ac:dyDescent="0.2">
      <c r="A678" s="251">
        <v>6210</v>
      </c>
      <c r="B678" s="250" t="s">
        <v>322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" customHeight="1" x14ac:dyDescent="0.2">
      <c r="A679" s="251">
        <v>6330</v>
      </c>
      <c r="B679" s="250" t="s">
        <v>604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" customHeight="1" x14ac:dyDescent="0.2">
      <c r="A680" s="251">
        <v>6400</v>
      </c>
      <c r="B680" s="250" t="s">
        <v>606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" customHeight="1" x14ac:dyDescent="0.2">
      <c r="A681" s="251">
        <v>7010</v>
      </c>
      <c r="B681" s="250" t="s">
        <v>608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" customHeight="1" x14ac:dyDescent="0.2">
      <c r="A682" s="251">
        <v>7020</v>
      </c>
      <c r="B682" s="250" t="s">
        <v>610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" customHeight="1" x14ac:dyDescent="0.2">
      <c r="A683" s="251">
        <v>7030</v>
      </c>
      <c r="B683" s="250" t="s">
        <v>612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" customHeight="1" x14ac:dyDescent="0.2">
      <c r="A684" s="251">
        <v>7040</v>
      </c>
      <c r="B684" s="250" t="s">
        <v>118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" customHeight="1" x14ac:dyDescent="0.2">
      <c r="A685" s="251">
        <v>7050</v>
      </c>
      <c r="B685" s="250" t="s">
        <v>615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" customHeight="1" x14ac:dyDescent="0.2">
      <c r="A686" s="251">
        <v>7060</v>
      </c>
      <c r="B686" s="250" t="s">
        <v>617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" customHeight="1" x14ac:dyDescent="0.2">
      <c r="A687" s="251">
        <v>7070</v>
      </c>
      <c r="B687" s="250" t="s">
        <v>121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" customHeight="1" x14ac:dyDescent="0.2">
      <c r="A688" s="251">
        <v>7110</v>
      </c>
      <c r="B688" s="250" t="s">
        <v>620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" customHeight="1" x14ac:dyDescent="0.2">
      <c r="A689" s="251">
        <v>7120</v>
      </c>
      <c r="B689" s="250" t="s">
        <v>622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" customHeight="1" x14ac:dyDescent="0.2">
      <c r="A690" s="251">
        <v>7130</v>
      </c>
      <c r="B690" s="250" t="s">
        <v>624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" customHeight="1" x14ac:dyDescent="0.2">
      <c r="A691" s="251">
        <v>7140</v>
      </c>
      <c r="B691" s="250" t="s">
        <v>626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" customHeight="1" x14ac:dyDescent="0.2">
      <c r="A692" s="251">
        <v>7150</v>
      </c>
      <c r="B692" s="250" t="s">
        <v>628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" customHeight="1" x14ac:dyDescent="0.2">
      <c r="A693" s="251">
        <v>7160</v>
      </c>
      <c r="B693" s="250" t="s">
        <v>630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" customHeight="1" x14ac:dyDescent="0.2">
      <c r="A694" s="251">
        <v>7170</v>
      </c>
      <c r="B694" s="250" t="s">
        <v>127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" customHeight="1" x14ac:dyDescent="0.2">
      <c r="A695" s="251">
        <v>7180</v>
      </c>
      <c r="B695" s="250" t="s">
        <v>633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" customHeight="1" x14ac:dyDescent="0.2">
      <c r="A696" s="251">
        <v>7190</v>
      </c>
      <c r="B696" s="250" t="s">
        <v>129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" customHeight="1" x14ac:dyDescent="0.2">
      <c r="A697" s="251">
        <v>7200</v>
      </c>
      <c r="B697" s="250" t="s">
        <v>636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" customHeight="1" x14ac:dyDescent="0.2">
      <c r="A698" s="251">
        <v>7220</v>
      </c>
      <c r="B698" s="250" t="s">
        <v>638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" customHeight="1" x14ac:dyDescent="0.2">
      <c r="A699" s="251">
        <v>7230</v>
      </c>
      <c r="B699" s="250" t="s">
        <v>640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" customHeight="1" x14ac:dyDescent="0.2">
      <c r="A700" s="251">
        <v>7240</v>
      </c>
      <c r="B700" s="250" t="s">
        <v>131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" customHeight="1" x14ac:dyDescent="0.2">
      <c r="A701" s="251">
        <v>7250</v>
      </c>
      <c r="B701" s="250" t="s">
        <v>643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" customHeight="1" x14ac:dyDescent="0.2">
      <c r="A702" s="251">
        <v>7260</v>
      </c>
      <c r="B702" s="250" t="s">
        <v>133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" customHeight="1" x14ac:dyDescent="0.2">
      <c r="A703" s="251">
        <v>7310</v>
      </c>
      <c r="B703" s="250" t="s">
        <v>646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" customHeight="1" x14ac:dyDescent="0.2">
      <c r="A704" s="251">
        <v>7320</v>
      </c>
      <c r="B704" s="250" t="s">
        <v>648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" customHeight="1" x14ac:dyDescent="0.2">
      <c r="A705" s="251">
        <v>7330</v>
      </c>
      <c r="B705" s="250" t="s">
        <v>650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" customHeight="1" x14ac:dyDescent="0.2">
      <c r="A706" s="251">
        <v>7340</v>
      </c>
      <c r="B706" s="250" t="s">
        <v>652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" customHeight="1" x14ac:dyDescent="0.2">
      <c r="A707" s="251">
        <v>7350</v>
      </c>
      <c r="B707" s="250" t="s">
        <v>654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" customHeight="1" x14ac:dyDescent="0.2">
      <c r="A708" s="251">
        <v>7380</v>
      </c>
      <c r="B708" s="250" t="s">
        <v>656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" customHeight="1" x14ac:dyDescent="0.2">
      <c r="A709" s="251">
        <v>7390</v>
      </c>
      <c r="B709" s="250" t="s">
        <v>658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" customHeight="1" x14ac:dyDescent="0.2">
      <c r="A710" s="251">
        <v>7400</v>
      </c>
      <c r="B710" s="250" t="s">
        <v>660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" customHeight="1" x14ac:dyDescent="0.2">
      <c r="A711" s="251">
        <v>7410</v>
      </c>
      <c r="B711" s="250" t="s">
        <v>141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" customHeight="1" x14ac:dyDescent="0.2">
      <c r="A712" s="251">
        <v>7420</v>
      </c>
      <c r="B712" s="250" t="s">
        <v>663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" customHeight="1" x14ac:dyDescent="0.2">
      <c r="A713" s="251">
        <v>7430</v>
      </c>
      <c r="B713" s="250" t="s">
        <v>665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" customHeight="1" x14ac:dyDescent="0.2">
      <c r="A714" s="251">
        <v>7490</v>
      </c>
      <c r="B714" s="250" t="s">
        <v>667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" customHeight="1" x14ac:dyDescent="0.2"/>
    <row r="716" spans="1:14" s="231" customFormat="1" ht="12.6" customHeight="1" x14ac:dyDescent="0.2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" customHeight="1" x14ac:dyDescent="0.2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2" customWidth="1"/>
    <col min="3" max="3" width="38.77734375" style="12" bestFit="1" customWidth="1"/>
    <col min="4" max="10" width="9" style="12" customWidth="1"/>
    <col min="11" max="11" width="13.33203125" style="12" customWidth="1"/>
    <col min="12" max="12" width="12.109375" style="12" customWidth="1"/>
    <col min="13" max="14" width="9" style="12" customWidth="1"/>
    <col min="15" max="16384" width="9" style="12"/>
  </cols>
  <sheetData>
    <row r="1" spans="1:14" x14ac:dyDescent="0.2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25">
      <c r="A2" s="12" t="str">
        <f>RIGHT(data!C96,4)</f>
        <v>2022</v>
      </c>
      <c r="B2" s="225" t="str">
        <f>RIGHT(data!C97,3)</f>
        <v>628</v>
      </c>
      <c r="C2" s="12" t="str">
        <f>SUBSTITUTE(LEFT(data!C98,49),",","")</f>
        <v>Wellfound Behavioral Health Hospital</v>
      </c>
      <c r="D2" s="12" t="str">
        <f>LEFT(data!C99,49)</f>
        <v>3402 S 19th St</v>
      </c>
      <c r="E2" s="12" t="str">
        <f>RIGHT(data!C100,100)</f>
        <v>Tacoma</v>
      </c>
      <c r="F2" s="12" t="str">
        <f>RIGHT(data!C101,100)</f>
        <v>Washington</v>
      </c>
      <c r="G2" s="12" t="str">
        <f>RIGHT(data!C102,100)</f>
        <v>98405</v>
      </c>
      <c r="H2" s="12" t="str">
        <f>RIGHT(data!C103,100)</f>
        <v>Pierce</v>
      </c>
      <c r="I2" s="12" t="str">
        <f>LEFT(data!C104,49)</f>
        <v>Angela Naylor</v>
      </c>
      <c r="J2" s="12" t="str">
        <f>LEFT(data!C105,49)</f>
        <v>Natalia Martinez-Kohler</v>
      </c>
      <c r="K2" s="12" t="str">
        <f>LEFT(data!C107,49)</f>
        <v>253-301-5400</v>
      </c>
      <c r="L2" s="12" t="str">
        <f>LEFT(data!C107,49)</f>
        <v>253-301-5400</v>
      </c>
      <c r="M2" s="12" t="str">
        <f>LEFT(data!C109,49)</f>
        <v>Natalia Martinez-Kohler</v>
      </c>
      <c r="N2" s="12" t="str">
        <f>LEFT(data!C110,49)</f>
        <v>natalia.martinez-kohler@multicare.org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6" width="8.6640625" style="9" customWidth="1"/>
    <col min="87" max="16384" width="8.6640625" style="9"/>
  </cols>
  <sheetData>
    <row r="1" spans="1:84" s="10" customFormat="1" ht="12.6" customHeight="1" x14ac:dyDescent="0.2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" customHeight="1" x14ac:dyDescent="0.25">
      <c r="A2" s="16" t="str">
        <f>RIGHT(data!C97,3)</f>
        <v>628</v>
      </c>
      <c r="B2" s="224" t="str">
        <f>RIGHT(data!C96,4)</f>
        <v>2022</v>
      </c>
      <c r="C2" s="16" t="s">
        <v>1123</v>
      </c>
      <c r="D2" s="223">
        <f>ROUND(data!C181,0)</f>
        <v>1334558</v>
      </c>
      <c r="E2" s="223">
        <f>ROUND(data!C182,0)</f>
        <v>0</v>
      </c>
      <c r="F2" s="223">
        <f>ROUND(data!C183,0)</f>
        <v>0</v>
      </c>
      <c r="G2" s="223">
        <f>ROUND(data!C184,0)</f>
        <v>1255075</v>
      </c>
      <c r="H2" s="223">
        <f>ROUND(data!C185,0)</f>
        <v>10465</v>
      </c>
      <c r="I2" s="223">
        <f>ROUND(data!C186,0)</f>
        <v>99103</v>
      </c>
      <c r="J2" s="223">
        <f>ROUND(data!C187+data!C188,0)</f>
        <v>1616631</v>
      </c>
      <c r="K2" s="223">
        <f>ROUND(data!C191,0)</f>
        <v>1777381</v>
      </c>
      <c r="L2" s="223">
        <f>ROUND(data!C192,0)</f>
        <v>0</v>
      </c>
      <c r="M2" s="223">
        <f>ROUND(data!C195,0)</f>
        <v>1504966</v>
      </c>
      <c r="N2" s="223">
        <f>ROUND(data!C196,0)</f>
        <v>0</v>
      </c>
      <c r="O2" s="223">
        <f>ROUND(data!C199,0)</f>
        <v>93343</v>
      </c>
      <c r="P2" s="223">
        <f>ROUND(data!C200,0)</f>
        <v>30749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0</v>
      </c>
      <c r="U2" s="223">
        <f>ROUND(data!C211,0)</f>
        <v>0</v>
      </c>
      <c r="V2" s="223">
        <f>ROUND(data!D211,0)</f>
        <v>0</v>
      </c>
      <c r="W2" s="223">
        <f>ROUND(data!B212,0)</f>
        <v>0</v>
      </c>
      <c r="X2" s="223">
        <f>ROUND(data!C212,0)</f>
        <v>0</v>
      </c>
      <c r="Y2" s="223">
        <f>ROUND(data!D212,0)</f>
        <v>0</v>
      </c>
      <c r="Z2" s="223">
        <f>ROUND(data!B213,0)</f>
        <v>0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0</v>
      </c>
      <c r="AJ2" s="223">
        <f>ROUND(data!C216,0)</f>
        <v>0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0</v>
      </c>
      <c r="AS2" s="223">
        <f>ROUND(data!C219,0)</f>
        <v>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0</v>
      </c>
      <c r="AY2" s="223">
        <f>ROUND(data!C225,0)</f>
        <v>0</v>
      </c>
      <c r="AZ2" s="223">
        <f>ROUND(data!D225,0)</f>
        <v>0</v>
      </c>
      <c r="BA2" s="223">
        <f>ROUND(data!B226,0)</f>
        <v>0</v>
      </c>
      <c r="BB2" s="223">
        <f>ROUND(data!C226,0)</f>
        <v>0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0</v>
      </c>
      <c r="BK2" s="223">
        <f>ROUND(data!C229,0)</f>
        <v>0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0</v>
      </c>
      <c r="BW2" s="223">
        <f>ROUND(data!C240,0)</f>
        <v>0</v>
      </c>
      <c r="BX2" s="223">
        <f>ROUND(data!C241,0)</f>
        <v>0</v>
      </c>
      <c r="BY2" s="223">
        <f>ROUND(data!C242,0)</f>
        <v>0</v>
      </c>
      <c r="BZ2" s="223">
        <f>ROUND(data!C243,0)</f>
        <v>0</v>
      </c>
      <c r="CA2" s="223">
        <f>ROUND(data!C244,0)</f>
        <v>0</v>
      </c>
      <c r="CB2" s="223">
        <f>ROUND(data!C247,0)</f>
        <v>0</v>
      </c>
      <c r="CC2" s="223">
        <f>ROUND(data!C249,0)</f>
        <v>0</v>
      </c>
      <c r="CD2" s="223">
        <f>ROUND(data!C250,0)</f>
        <v>0</v>
      </c>
      <c r="CE2" s="223">
        <f>ROUND(data!C254+data!C255,0)</f>
        <v>0</v>
      </c>
      <c r="CF2" s="223">
        <f>data!D237</f>
        <v>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" customHeight="1" x14ac:dyDescent="0.2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" customHeight="1" x14ac:dyDescent="0.25">
      <c r="A2" s="16" t="str">
        <f>RIGHT(data!C97,3)</f>
        <v>628</v>
      </c>
      <c r="B2" s="16" t="str">
        <f>RIGHT(data!C96,4)</f>
        <v>2022</v>
      </c>
      <c r="C2" s="16" t="s">
        <v>1123</v>
      </c>
      <c r="D2" s="222">
        <f>ROUND(data!C127,0)</f>
        <v>1631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21234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120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0</v>
      </c>
      <c r="X2" s="222">
        <f>ROUND(data!C145,0)</f>
        <v>0</v>
      </c>
      <c r="Y2" s="222">
        <f>ROUND(data!B154,0)</f>
        <v>0</v>
      </c>
      <c r="Z2" s="222">
        <f>ROUND(data!B155,0)</f>
        <v>6245</v>
      </c>
      <c r="AA2" s="222">
        <f>ROUND(data!B156,0)</f>
        <v>0</v>
      </c>
      <c r="AB2" s="222">
        <f>ROUND(data!B157,0)</f>
        <v>23635184</v>
      </c>
      <c r="AC2" s="222">
        <f>ROUND(data!B158,0)</f>
        <v>0</v>
      </c>
      <c r="AD2" s="222">
        <f>ROUND(data!C154,0)</f>
        <v>0</v>
      </c>
      <c r="AE2" s="222">
        <f>ROUND(data!C155,0)</f>
        <v>10613</v>
      </c>
      <c r="AF2" s="222">
        <f>ROUND(data!C156,0)</f>
        <v>0</v>
      </c>
      <c r="AG2" s="222">
        <f>ROUND(data!C157,0)</f>
        <v>41934173</v>
      </c>
      <c r="AH2" s="222">
        <f>ROUND(data!C158,0)</f>
        <v>0</v>
      </c>
      <c r="AI2" s="222">
        <f>ROUND(data!D154,0)</f>
        <v>0</v>
      </c>
      <c r="AJ2" s="222">
        <f>ROUND(data!D155,0)</f>
        <v>4376</v>
      </c>
      <c r="AK2" s="222">
        <f>ROUND(data!D156,0)</f>
        <v>0</v>
      </c>
      <c r="AL2" s="222">
        <f>ROUND(data!D157,0)</f>
        <v>18519168</v>
      </c>
      <c r="AM2" s="222">
        <f>ROUND(data!D158,0)</f>
        <v>0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2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2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" customHeight="1" x14ac:dyDescent="0.25">
      <c r="A2" s="223" t="str">
        <f>RIGHT(data!C97,3)</f>
        <v>628</v>
      </c>
      <c r="B2" s="224" t="str">
        <f>RIGHT(data!C96,4)</f>
        <v>2022</v>
      </c>
      <c r="C2" s="16" t="s">
        <v>1123</v>
      </c>
      <c r="D2" s="222">
        <f>ROUND(data!C266,0)</f>
        <v>1731128</v>
      </c>
      <c r="E2" s="222">
        <f>ROUND(data!C267,0)</f>
        <v>0</v>
      </c>
      <c r="F2" s="222">
        <f>ROUND(data!C268,0)</f>
        <v>5886986</v>
      </c>
      <c r="G2" s="222">
        <f>ROUND(data!C269,0)</f>
        <v>0</v>
      </c>
      <c r="H2" s="222">
        <f>ROUND(data!C270,0)</f>
        <v>0</v>
      </c>
      <c r="I2" s="222">
        <f>ROUND(data!C271,0)</f>
        <v>0</v>
      </c>
      <c r="J2" s="222">
        <f>ROUND(data!C272,0)</f>
        <v>0</v>
      </c>
      <c r="K2" s="222">
        <f>ROUND(data!C273,0)</f>
        <v>0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0</v>
      </c>
      <c r="R2" s="222">
        <f>ROUND(data!C284,0)</f>
        <v>0</v>
      </c>
      <c r="S2" s="222">
        <f>ROUND(data!C285,0)</f>
        <v>18084794</v>
      </c>
      <c r="T2" s="222">
        <f>ROUND(data!C286,0)</f>
        <v>0</v>
      </c>
      <c r="U2" s="222">
        <f>ROUND(data!C287,0)</f>
        <v>6251344</v>
      </c>
      <c r="V2" s="222">
        <f>ROUND(data!C288,0)</f>
        <v>0</v>
      </c>
      <c r="W2" s="222">
        <f>ROUND(data!C289,0)</f>
        <v>51688</v>
      </c>
      <c r="X2" s="222">
        <f>ROUND(data!C290,0)</f>
        <v>0</v>
      </c>
      <c r="Y2" s="222">
        <f>ROUND(data!C291,0)</f>
        <v>0</v>
      </c>
      <c r="Z2" s="222">
        <f>ROUND(data!C292,0)</f>
        <v>3610348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17426023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1251194</v>
      </c>
      <c r="AK2" s="222">
        <f>ROUND(data!C316,0)</f>
        <v>0</v>
      </c>
      <c r="AL2" s="222">
        <f>ROUND(data!C317,0)</f>
        <v>2003986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228609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19671361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78218176</v>
      </c>
      <c r="BI2" s="222">
        <f>ROUND(data!C348,0)</f>
        <v>-55551710</v>
      </c>
      <c r="BJ2" s="222">
        <f>ROUND(data!C349,0)</f>
        <v>0</v>
      </c>
      <c r="BK2" s="222">
        <f>ROUND(data!CE60,2)</f>
        <v>0</v>
      </c>
      <c r="BL2" s="222">
        <f>ROUND(data!C358,0)</f>
        <v>84088525</v>
      </c>
      <c r="BM2" s="222">
        <f>ROUND(data!C359,0)</f>
        <v>0</v>
      </c>
      <c r="BN2" s="222">
        <f>ROUND(data!C363,0)</f>
        <v>60564424</v>
      </c>
      <c r="BO2" s="222">
        <f>ROUND(data!C364,0)</f>
        <v>228085</v>
      </c>
      <c r="BP2" s="222">
        <f>ROUND(data!C365,0)</f>
        <v>0</v>
      </c>
      <c r="BQ2" s="222">
        <f>ROUND(data!D381,0)</f>
        <v>38044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38044</v>
      </c>
      <c r="CC2" s="222">
        <f>ROUND(data!C382,0)</f>
        <v>0</v>
      </c>
      <c r="CD2" s="222">
        <f>ROUND(data!C389,0)</f>
        <v>19647620</v>
      </c>
      <c r="CE2" s="222">
        <f>ROUND(data!C390,0)</f>
        <v>4315831</v>
      </c>
      <c r="CF2" s="222">
        <f>ROUND(data!C391,0)</f>
        <v>-1044</v>
      </c>
      <c r="CG2" s="222">
        <f>ROUND(data!C392,0)</f>
        <v>2157453</v>
      </c>
      <c r="CH2" s="222">
        <f>ROUND(data!C393,0)</f>
        <v>0</v>
      </c>
      <c r="CI2" s="222">
        <f>ROUND(data!C394,0)</f>
        <v>3023446</v>
      </c>
      <c r="CJ2" s="222">
        <f>ROUND(data!C395,0)</f>
        <v>738164</v>
      </c>
      <c r="CK2" s="222">
        <f>ROUND(data!C396,0)</f>
        <v>1777381</v>
      </c>
      <c r="CL2" s="222">
        <f>ROUND(data!C397,0)</f>
        <v>1504966</v>
      </c>
      <c r="CM2" s="222">
        <f>ROUND(data!C398,0)</f>
        <v>124092</v>
      </c>
      <c r="CN2" s="222">
        <f>ROUND(data!C399,0)</f>
        <v>1004920</v>
      </c>
      <c r="CO2" s="222">
        <f>ROUND(data!C362,0)</f>
        <v>461694</v>
      </c>
      <c r="CP2" s="222">
        <f>ROUND(data!D415,0)</f>
        <v>1411630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1411630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39" width="8.6640625" style="9" customWidth="1"/>
    <col min="40" max="16384" width="8.6640625" style="9"/>
  </cols>
  <sheetData>
    <row r="1" spans="1:89" s="10" customFormat="1" ht="12.6" customHeight="1" x14ac:dyDescent="0.2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" customHeight="1" x14ac:dyDescent="0.25">
      <c r="A2" s="16" t="str">
        <f>RIGHT(data!$C$97,3)</f>
        <v>628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" customHeight="1" x14ac:dyDescent="0.25">
      <c r="A3" s="16" t="str">
        <f>RIGHT(data!$C$97,3)</f>
        <v>628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" customHeight="1" x14ac:dyDescent="0.25">
      <c r="A4" s="16" t="str">
        <f>RIGHT(data!$C$97,3)</f>
        <v>628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0</v>
      </c>
      <c r="F4" s="212">
        <f>ROUND(data!E60,2)</f>
        <v>0</v>
      </c>
      <c r="G4" s="222">
        <f>ROUND(data!E61,0)</f>
        <v>0</v>
      </c>
      <c r="H4" s="222">
        <f>ROUND(data!E62,0)</f>
        <v>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" customHeight="1" x14ac:dyDescent="0.25">
      <c r="A5" s="16" t="str">
        <f>RIGHT(data!$C$97,3)</f>
        <v>628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" customHeight="1" x14ac:dyDescent="0.25">
      <c r="A6" s="16" t="str">
        <f>RIGHT(data!$C$97,3)</f>
        <v>628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" customHeight="1" x14ac:dyDescent="0.25">
      <c r="A7" s="16" t="str">
        <f>RIGHT(data!$C$97,3)</f>
        <v>628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21234</v>
      </c>
      <c r="F7" s="212">
        <f>ROUND(data!H60,2)</f>
        <v>0</v>
      </c>
      <c r="G7" s="222">
        <f>ROUND(data!H61,0)</f>
        <v>19647620</v>
      </c>
      <c r="H7" s="222">
        <f>ROUND(data!H62,0)</f>
        <v>4315831</v>
      </c>
      <c r="I7" s="222">
        <f>ROUND(data!H63,0)</f>
        <v>-1044</v>
      </c>
      <c r="J7" s="222">
        <f>ROUND(data!H64,0)</f>
        <v>2157453</v>
      </c>
      <c r="K7" s="222">
        <f>ROUND(data!H65,0)</f>
        <v>0</v>
      </c>
      <c r="L7" s="222">
        <f>ROUND(data!H66,0)</f>
        <v>3023446</v>
      </c>
      <c r="M7" s="66">
        <f>ROUND(data!H67,0)</f>
        <v>738164</v>
      </c>
      <c r="N7" s="222">
        <f>ROUND(data!H68,0)</f>
        <v>1777381</v>
      </c>
      <c r="O7" s="222">
        <f>ROUND(data!H69,0)</f>
        <v>4045608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4045608</v>
      </c>
      <c r="AD7" s="222">
        <f>ROUND(data!H84,0)</f>
        <v>0</v>
      </c>
      <c r="AE7" s="222">
        <f>ROUND(data!H89,0)</f>
        <v>84088525</v>
      </c>
      <c r="AF7" s="222">
        <f>ROUND(data!H87,0)</f>
        <v>84088525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" customHeight="1" x14ac:dyDescent="0.25">
      <c r="A8" s="16" t="str">
        <f>RIGHT(data!$C$97,3)</f>
        <v>628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" customHeight="1" x14ac:dyDescent="0.25">
      <c r="A9" s="16" t="str">
        <f>RIGHT(data!$C$97,3)</f>
        <v>628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" customHeight="1" x14ac:dyDescent="0.25">
      <c r="A10" s="16" t="str">
        <f>RIGHT(data!$C$97,3)</f>
        <v>628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" customHeight="1" x14ac:dyDescent="0.25">
      <c r="A11" s="16" t="str">
        <f>RIGHT(data!$C$97,3)</f>
        <v>628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" customHeight="1" x14ac:dyDescent="0.25">
      <c r="A12" s="16" t="str">
        <f>RIGHT(data!$C$97,3)</f>
        <v>628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" customHeight="1" x14ac:dyDescent="0.25">
      <c r="A13" s="16" t="str">
        <f>RIGHT(data!$C$97,3)</f>
        <v>628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" customHeight="1" x14ac:dyDescent="0.25">
      <c r="A14" s="16" t="str">
        <f>RIGHT(data!$C$97,3)</f>
        <v>628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" customHeight="1" x14ac:dyDescent="0.25">
      <c r="A15" s="16" t="str">
        <f>RIGHT(data!$C$97,3)</f>
        <v>628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" customHeight="1" x14ac:dyDescent="0.25">
      <c r="A16" s="16" t="str">
        <f>RIGHT(data!$C$97,3)</f>
        <v>628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" customHeight="1" x14ac:dyDescent="0.25">
      <c r="A17" s="16" t="str">
        <f>RIGHT(data!$C$97,3)</f>
        <v>628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" customHeight="1" x14ac:dyDescent="0.25">
      <c r="A18" s="16" t="str">
        <f>RIGHT(data!$C$97,3)</f>
        <v>628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" customHeight="1" x14ac:dyDescent="0.25">
      <c r="A19" s="16" t="str">
        <f>RIGHT(data!$C$97,3)</f>
        <v>628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" customHeight="1" x14ac:dyDescent="0.25">
      <c r="A20" s="16" t="str">
        <f>RIGHT(data!$C$97,3)</f>
        <v>628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0</v>
      </c>
      <c r="K20" s="222">
        <f>ROUND(data!U65,0)</f>
        <v>0</v>
      </c>
      <c r="L20" s="222">
        <f>ROUND(data!U66,0)</f>
        <v>0</v>
      </c>
      <c r="M20" s="66">
        <f>ROUND(data!U67,0)</f>
        <v>0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0</v>
      </c>
      <c r="AF20" s="222">
        <f>ROUND(data!U87,0)</f>
        <v>0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" customHeight="1" x14ac:dyDescent="0.25">
      <c r="A21" s="16" t="str">
        <f>RIGHT(data!$C$97,3)</f>
        <v>628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" customHeight="1" x14ac:dyDescent="0.25">
      <c r="A22" s="16" t="str">
        <f>RIGHT(data!$C$97,3)</f>
        <v>628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" customHeight="1" x14ac:dyDescent="0.25">
      <c r="A23" s="16" t="str">
        <f>RIGHT(data!$C$97,3)</f>
        <v>628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" customHeight="1" x14ac:dyDescent="0.25">
      <c r="A24" s="16" t="str">
        <f>RIGHT(data!$C$97,3)</f>
        <v>628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0</v>
      </c>
      <c r="M24" s="66">
        <f>ROUND(data!Y67,0)</f>
        <v>0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0</v>
      </c>
      <c r="AF24" s="222">
        <f>ROUND(data!Y87,0)</f>
        <v>0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" customHeight="1" x14ac:dyDescent="0.25">
      <c r="A25" s="16" t="str">
        <f>RIGHT(data!$C$97,3)</f>
        <v>628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" customHeight="1" x14ac:dyDescent="0.25">
      <c r="A26" s="16" t="str">
        <f>RIGHT(data!$C$97,3)</f>
        <v>628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" customHeight="1" x14ac:dyDescent="0.25">
      <c r="A27" s="16" t="str">
        <f>RIGHT(data!$C$97,3)</f>
        <v>628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0</v>
      </c>
      <c r="G27" s="222">
        <f>ROUND(data!AB61,0)</f>
        <v>0</v>
      </c>
      <c r="H27" s="222">
        <f>ROUND(data!AB62,0)</f>
        <v>0</v>
      </c>
      <c r="I27" s="222">
        <f>ROUND(data!AB63,0)</f>
        <v>0</v>
      </c>
      <c r="J27" s="222">
        <f>ROUND(data!AB64,0)</f>
        <v>0</v>
      </c>
      <c r="K27" s="222">
        <f>ROUND(data!AB65,0)</f>
        <v>0</v>
      </c>
      <c r="L27" s="222">
        <f>ROUND(data!AB66,0)</f>
        <v>0</v>
      </c>
      <c r="M27" s="66">
        <f>ROUND(data!AB67,0)</f>
        <v>0</v>
      </c>
      <c r="N27" s="222">
        <f>ROUND(data!AB68,0)</f>
        <v>0</v>
      </c>
      <c r="O27" s="222">
        <f>ROUND(data!AB69,0)</f>
        <v>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0</v>
      </c>
      <c r="AD27" s="222">
        <f>ROUND(data!AB84,0)</f>
        <v>0</v>
      </c>
      <c r="AE27" s="222">
        <f>ROUND(data!AB89,0)</f>
        <v>0</v>
      </c>
      <c r="AF27" s="222">
        <f>ROUND(data!AB87,0)</f>
        <v>0</v>
      </c>
      <c r="AG27" s="222">
        <f>IF(data!AB90&gt;0,ROUND(data!AB90,0),0)</f>
        <v>0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" customHeight="1" x14ac:dyDescent="0.25">
      <c r="A28" s="16" t="str">
        <f>RIGHT(data!$C$97,3)</f>
        <v>628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" customHeight="1" x14ac:dyDescent="0.25">
      <c r="A29" s="16" t="str">
        <f>RIGHT(data!$C$97,3)</f>
        <v>628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" customHeight="1" x14ac:dyDescent="0.25">
      <c r="A30" s="16" t="str">
        <f>RIGHT(data!$C$97,3)</f>
        <v>628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0</v>
      </c>
      <c r="AF30" s="222">
        <f>ROUND(data!AE87,0)</f>
        <v>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" customHeight="1" x14ac:dyDescent="0.25">
      <c r="A31" s="16" t="str">
        <f>RIGHT(data!$C$97,3)</f>
        <v>628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" customHeight="1" x14ac:dyDescent="0.25">
      <c r="A32" s="16" t="str">
        <f>RIGHT(data!$C$97,3)</f>
        <v>628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0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" customHeight="1" x14ac:dyDescent="0.25">
      <c r="A33" s="16" t="str">
        <f>RIGHT(data!$C$97,3)</f>
        <v>628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" customHeight="1" x14ac:dyDescent="0.25">
      <c r="A34" s="16" t="str">
        <f>RIGHT(data!$C$97,3)</f>
        <v>628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" customHeight="1" x14ac:dyDescent="0.25">
      <c r="A35" s="16" t="str">
        <f>RIGHT(data!$C$97,3)</f>
        <v>628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" customHeight="1" x14ac:dyDescent="0.25">
      <c r="A36" s="16" t="str">
        <f>RIGHT(data!$C$97,3)</f>
        <v>628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" customHeight="1" x14ac:dyDescent="0.25">
      <c r="A37" s="16" t="str">
        <f>RIGHT(data!$C$97,3)</f>
        <v>628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" customHeight="1" x14ac:dyDescent="0.25">
      <c r="A38" s="16" t="str">
        <f>RIGHT(data!$C$97,3)</f>
        <v>628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" customHeight="1" x14ac:dyDescent="0.25">
      <c r="A39" s="16" t="str">
        <f>RIGHT(data!$C$97,3)</f>
        <v>628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" customHeight="1" x14ac:dyDescent="0.25">
      <c r="A40" s="16" t="str">
        <f>RIGHT(data!$C$97,3)</f>
        <v>628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" customHeight="1" x14ac:dyDescent="0.25">
      <c r="A41" s="16" t="str">
        <f>RIGHT(data!$C$97,3)</f>
        <v>628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" customHeight="1" x14ac:dyDescent="0.25">
      <c r="A42" s="16" t="str">
        <f>RIGHT(data!$C$97,3)</f>
        <v>628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" customHeight="1" x14ac:dyDescent="0.25">
      <c r="A43" s="16" t="str">
        <f>RIGHT(data!$C$97,3)</f>
        <v>628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" customHeight="1" x14ac:dyDescent="0.25">
      <c r="A44" s="16" t="str">
        <f>RIGHT(data!$C$97,3)</f>
        <v>628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" customHeight="1" x14ac:dyDescent="0.25">
      <c r="A45" s="16" t="str">
        <f>RIGHT(data!$C$97,3)</f>
        <v>628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" customHeight="1" x14ac:dyDescent="0.25">
      <c r="A46" s="16" t="str">
        <f>RIGHT(data!$C$97,3)</f>
        <v>628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" customHeight="1" x14ac:dyDescent="0.25">
      <c r="A47" s="16" t="str">
        <f>RIGHT(data!$C$97,3)</f>
        <v>628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" customHeight="1" x14ac:dyDescent="0.25">
      <c r="A48" s="16" t="str">
        <f>RIGHT(data!$C$97,3)</f>
        <v>628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" customHeight="1" x14ac:dyDescent="0.25">
      <c r="A49" s="16" t="str">
        <f>RIGHT(data!$C$97,3)</f>
        <v>628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" customHeight="1" x14ac:dyDescent="0.25">
      <c r="A50" s="16" t="str">
        <f>RIGHT(data!$C$97,3)</f>
        <v>628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0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0</v>
      </c>
      <c r="K50" s="222">
        <f>ROUND(data!AY65,0)</f>
        <v>0</v>
      </c>
      <c r="L50" s="222">
        <f>ROUND(data!AY66,0)</f>
        <v>0</v>
      </c>
      <c r="M50" s="66">
        <f>ROUND(data!AY67,0)</f>
        <v>0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" customHeight="1" x14ac:dyDescent="0.25">
      <c r="A51" s="16" t="str">
        <f>RIGHT(data!$C$97,3)</f>
        <v>628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" customHeight="1" x14ac:dyDescent="0.25">
      <c r="A52" s="16" t="str">
        <f>RIGHT(data!$C$97,3)</f>
        <v>628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" customHeight="1" x14ac:dyDescent="0.25">
      <c r="A53" s="16" t="str">
        <f>RIGHT(data!$C$97,3)</f>
        <v>628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" customHeight="1" x14ac:dyDescent="0.25">
      <c r="A54" s="16" t="str">
        <f>RIGHT(data!$C$97,3)</f>
        <v>628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" customHeight="1" x14ac:dyDescent="0.25">
      <c r="A55" s="16" t="str">
        <f>RIGHT(data!$C$97,3)</f>
        <v>628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" customHeight="1" x14ac:dyDescent="0.25">
      <c r="A56" s="16" t="str">
        <f>RIGHT(data!$C$97,3)</f>
        <v>628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0</v>
      </c>
      <c r="F56" s="212">
        <f>ROUND(data!BE60,2)</f>
        <v>0</v>
      </c>
      <c r="G56" s="222">
        <f>ROUND(data!BE61,0)</f>
        <v>0</v>
      </c>
      <c r="H56" s="222">
        <f>ROUND(data!BE62,0)</f>
        <v>0</v>
      </c>
      <c r="I56" s="222">
        <f>ROUND(data!BE63,0)</f>
        <v>0</v>
      </c>
      <c r="J56" s="222">
        <f>ROUND(data!BE64,0)</f>
        <v>0</v>
      </c>
      <c r="K56" s="222">
        <f>ROUND(data!BE65,0)</f>
        <v>0</v>
      </c>
      <c r="L56" s="222">
        <f>ROUND(data!BE66,0)</f>
        <v>0</v>
      </c>
      <c r="M56" s="66">
        <f>ROUND(data!BE67,0)</f>
        <v>0</v>
      </c>
      <c r="N56" s="222">
        <f>ROUND(data!BE68,0)</f>
        <v>0</v>
      </c>
      <c r="O56" s="222">
        <f>ROUND(data!BE69,0)</f>
        <v>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0</v>
      </c>
      <c r="AD56" s="222">
        <f>ROUND(data!BE84,0)</f>
        <v>0</v>
      </c>
      <c r="AE56" s="222"/>
      <c r="AF56" s="222"/>
      <c r="AG56" s="222">
        <f>IF(data!BE90&gt;0,ROUND(data!BE90,0),0)</f>
        <v>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" customHeight="1" x14ac:dyDescent="0.25">
      <c r="A57" s="16" t="str">
        <f>RIGHT(data!$C$97,3)</f>
        <v>628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" customHeight="1" x14ac:dyDescent="0.25">
      <c r="A58" s="16" t="str">
        <f>RIGHT(data!$C$97,3)</f>
        <v>628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" customHeight="1" x14ac:dyDescent="0.25">
      <c r="A59" s="16" t="str">
        <f>RIGHT(data!$C$97,3)</f>
        <v>628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" customHeight="1" x14ac:dyDescent="0.25">
      <c r="A60" s="16" t="str">
        <f>RIGHT(data!$C$97,3)</f>
        <v>628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" customHeight="1" x14ac:dyDescent="0.25">
      <c r="A61" s="16" t="str">
        <f>RIGHT(data!$C$97,3)</f>
        <v>628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" customHeight="1" x14ac:dyDescent="0.25">
      <c r="A62" s="16" t="str">
        <f>RIGHT(data!$C$97,3)</f>
        <v>628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" customHeight="1" x14ac:dyDescent="0.25">
      <c r="A63" s="16" t="str">
        <f>RIGHT(data!$C$97,3)</f>
        <v>628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" customHeight="1" x14ac:dyDescent="0.25">
      <c r="A64" s="16" t="str">
        <f>RIGHT(data!$C$97,3)</f>
        <v>628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" customHeight="1" x14ac:dyDescent="0.25">
      <c r="A65" s="16" t="str">
        <f>RIGHT(data!$C$97,3)</f>
        <v>628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0</v>
      </c>
      <c r="G65" s="222">
        <f>ROUND(data!BN61,0)</f>
        <v>0</v>
      </c>
      <c r="H65" s="222">
        <f>ROUND(data!BN62,0)</f>
        <v>0</v>
      </c>
      <c r="I65" s="222">
        <f>ROUND(data!BN63,0)</f>
        <v>0</v>
      </c>
      <c r="J65" s="222">
        <f>ROUND(data!BN64,0)</f>
        <v>0</v>
      </c>
      <c r="K65" s="222">
        <f>ROUND(data!BN65,0)</f>
        <v>0</v>
      </c>
      <c r="L65" s="222">
        <f>ROUND(data!BN66,0)</f>
        <v>0</v>
      </c>
      <c r="M65" s="66">
        <f>ROUND(data!BN67,0)</f>
        <v>0</v>
      </c>
      <c r="N65" s="222">
        <f>ROUND(data!BN68,0)</f>
        <v>0</v>
      </c>
      <c r="O65" s="222">
        <f>ROUND(data!BN69,0)</f>
        <v>0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0</v>
      </c>
      <c r="AD65" s="222">
        <f>ROUND(data!BN84,0)</f>
        <v>0</v>
      </c>
      <c r="AE65" s="222"/>
      <c r="AF65" s="222"/>
      <c r="AG65" s="222">
        <f>IF(data!BN90&gt;0,ROUND(data!BN90,0),0)</f>
        <v>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" customHeight="1" x14ac:dyDescent="0.25">
      <c r="A66" s="16" t="str">
        <f>RIGHT(data!$C$97,3)</f>
        <v>628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" customHeight="1" x14ac:dyDescent="0.25">
      <c r="A67" s="16" t="str">
        <f>RIGHT(data!$C$97,3)</f>
        <v>628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" customHeight="1" x14ac:dyDescent="0.25">
      <c r="A68" s="16" t="str">
        <f>RIGHT(data!$C$97,3)</f>
        <v>628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" customHeight="1" x14ac:dyDescent="0.25">
      <c r="A69" s="16" t="str">
        <f>RIGHT(data!$C$97,3)</f>
        <v>628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" customHeight="1" x14ac:dyDescent="0.25">
      <c r="A70" s="16" t="str">
        <f>RIGHT(data!$C$97,3)</f>
        <v>628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" customHeight="1" x14ac:dyDescent="0.25">
      <c r="A71" s="16" t="str">
        <f>RIGHT(data!$C$97,3)</f>
        <v>628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" customHeight="1" x14ac:dyDescent="0.25">
      <c r="A72" s="16" t="str">
        <f>RIGHT(data!$C$97,3)</f>
        <v>628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" customHeight="1" x14ac:dyDescent="0.25">
      <c r="A73" s="16" t="str">
        <f>RIGHT(data!$C$97,3)</f>
        <v>628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" customHeight="1" x14ac:dyDescent="0.25">
      <c r="A74" s="16" t="str">
        <f>RIGHT(data!$C$97,3)</f>
        <v>628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" customHeight="1" x14ac:dyDescent="0.25">
      <c r="A75" s="16" t="str">
        <f>RIGHT(data!$C$97,3)</f>
        <v>628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" customHeight="1" x14ac:dyDescent="0.25">
      <c r="A76" s="16" t="str">
        <f>RIGHT(data!$C$97,3)</f>
        <v>628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0</v>
      </c>
      <c r="G76" s="222">
        <f>ROUND(data!BY61,0)</f>
        <v>0</v>
      </c>
      <c r="H76" s="222">
        <f>ROUND(data!BY62,0)</f>
        <v>0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0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" customHeight="1" x14ac:dyDescent="0.25">
      <c r="A77" s="16" t="str">
        <f>RIGHT(data!$C$97,3)</f>
        <v>628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" customHeight="1" x14ac:dyDescent="0.25">
      <c r="A78" s="16" t="str">
        <f>RIGHT(data!$C$97,3)</f>
        <v>628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" customHeight="1" x14ac:dyDescent="0.25">
      <c r="A79" s="16" t="str">
        <f>RIGHT(data!$C$97,3)</f>
        <v>628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" customHeight="1" x14ac:dyDescent="0.25">
      <c r="A80" s="16" t="str">
        <f>RIGHT(data!$C$97,3)</f>
        <v>628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64" workbookViewId="0"/>
  </sheetViews>
  <sheetFormatPr defaultColWidth="10.77734375" defaultRowHeight="15" x14ac:dyDescent="0.25"/>
  <cols>
    <col min="1" max="1" width="2.77734375" style="12" customWidth="1"/>
    <col min="2" max="3" width="10.77734375" style="12" customWidth="1"/>
    <col min="4" max="4" width="2.77734375" style="12" customWidth="1"/>
    <col min="5" max="6" width="10.77734375" style="12" customWidth="1"/>
    <col min="7" max="7" width="2.77734375" style="12" customWidth="1"/>
    <col min="8" max="8" width="10.77734375" style="12" customWidth="1"/>
    <col min="9" max="10" width="8.77734375" style="12" customWidth="1"/>
    <col min="11" max="11" width="2.77734375" style="12" customWidth="1"/>
    <col min="12" max="13" width="10.77734375" style="12" customWidth="1"/>
    <col min="14" max="16384" width="10.77734375" style="12"/>
  </cols>
  <sheetData>
    <row r="1" spans="2:10" x14ac:dyDescent="0.25">
      <c r="J1" s="108" t="s">
        <v>671</v>
      </c>
    </row>
    <row r="2" spans="2:10" x14ac:dyDescent="0.2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25">
      <c r="B3" s="112"/>
      <c r="F3" s="10" t="s">
        <v>672</v>
      </c>
      <c r="G3" s="10"/>
      <c r="J3" s="113"/>
    </row>
    <row r="4" spans="2:10" x14ac:dyDescent="0.25">
      <c r="B4" s="112"/>
      <c r="F4" s="10" t="s">
        <v>673</v>
      </c>
      <c r="G4" s="10"/>
      <c r="J4" s="113"/>
    </row>
    <row r="5" spans="2:10" x14ac:dyDescent="0.25">
      <c r="B5" s="112"/>
      <c r="J5" s="113"/>
    </row>
    <row r="6" spans="2:10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25">
      <c r="B7" s="112"/>
      <c r="J7" s="113"/>
    </row>
    <row r="8" spans="2:10" x14ac:dyDescent="0.25">
      <c r="B8" s="112"/>
      <c r="F8" s="10" t="s">
        <v>674</v>
      </c>
      <c r="G8" s="10"/>
      <c r="J8" s="113"/>
    </row>
    <row r="9" spans="2:10" x14ac:dyDescent="0.2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25">
      <c r="B10" s="112"/>
      <c r="F10" s="10" t="s">
        <v>676</v>
      </c>
      <c r="G10" s="10"/>
      <c r="J10" s="113"/>
    </row>
    <row r="11" spans="2:10" x14ac:dyDescent="0.25">
      <c r="B11" s="112"/>
      <c r="F11" s="10"/>
      <c r="G11" s="10"/>
      <c r="J11" s="113"/>
    </row>
    <row r="12" spans="2:10" x14ac:dyDescent="0.25">
      <c r="B12" s="112"/>
      <c r="F12" s="10" t="s">
        <v>677</v>
      </c>
      <c r="G12" s="10"/>
      <c r="J12" s="113"/>
    </row>
    <row r="13" spans="2:10" x14ac:dyDescent="0.25">
      <c r="B13" s="112"/>
      <c r="F13" s="10" t="s">
        <v>678</v>
      </c>
      <c r="G13" s="10"/>
      <c r="J13" s="113"/>
    </row>
    <row r="14" spans="2:10" x14ac:dyDescent="0.2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25">
      <c r="B15" s="112"/>
      <c r="J15" s="113"/>
    </row>
    <row r="16" spans="2:10" x14ac:dyDescent="0.25">
      <c r="B16" s="112"/>
      <c r="F16" s="12" t="s">
        <v>679</v>
      </c>
      <c r="J16" s="113"/>
    </row>
    <row r="17" spans="2:10" x14ac:dyDescent="0.25">
      <c r="B17" s="109"/>
      <c r="C17" s="118" t="s">
        <v>680</v>
      </c>
      <c r="D17" s="118"/>
      <c r="E17" s="110" t="str">
        <f>+data!C98</f>
        <v>Wellfound Behavioral Health Hospital</v>
      </c>
      <c r="F17" s="117"/>
      <c r="G17" s="117"/>
      <c r="H17" s="110"/>
      <c r="I17" s="110"/>
      <c r="J17" s="111"/>
    </row>
    <row r="18" spans="2:10" x14ac:dyDescent="0.25">
      <c r="B18" s="112"/>
      <c r="C18" s="66" t="s">
        <v>681</v>
      </c>
      <c r="D18" s="66"/>
      <c r="E18" s="12" t="str">
        <f>+"H-"&amp;data!C97</f>
        <v>H-HPSY.FS.60919628</v>
      </c>
      <c r="F18" s="10"/>
      <c r="G18" s="10"/>
      <c r="J18" s="113"/>
    </row>
    <row r="19" spans="2:10" x14ac:dyDescent="0.25">
      <c r="B19" s="112"/>
      <c r="C19" s="66" t="s">
        <v>682</v>
      </c>
      <c r="D19" s="66"/>
      <c r="E19" s="12" t="str">
        <f>+data!C99</f>
        <v>3402 S 19th St</v>
      </c>
      <c r="F19" s="10"/>
      <c r="G19" s="10"/>
      <c r="J19" s="113"/>
    </row>
    <row r="20" spans="2:10" x14ac:dyDescent="0.25">
      <c r="B20" s="112"/>
      <c r="C20" s="66" t="s">
        <v>683</v>
      </c>
      <c r="D20" s="66"/>
      <c r="E20" s="12" t="str">
        <f>+data!C100</f>
        <v>Tacoma</v>
      </c>
      <c r="F20" s="10"/>
      <c r="G20" s="10"/>
      <c r="J20" s="113"/>
    </row>
    <row r="21" spans="2:10" x14ac:dyDescent="0.25">
      <c r="B21" s="112"/>
      <c r="C21" s="66" t="s">
        <v>684</v>
      </c>
      <c r="D21" s="66"/>
      <c r="E21" s="12" t="str">
        <f>+data!C101</f>
        <v>Washington</v>
      </c>
      <c r="F21" s="10"/>
      <c r="G21" s="10"/>
      <c r="J21" s="113"/>
    </row>
    <row r="22" spans="2:10" x14ac:dyDescent="0.2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25">
      <c r="B23" s="112"/>
      <c r="J23" s="113"/>
    </row>
    <row r="24" spans="2:10" x14ac:dyDescent="0.25">
      <c r="B24" s="112"/>
      <c r="J24" s="113"/>
    </row>
    <row r="25" spans="2:10" x14ac:dyDescent="0.25">
      <c r="B25" s="112"/>
      <c r="J25" s="113"/>
    </row>
    <row r="26" spans="2:10" x14ac:dyDescent="0.2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2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2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25">
      <c r="B29" s="112" t="s">
        <v>687</v>
      </c>
      <c r="J29" s="113"/>
    </row>
    <row r="30" spans="2:10" x14ac:dyDescent="0.2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2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25">
      <c r="B32" s="112"/>
      <c r="J32" s="113"/>
    </row>
    <row r="33" spans="2:10" x14ac:dyDescent="0.2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2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2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2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2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25">
      <c r="B38" s="112"/>
      <c r="J38" s="113"/>
    </row>
    <row r="39" spans="2:10" x14ac:dyDescent="0.2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2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2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2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20" sqref="I20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2" width="8.6640625" style="1" customWidth="1"/>
    <col min="13" max="16384" width="8.6640625" style="1"/>
  </cols>
  <sheetData>
    <row r="2" spans="1:13" x14ac:dyDescent="0.25">
      <c r="A2" s="67" t="s">
        <v>693</v>
      </c>
    </row>
    <row r="3" spans="1:13" x14ac:dyDescent="0.25">
      <c r="A3" s="67"/>
    </row>
    <row r="4" spans="1:13" x14ac:dyDescent="0.25">
      <c r="A4" s="163" t="s">
        <v>694</v>
      </c>
    </row>
    <row r="5" spans="1:13" x14ac:dyDescent="0.25">
      <c r="A5" s="163" t="s">
        <v>695</v>
      </c>
    </row>
    <row r="6" spans="1:13" x14ac:dyDescent="0.25">
      <c r="A6" s="163" t="s">
        <v>696</v>
      </c>
    </row>
    <row r="7" spans="1:13" x14ac:dyDescent="0.25">
      <c r="A7" s="163"/>
    </row>
    <row r="8" spans="1:13" x14ac:dyDescent="0.25">
      <c r="A8" s="2" t="s">
        <v>697</v>
      </c>
    </row>
    <row r="9" spans="1:13" x14ac:dyDescent="0.25">
      <c r="A9" s="163" t="s">
        <v>17</v>
      </c>
    </row>
    <row r="12" spans="1:13" x14ac:dyDescent="0.25">
      <c r="A12" s="1" t="str">
        <f>data!C97</f>
        <v>HPSY.FS.60919628</v>
      </c>
      <c r="B12" s="275" t="str">
        <f>RIGHT('Prior Year'!C97,4)</f>
        <v/>
      </c>
      <c r="C12" s="275" t="str">
        <f>RIGHT(data!C96,4)</f>
        <v>2022</v>
      </c>
      <c r="D12" s="1" t="str">
        <f>RIGHT('Prior Year'!C97,4)</f>
        <v/>
      </c>
      <c r="E12" s="275" t="str">
        <f>RIGHT(data!C96,4)</f>
        <v>2022</v>
      </c>
      <c r="F12" s="1" t="str">
        <f>RIGHT('Prior Year'!C97,4)</f>
        <v/>
      </c>
      <c r="G12" s="275" t="str">
        <f>RIGHT(data!C96,4)</f>
        <v>2022</v>
      </c>
      <c r="H12" s="3"/>
    </row>
    <row r="13" spans="1:13" x14ac:dyDescent="0.2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2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2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2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25">
      <c r="A17" s="1" t="s">
        <v>710</v>
      </c>
      <c r="B17" s="275">
        <f>'Prior Year'!E86</f>
        <v>0</v>
      </c>
      <c r="C17" s="275">
        <f>data!E85</f>
        <v>0</v>
      </c>
      <c r="D17" s="275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2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2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25">
      <c r="A20" s="1" t="s">
        <v>713</v>
      </c>
      <c r="B20" s="275">
        <f>'Prior Year'!H86</f>
        <v>0</v>
      </c>
      <c r="C20" s="275">
        <f>data!H85</f>
        <v>35704460.119999997</v>
      </c>
      <c r="D20" s="275">
        <f>'Prior Year'!H60</f>
        <v>0</v>
      </c>
      <c r="E20" s="1">
        <f>data!H59</f>
        <v>21234</v>
      </c>
      <c r="F20" s="238" t="str">
        <f t="shared" si="0"/>
        <v/>
      </c>
      <c r="G20" s="238">
        <f t="shared" si="1"/>
        <v>1681.4759404728266</v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2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2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2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2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2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2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2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25">
      <c r="A28" s="1" t="s">
        <v>721</v>
      </c>
      <c r="B28" s="275">
        <f>'Prior Year'!P86</f>
        <v>0</v>
      </c>
      <c r="C28" s="275">
        <f>data!P85</f>
        <v>0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2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25">
      <c r="A30" s="1" t="s">
        <v>723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25">
      <c r="A31" s="1" t="s">
        <v>724</v>
      </c>
      <c r="B31" s="275">
        <f>'Prior Year'!S86</f>
        <v>0</v>
      </c>
      <c r="C31" s="275">
        <f>data!S85</f>
        <v>0</v>
      </c>
      <c r="D31" s="275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5" t="str">
        <f t="shared" si="3"/>
        <v>Please provide explanation for the fluctuation noted here</v>
      </c>
      <c r="M31" s="7"/>
    </row>
    <row r="32" spans="1:13" x14ac:dyDescent="0.2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25">
      <c r="A33" s="1" t="s">
        <v>727</v>
      </c>
      <c r="B33" s="275">
        <f>'Prior Year'!U86</f>
        <v>0</v>
      </c>
      <c r="C33" s="275">
        <f>data!U85</f>
        <v>0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2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2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2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25">
      <c r="A37" s="1" t="s">
        <v>731</v>
      </c>
      <c r="B37" s="275">
        <f>'Prior Year'!Y86</f>
        <v>0</v>
      </c>
      <c r="C37" s="275">
        <f>data!Y85</f>
        <v>0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2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2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25">
      <c r="A40" s="1" t="s">
        <v>734</v>
      </c>
      <c r="B40" s="275">
        <f>'Prior Year'!AB86</f>
        <v>0</v>
      </c>
      <c r="C40" s="275">
        <f>data!AB85</f>
        <v>0</v>
      </c>
      <c r="D40" s="275" t="s">
        <v>725</v>
      </c>
      <c r="E40" s="4" t="s">
        <v>725</v>
      </c>
      <c r="F40" s="238" t="str">
        <f t="shared" si="0"/>
        <v/>
      </c>
      <c r="G40" s="238" t="str">
        <f>IFERROR(IF(C40=0,"",IF(E40=0,"",C40/E40)),"")</f>
        <v/>
      </c>
      <c r="H40" s="6" t="str">
        <f t="shared" si="2"/>
        <v/>
      </c>
      <c r="I40" s="275" t="str">
        <f t="shared" si="3"/>
        <v>Please provide explanation for the fluctuation noted here</v>
      </c>
      <c r="M40" s="7"/>
    </row>
    <row r="41" spans="1:13" x14ac:dyDescent="0.25">
      <c r="A41" s="1" t="s">
        <v>735</v>
      </c>
      <c r="B41" s="275">
        <f>'Prior Year'!AC86</f>
        <v>0</v>
      </c>
      <c r="C41" s="275">
        <f>data!AC85</f>
        <v>0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2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25">
      <c r="A43" s="1" t="s">
        <v>737</v>
      </c>
      <c r="B43" s="275">
        <f>'Prior Year'!AE86</f>
        <v>0</v>
      </c>
      <c r="C43" s="275">
        <f>data!AE85</f>
        <v>0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2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25">
      <c r="A45" s="1" t="s">
        <v>739</v>
      </c>
      <c r="B45" s="275">
        <f>'Prior Year'!AG86</f>
        <v>0</v>
      </c>
      <c r="C45" s="275">
        <f>data!AG85</f>
        <v>0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2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2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25">
      <c r="A48" s="1" t="s">
        <v>742</v>
      </c>
      <c r="B48" s="275">
        <f>'Prior Year'!AJ86</f>
        <v>0</v>
      </c>
      <c r="C48" s="275">
        <f>data!AJ85</f>
        <v>0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2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2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2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2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2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2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2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2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2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2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2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25">
      <c r="A60" s="1" t="s">
        <v>754</v>
      </c>
      <c r="B60" s="275">
        <f>'Prior Year'!AV86</f>
        <v>0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2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2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25">
      <c r="A63" s="1" t="s">
        <v>757</v>
      </c>
      <c r="B63" s="275">
        <f>'Prior Year'!AY86</f>
        <v>0</v>
      </c>
      <c r="C63" s="275">
        <f>data!AY85</f>
        <v>0</v>
      </c>
      <c r="D63" s="275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2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25">
      <c r="A65" s="1" t="s">
        <v>759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2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2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25">
      <c r="A68" s="1" t="s">
        <v>762</v>
      </c>
      <c r="B68" s="275">
        <f>'Prior Year'!BD86</f>
        <v>0</v>
      </c>
      <c r="C68" s="275">
        <f>data!BD85</f>
        <v>0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25">
      <c r="A69" s="1" t="s">
        <v>763</v>
      </c>
      <c r="B69" s="275">
        <f>'Prior Year'!BE86</f>
        <v>0</v>
      </c>
      <c r="C69" s="275">
        <f>data!BE85</f>
        <v>0</v>
      </c>
      <c r="D69" s="275">
        <f>'Prior Year'!BE60</f>
        <v>0</v>
      </c>
      <c r="E69" s="1">
        <f>data!BE59</f>
        <v>0</v>
      </c>
      <c r="F69" s="238" t="str">
        <f>IF(B69=0,"",IF(D69=0,"",B69/D69))</f>
        <v/>
      </c>
      <c r="G69" s="238" t="str">
        <f t="shared" si="5"/>
        <v/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25">
      <c r="A70" s="1" t="s">
        <v>764</v>
      </c>
      <c r="B70" s="275">
        <f>'Prior Year'!BF86</f>
        <v>0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2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2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2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2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2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25">
      <c r="A76" s="1" t="s">
        <v>770</v>
      </c>
      <c r="B76" s="275">
        <f>'Prior Year'!BL86</f>
        <v>0</v>
      </c>
      <c r="C76" s="275">
        <f>data!BL85</f>
        <v>0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2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25">
      <c r="A78" s="1" t="s">
        <v>772</v>
      </c>
      <c r="B78" s="275">
        <f>'Prior Year'!BN86</f>
        <v>0</v>
      </c>
      <c r="C78" s="275">
        <f>data!BN85</f>
        <v>0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2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2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2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2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2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2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2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25">
      <c r="A86" s="1" t="s">
        <v>780</v>
      </c>
      <c r="B86" s="275">
        <f>'Prior Year'!BV86</f>
        <v>0</v>
      </c>
      <c r="C86" s="275">
        <f>data!BV85</f>
        <v>0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25">
      <c r="A87" s="1" t="s">
        <v>781</v>
      </c>
      <c r="B87" s="275">
        <f>'Prior Year'!BW86</f>
        <v>0</v>
      </c>
      <c r="C87" s="275">
        <f>data!BW85</f>
        <v>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2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25">
      <c r="A89" s="1" t="s">
        <v>783</v>
      </c>
      <c r="B89" s="275">
        <f>'Prior Year'!BY86</f>
        <v>0</v>
      </c>
      <c r="C89" s="275">
        <f>data!BY85</f>
        <v>0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2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2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2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25">
      <c r="A93" s="1" t="s">
        <v>787</v>
      </c>
      <c r="B93" s="275">
        <f>'Prior Year'!CC86</f>
        <v>0</v>
      </c>
      <c r="C93" s="275">
        <f>data!CC85</f>
        <v>0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2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25">
      <c r="A1" s="332" t="s">
        <v>1348</v>
      </c>
    </row>
    <row r="3" spans="1:4" x14ac:dyDescent="0.25">
      <c r="A3" s="11" t="s">
        <v>789</v>
      </c>
    </row>
    <row r="4" spans="1:4" x14ac:dyDescent="0.25">
      <c r="A4" s="330" t="s">
        <v>1346</v>
      </c>
    </row>
    <row r="5" spans="1:4" x14ac:dyDescent="0.25">
      <c r="A5" s="331" t="s">
        <v>1344</v>
      </c>
    </row>
    <row r="6" spans="1:4" x14ac:dyDescent="0.25">
      <c r="A6" s="329"/>
    </row>
    <row r="7" spans="1:4" x14ac:dyDescent="0.25">
      <c r="A7" s="330" t="s">
        <v>1347</v>
      </c>
    </row>
    <row r="8" spans="1:4" x14ac:dyDescent="0.25">
      <c r="A8" s="331" t="s">
        <v>1345</v>
      </c>
    </row>
    <row r="11" spans="1:4" x14ac:dyDescent="0.25">
      <c r="A11" s="13" t="s">
        <v>790</v>
      </c>
      <c r="D11" s="276">
        <f>data!C380</f>
        <v>38043.53</v>
      </c>
    </row>
    <row r="12" spans="1:4" x14ac:dyDescent="0.2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25">
      <c r="A14" s="13" t="s">
        <v>792</v>
      </c>
      <c r="D14" s="14" t="s">
        <v>793</v>
      </c>
    </row>
    <row r="15" spans="1:4" x14ac:dyDescent="0.25">
      <c r="A15" s="12" t="s">
        <v>794</v>
      </c>
      <c r="D15" s="15"/>
    </row>
    <row r="16" spans="1:4" x14ac:dyDescent="0.25">
      <c r="A16" s="12" t="s">
        <v>794</v>
      </c>
      <c r="D16" s="15"/>
    </row>
    <row r="17" spans="1:4" x14ac:dyDescent="0.25">
      <c r="A17" s="12" t="s">
        <v>794</v>
      </c>
      <c r="D17" s="15"/>
    </row>
    <row r="18" spans="1:4" x14ac:dyDescent="0.25">
      <c r="A18" s="12" t="s">
        <v>794</v>
      </c>
      <c r="D18" s="15"/>
    </row>
    <row r="19" spans="1:4" x14ac:dyDescent="0.25">
      <c r="A19" s="12" t="s">
        <v>794</v>
      </c>
      <c r="D19" s="15"/>
    </row>
    <row r="20" spans="1:4" x14ac:dyDescent="0.25">
      <c r="A20" s="12" t="s">
        <v>794</v>
      </c>
      <c r="D20" s="15"/>
    </row>
    <row r="21" spans="1:4" x14ac:dyDescent="0.25">
      <c r="A21" s="12" t="s">
        <v>794</v>
      </c>
      <c r="D21" s="15"/>
    </row>
    <row r="25" spans="1:4" x14ac:dyDescent="0.25">
      <c r="A25" s="13" t="s">
        <v>795</v>
      </c>
      <c r="D25" s="277">
        <f>data!C414</f>
        <v>1411630.15</v>
      </c>
    </row>
    <row r="26" spans="1:4" x14ac:dyDescent="0.25">
      <c r="A26" s="13" t="s">
        <v>791</v>
      </c>
      <c r="D26" s="277" t="str">
        <f>IF(OR(data!C414&gt;1000000,data!C414/(data!D416)&gt;0.01),"Yes","No")</f>
        <v>Yes</v>
      </c>
    </row>
    <row r="28" spans="1:4" x14ac:dyDescent="0.25">
      <c r="A28" s="13" t="s">
        <v>792</v>
      </c>
      <c r="D28" s="14" t="s">
        <v>793</v>
      </c>
    </row>
    <row r="29" spans="1:4" x14ac:dyDescent="0.25">
      <c r="A29" s="12" t="s">
        <v>796</v>
      </c>
      <c r="D29" s="15"/>
    </row>
    <row r="30" spans="1:4" x14ac:dyDescent="0.25">
      <c r="A30" s="12" t="s">
        <v>796</v>
      </c>
      <c r="D30" s="15"/>
    </row>
    <row r="31" spans="1:4" x14ac:dyDescent="0.25">
      <c r="A31" s="12" t="s">
        <v>796</v>
      </c>
      <c r="D31" s="15"/>
    </row>
    <row r="32" spans="1:4" x14ac:dyDescent="0.25">
      <c r="A32" s="12" t="s">
        <v>796</v>
      </c>
      <c r="D32" s="15"/>
    </row>
    <row r="33" spans="1:4" x14ac:dyDescent="0.25">
      <c r="A33" s="12" t="s">
        <v>796</v>
      </c>
      <c r="D33" s="15"/>
    </row>
    <row r="34" spans="1:4" x14ac:dyDescent="0.25">
      <c r="A34" s="12" t="s">
        <v>796</v>
      </c>
      <c r="D34" s="15"/>
    </row>
    <row r="35" spans="1:4" x14ac:dyDescent="0.2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17" workbookViewId="0">
      <selection activeCell="C17" sqref="C17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5" t="s">
        <v>797</v>
      </c>
    </row>
    <row r="2" spans="1:7" ht="20.100000000000001" customHeight="1" x14ac:dyDescent="0.25">
      <c r="A2" s="76" t="s">
        <v>798</v>
      </c>
      <c r="B2" s="76"/>
      <c r="C2" s="76"/>
      <c r="D2" s="76"/>
      <c r="E2" s="76"/>
      <c r="F2" s="76"/>
    </row>
    <row r="3" spans="1:7" ht="20.100000000000001" customHeight="1" x14ac:dyDescent="0.25">
      <c r="B3" s="76"/>
      <c r="C3" s="76"/>
      <c r="D3" s="76"/>
      <c r="E3" s="76"/>
      <c r="F3" s="76"/>
      <c r="G3" s="76"/>
    </row>
    <row r="4" spans="1:7" ht="20.100000000000001" customHeight="1" x14ac:dyDescent="0.2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+data!C97</f>
        <v>HPSY.FS.60919628</v>
      </c>
      <c r="G4" s="81"/>
    </row>
    <row r="5" spans="1:7" ht="20.100000000000001" customHeight="1" x14ac:dyDescent="0.25">
      <c r="A5" s="77">
        <v>2</v>
      </c>
      <c r="B5" s="78" t="s">
        <v>285</v>
      </c>
      <c r="C5" s="81"/>
      <c r="D5" s="78" t="str">
        <f>"  "&amp;data!C98</f>
        <v xml:space="preserve">  Wellfound Behavioral Health Hospital</v>
      </c>
      <c r="E5" s="80"/>
      <c r="F5" s="80"/>
      <c r="G5" s="81"/>
    </row>
    <row r="6" spans="1:7" ht="20.100000000000001" customHeight="1" x14ac:dyDescent="0.25">
      <c r="A6" s="77">
        <v>3</v>
      </c>
      <c r="B6" s="78" t="s">
        <v>290</v>
      </c>
      <c r="C6" s="81"/>
      <c r="D6" s="78" t="str">
        <f>+data!C103</f>
        <v>Pierce</v>
      </c>
      <c r="E6" s="80"/>
      <c r="F6" s="80"/>
      <c r="G6" s="81"/>
    </row>
    <row r="7" spans="1:7" ht="20.100000000000001" customHeight="1" x14ac:dyDescent="0.25">
      <c r="A7" s="77">
        <v>4</v>
      </c>
      <c r="B7" s="78" t="s">
        <v>799</v>
      </c>
      <c r="C7" s="81"/>
      <c r="D7" s="78" t="str">
        <f>+data!C104</f>
        <v>Angela Naylor</v>
      </c>
      <c r="E7" s="80"/>
      <c r="F7" s="80"/>
      <c r="G7" s="81"/>
    </row>
    <row r="8" spans="1:7" ht="20.100000000000001" customHeight="1" x14ac:dyDescent="0.25">
      <c r="A8" s="77">
        <v>5</v>
      </c>
      <c r="B8" s="78" t="s">
        <v>800</v>
      </c>
      <c r="C8" s="81"/>
      <c r="D8" s="78" t="str">
        <f>+data!C105</f>
        <v>Natalia Martinez-Kohler</v>
      </c>
      <c r="E8" s="80"/>
      <c r="F8" s="80"/>
      <c r="G8" s="81"/>
    </row>
    <row r="9" spans="1:7" ht="20.100000000000001" customHeight="1" x14ac:dyDescent="0.25">
      <c r="A9" s="77">
        <v>6</v>
      </c>
      <c r="B9" s="78" t="s">
        <v>801</v>
      </c>
      <c r="C9" s="81"/>
      <c r="D9" s="78" t="str">
        <f>+data!C106</f>
        <v>Diann Puls</v>
      </c>
      <c r="E9" s="80"/>
      <c r="F9" s="80"/>
      <c r="G9" s="81"/>
    </row>
    <row r="10" spans="1:7" ht="20.100000000000001" customHeight="1" x14ac:dyDescent="0.25">
      <c r="A10" s="77">
        <v>7</v>
      </c>
      <c r="B10" s="78" t="s">
        <v>802</v>
      </c>
      <c r="C10" s="81"/>
      <c r="D10" s="78" t="str">
        <f>"  "&amp;data!C107</f>
        <v xml:space="preserve">  253-301-5400</v>
      </c>
      <c r="E10" s="80"/>
      <c r="F10" s="80"/>
      <c r="G10" s="81"/>
    </row>
    <row r="11" spans="1:7" ht="20.100000000000001" customHeight="1" x14ac:dyDescent="0.25">
      <c r="A11" s="77">
        <v>8</v>
      </c>
      <c r="B11" s="78" t="s">
        <v>803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85"/>
      <c r="G13" s="86"/>
    </row>
    <row r="14" spans="1:7" ht="20.100000000000001" customHeight="1" x14ac:dyDescent="0.2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00000000000001" customHeight="1" x14ac:dyDescent="0.2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00000000000001" customHeight="1" x14ac:dyDescent="0.2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00000000000001" customHeight="1" x14ac:dyDescent="0.2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00000000000001" customHeight="1" x14ac:dyDescent="0.2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00000000000001" customHeight="1" x14ac:dyDescent="0.2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00000000000001" customHeight="1" x14ac:dyDescent="0.25">
      <c r="A20" s="82"/>
      <c r="B20" s="83"/>
      <c r="C20" s="83"/>
      <c r="D20" s="83"/>
      <c r="E20" s="83"/>
      <c r="F20" s="83"/>
      <c r="G20" s="84"/>
    </row>
    <row r="21" spans="1:7" ht="20.100000000000001" customHeight="1" x14ac:dyDescent="0.25">
      <c r="A21" s="85"/>
      <c r="G21" s="96"/>
    </row>
    <row r="22" spans="1:7" ht="20.100000000000001" customHeight="1" x14ac:dyDescent="0.2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00000000000001" customHeight="1" x14ac:dyDescent="0.25">
      <c r="A23" s="77"/>
      <c r="B23" s="78" t="s">
        <v>809</v>
      </c>
      <c r="C23" s="78"/>
      <c r="D23" s="78"/>
      <c r="E23" s="78"/>
      <c r="F23" s="77">
        <f>data!C127</f>
        <v>1631</v>
      </c>
      <c r="G23" s="81">
        <f>data!D127</f>
        <v>21234</v>
      </c>
    </row>
    <row r="24" spans="1:7" ht="20.100000000000001" customHeight="1" x14ac:dyDescent="0.2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00000000000001" customHeight="1" x14ac:dyDescent="0.2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00000000000001" customHeight="1" x14ac:dyDescent="0.2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00000000000001" customHeight="1" x14ac:dyDescent="0.25">
      <c r="A27" s="82"/>
      <c r="B27" s="83"/>
      <c r="C27" s="83"/>
      <c r="D27" s="83"/>
      <c r="E27" s="83"/>
      <c r="F27" s="83"/>
      <c r="G27" s="84"/>
    </row>
    <row r="28" spans="1:7" ht="20.100000000000001" customHeight="1" x14ac:dyDescent="0.25">
      <c r="A28" s="85"/>
      <c r="G28" s="96"/>
    </row>
    <row r="29" spans="1:7" ht="20.100000000000001" customHeight="1" x14ac:dyDescent="0.2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00000000000001" customHeight="1" x14ac:dyDescent="0.2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00000000000001" customHeight="1" x14ac:dyDescent="0.2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00000000000001" customHeight="1" x14ac:dyDescent="0.2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00000000000001" customHeight="1" x14ac:dyDescent="0.2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00000000000001" customHeight="1" x14ac:dyDescent="0.2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120</v>
      </c>
    </row>
    <row r="35" spans="1:7" ht="20.100000000000001" customHeight="1" x14ac:dyDescent="0.2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00000000000001" customHeight="1" x14ac:dyDescent="0.25">
      <c r="A36" s="77"/>
      <c r="B36" s="78" t="s">
        <v>108</v>
      </c>
      <c r="C36" s="81"/>
      <c r="D36" s="81">
        <f>data!C138</f>
        <v>120</v>
      </c>
      <c r="E36" s="78" t="s">
        <v>325</v>
      </c>
      <c r="F36" s="81"/>
      <c r="G36" s="81">
        <f>data!C144</f>
        <v>0</v>
      </c>
    </row>
    <row r="37" spans="1:7" ht="20.100000000000001" customHeight="1" x14ac:dyDescent="0.25">
      <c r="A37" s="77"/>
      <c r="E37" s="78" t="s">
        <v>326</v>
      </c>
      <c r="F37" s="81"/>
      <c r="G37" s="81">
        <f>data!C145</f>
        <v>0</v>
      </c>
    </row>
    <row r="38" spans="1:7" ht="20.100000000000001" customHeight="1" x14ac:dyDescent="0.25">
      <c r="A38" s="77"/>
      <c r="B38" s="78"/>
      <c r="C38" s="78"/>
      <c r="D38" s="78"/>
      <c r="E38" s="78"/>
      <c r="F38" s="78"/>
      <c r="G38" s="81"/>
    </row>
    <row r="39" spans="1:7" ht="20.100000000000001" customHeight="1" x14ac:dyDescent="0.2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00000000000001" customHeight="1" x14ac:dyDescent="0.2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4" t="s">
        <v>822</v>
      </c>
      <c r="G1" s="75" t="s">
        <v>823</v>
      </c>
    </row>
    <row r="2" spans="1:7" ht="20.100000000000001" customHeight="1" x14ac:dyDescent="0.25">
      <c r="A2" s="1" t="str">
        <f>"Hospital: "&amp;data!C98</f>
        <v>Hospital: Wellfound Behavioral Health Hospital</v>
      </c>
      <c r="G2" s="4" t="s">
        <v>824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5" t="s">
        <v>825</v>
      </c>
      <c r="B4" s="136"/>
      <c r="C4" s="136"/>
      <c r="D4" s="136"/>
      <c r="E4" s="136"/>
      <c r="F4" s="136"/>
      <c r="G4" s="137"/>
    </row>
    <row r="5" spans="1:7" ht="20.100000000000001" customHeight="1" x14ac:dyDescent="0.2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00000000000001" customHeight="1" x14ac:dyDescent="0.2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00000000000001" customHeight="1" x14ac:dyDescent="0.25">
      <c r="A7" s="77" t="s">
        <v>330</v>
      </c>
      <c r="B7" s="141">
        <f>data!B154</f>
        <v>0</v>
      </c>
      <c r="C7" s="141">
        <f>data!B155</f>
        <v>6245</v>
      </c>
      <c r="D7" s="141">
        <f>data!B156</f>
        <v>0</v>
      </c>
      <c r="E7" s="141">
        <f>data!B157</f>
        <v>23635184.120000001</v>
      </c>
      <c r="F7" s="141">
        <f>data!B158</f>
        <v>0</v>
      </c>
      <c r="G7" s="141">
        <f>data!B157+data!B158</f>
        <v>23635184.120000001</v>
      </c>
    </row>
    <row r="8" spans="1:7" ht="20.100000000000001" customHeight="1" x14ac:dyDescent="0.25">
      <c r="A8" s="77" t="s">
        <v>331</v>
      </c>
      <c r="B8" s="141">
        <f>data!C154</f>
        <v>0</v>
      </c>
      <c r="C8" s="141">
        <f>data!C155</f>
        <v>10613</v>
      </c>
      <c r="D8" s="141">
        <f>data!C156</f>
        <v>0</v>
      </c>
      <c r="E8" s="141">
        <f>data!C157</f>
        <v>41934172.859999999</v>
      </c>
      <c r="F8" s="141">
        <f>data!C158</f>
        <v>0</v>
      </c>
      <c r="G8" s="141">
        <f>data!C157+data!C158</f>
        <v>41934172.859999999</v>
      </c>
    </row>
    <row r="9" spans="1:7" ht="20.100000000000001" customHeight="1" x14ac:dyDescent="0.25">
      <c r="A9" s="77" t="s">
        <v>829</v>
      </c>
      <c r="B9" s="141">
        <f>data!D154</f>
        <v>0</v>
      </c>
      <c r="C9" s="141">
        <f>data!D155</f>
        <v>4376</v>
      </c>
      <c r="D9" s="141">
        <f>data!D156</f>
        <v>0</v>
      </c>
      <c r="E9" s="141">
        <f>data!D157</f>
        <v>18519168.099999998</v>
      </c>
      <c r="F9" s="141">
        <f>data!D158</f>
        <v>0</v>
      </c>
      <c r="G9" s="141">
        <f>data!D157+data!D158</f>
        <v>18519168.099999998</v>
      </c>
    </row>
    <row r="10" spans="1:7" ht="20.100000000000001" customHeight="1" x14ac:dyDescent="0.25">
      <c r="A10" s="92" t="s">
        <v>215</v>
      </c>
      <c r="B10" s="141">
        <f>data!E154</f>
        <v>0</v>
      </c>
      <c r="C10" s="141">
        <f>data!E155</f>
        <v>21234</v>
      </c>
      <c r="D10" s="141">
        <f>data!E156</f>
        <v>0</v>
      </c>
      <c r="E10" s="141">
        <f>data!E157</f>
        <v>84088525.079999998</v>
      </c>
      <c r="F10" s="141">
        <f>data!E158</f>
        <v>0</v>
      </c>
      <c r="G10" s="141">
        <f>E10+F10</f>
        <v>84088525.079999998</v>
      </c>
    </row>
    <row r="11" spans="1:7" ht="20.100000000000001" customHeight="1" x14ac:dyDescent="0.25">
      <c r="A11" s="142"/>
      <c r="B11" s="143"/>
      <c r="C11" s="143"/>
      <c r="D11" s="143"/>
      <c r="E11" s="143"/>
      <c r="F11" s="143"/>
      <c r="G11" s="144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145" t="s">
        <v>830</v>
      </c>
      <c r="B13" s="76"/>
      <c r="C13" s="76"/>
      <c r="D13" s="76"/>
      <c r="E13" s="76"/>
      <c r="F13" s="76"/>
      <c r="G13" s="146"/>
    </row>
    <row r="14" spans="1:7" ht="20.100000000000001" customHeight="1" x14ac:dyDescent="0.2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00000000000001" customHeight="1" x14ac:dyDescent="0.2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00000000000001" customHeight="1" x14ac:dyDescent="0.2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00000000000001" customHeight="1" x14ac:dyDescent="0.2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00000000000001" customHeight="1" x14ac:dyDescent="0.2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00000000000001" customHeight="1" x14ac:dyDescent="0.2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00000000000001" customHeight="1" x14ac:dyDescent="0.25">
      <c r="A20" s="142"/>
      <c r="B20" s="143"/>
      <c r="C20" s="143"/>
      <c r="D20" s="143"/>
      <c r="E20" s="143"/>
      <c r="F20" s="143"/>
      <c r="G20" s="144"/>
    </row>
    <row r="21" spans="1:7" ht="20.100000000000001" customHeight="1" x14ac:dyDescent="0.25">
      <c r="A21" s="82"/>
      <c r="B21" s="83"/>
      <c r="C21" s="83"/>
      <c r="D21" s="83"/>
      <c r="E21" s="83"/>
      <c r="F21" s="83"/>
      <c r="G21" s="84"/>
    </row>
    <row r="22" spans="1:7" ht="20.100000000000001" customHeight="1" x14ac:dyDescent="0.25">
      <c r="A22" s="145" t="s">
        <v>831</v>
      </c>
      <c r="B22" s="76"/>
      <c r="C22" s="76"/>
      <c r="D22" s="76"/>
      <c r="E22" s="76"/>
      <c r="F22" s="76"/>
      <c r="G22" s="146"/>
    </row>
    <row r="23" spans="1:7" ht="20.100000000000001" customHeight="1" x14ac:dyDescent="0.2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00000000000001" customHeight="1" x14ac:dyDescent="0.2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00000000000001" customHeight="1" x14ac:dyDescent="0.2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00000000000001" customHeight="1" x14ac:dyDescent="0.2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00000000000001" customHeight="1" x14ac:dyDescent="0.2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00000000000001" customHeight="1" x14ac:dyDescent="0.2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00000000000001" customHeight="1" x14ac:dyDescent="0.25">
      <c r="A29" s="142"/>
      <c r="B29" s="143"/>
      <c r="C29" s="143"/>
      <c r="D29" s="143"/>
      <c r="E29" s="143"/>
      <c r="F29" s="143"/>
      <c r="G29" s="144"/>
    </row>
    <row r="30" spans="1:7" ht="20.100000000000001" customHeight="1" x14ac:dyDescent="0.25">
      <c r="A30" s="82"/>
      <c r="B30" s="95"/>
      <c r="C30" s="83"/>
      <c r="D30" s="83"/>
      <c r="E30" s="83"/>
      <c r="F30" s="83"/>
      <c r="G30" s="84"/>
    </row>
    <row r="31" spans="1:7" ht="20.100000000000001" customHeight="1" x14ac:dyDescent="0.25">
      <c r="A31" s="148" t="s">
        <v>832</v>
      </c>
      <c r="B31" s="149"/>
      <c r="C31" s="80"/>
      <c r="D31" s="79"/>
      <c r="E31" s="79"/>
      <c r="F31" s="79"/>
      <c r="G31" s="150"/>
    </row>
    <row r="32" spans="1:7" ht="20.100000000000001" customHeight="1" x14ac:dyDescent="0.2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00000000000001" customHeight="1" x14ac:dyDescent="0.2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5" t="s">
        <v>339</v>
      </c>
      <c r="B1" s="76"/>
      <c r="C1" s="75" t="s">
        <v>835</v>
      </c>
    </row>
    <row r="2" spans="1:3" ht="20.100000000000001" customHeight="1" x14ac:dyDescent="0.25">
      <c r="A2" s="100"/>
    </row>
    <row r="3" spans="1:3" ht="20.100000000000001" customHeight="1" x14ac:dyDescent="0.25">
      <c r="A3" s="134" t="str">
        <f>"Hospital: "&amp;data!C98</f>
        <v>Hospital: Wellfound Behavioral Health Hospital</v>
      </c>
      <c r="B3" s="83"/>
      <c r="C3" s="156" t="str">
        <f>"FYE: "&amp;data!C96</f>
        <v>FYE: 12/31/2022</v>
      </c>
    </row>
    <row r="4" spans="1:3" ht="20.100000000000001" customHeight="1" x14ac:dyDescent="0.25">
      <c r="A4" s="83"/>
    </row>
    <row r="5" spans="1:3" ht="20.100000000000001" customHeight="1" x14ac:dyDescent="0.25">
      <c r="A5" s="77">
        <v>1</v>
      </c>
      <c r="B5" s="89" t="s">
        <v>340</v>
      </c>
      <c r="C5" s="137"/>
    </row>
    <row r="6" spans="1:3" ht="20.100000000000001" customHeight="1" x14ac:dyDescent="0.25">
      <c r="A6" s="157">
        <v>2</v>
      </c>
      <c r="B6" s="78" t="s">
        <v>836</v>
      </c>
      <c r="C6" s="77">
        <f>data!C181</f>
        <v>1334557.6200000001</v>
      </c>
    </row>
    <row r="7" spans="1:3" ht="20.100000000000001" customHeight="1" x14ac:dyDescent="0.25">
      <c r="A7" s="158">
        <v>3</v>
      </c>
      <c r="B7" s="97" t="s">
        <v>342</v>
      </c>
      <c r="C7" s="77">
        <f>data!C182</f>
        <v>0</v>
      </c>
    </row>
    <row r="8" spans="1:3" ht="20.100000000000001" customHeight="1" x14ac:dyDescent="0.25">
      <c r="A8" s="158">
        <v>4</v>
      </c>
      <c r="B8" s="78" t="s">
        <v>343</v>
      </c>
      <c r="C8" s="77">
        <f>data!C183</f>
        <v>0</v>
      </c>
    </row>
    <row r="9" spans="1:3" ht="20.100000000000001" customHeight="1" x14ac:dyDescent="0.25">
      <c r="A9" s="158">
        <v>5</v>
      </c>
      <c r="B9" s="78" t="s">
        <v>344</v>
      </c>
      <c r="C9" s="77">
        <f>data!C184</f>
        <v>1255074.68</v>
      </c>
    </row>
    <row r="10" spans="1:3" ht="20.100000000000001" customHeight="1" x14ac:dyDescent="0.25">
      <c r="A10" s="158">
        <v>6</v>
      </c>
      <c r="B10" s="78" t="s">
        <v>345</v>
      </c>
      <c r="C10" s="77">
        <f>data!C185</f>
        <v>10464.91</v>
      </c>
    </row>
    <row r="11" spans="1:3" ht="20.100000000000001" customHeight="1" x14ac:dyDescent="0.25">
      <c r="A11" s="158">
        <v>7</v>
      </c>
      <c r="B11" s="78" t="s">
        <v>346</v>
      </c>
      <c r="C11" s="77">
        <f>data!C186</f>
        <v>99102.79</v>
      </c>
    </row>
    <row r="12" spans="1:3" ht="20.100000000000001" customHeight="1" x14ac:dyDescent="0.25">
      <c r="A12" s="158">
        <v>8</v>
      </c>
      <c r="B12" s="78" t="s">
        <v>347</v>
      </c>
      <c r="C12" s="77">
        <f>data!C187</f>
        <v>0</v>
      </c>
    </row>
    <row r="13" spans="1:3" ht="20.100000000000001" customHeight="1" x14ac:dyDescent="0.25">
      <c r="A13" s="158">
        <v>9</v>
      </c>
      <c r="B13" s="78" t="s">
        <v>347</v>
      </c>
      <c r="C13" s="77">
        <f>data!C188</f>
        <v>1616630.54</v>
      </c>
    </row>
    <row r="14" spans="1:3" ht="20.100000000000001" customHeight="1" x14ac:dyDescent="0.25">
      <c r="A14" s="158">
        <v>10</v>
      </c>
      <c r="B14" s="78" t="s">
        <v>837</v>
      </c>
      <c r="C14" s="77">
        <f>data!D189</f>
        <v>4315830.54</v>
      </c>
    </row>
    <row r="15" spans="1:3" ht="20.100000000000001" customHeight="1" x14ac:dyDescent="0.25">
      <c r="A15" s="82"/>
      <c r="B15" s="83"/>
      <c r="C15" s="84"/>
    </row>
    <row r="16" spans="1:3" ht="20.100000000000001" customHeight="1" x14ac:dyDescent="0.25">
      <c r="A16" s="82"/>
      <c r="B16" s="83"/>
      <c r="C16" s="84"/>
    </row>
    <row r="17" spans="1:3" ht="20.100000000000001" customHeight="1" x14ac:dyDescent="0.25">
      <c r="A17" s="159">
        <v>11</v>
      </c>
      <c r="B17" s="90" t="s">
        <v>348</v>
      </c>
      <c r="C17" s="91"/>
    </row>
    <row r="18" spans="1:3" ht="20.100000000000001" customHeight="1" x14ac:dyDescent="0.25">
      <c r="A18" s="77">
        <v>12</v>
      </c>
      <c r="B18" s="78" t="s">
        <v>838</v>
      </c>
      <c r="C18" s="77">
        <f>data!C191</f>
        <v>1777381.19</v>
      </c>
    </row>
    <row r="19" spans="1:3" ht="20.100000000000001" customHeight="1" x14ac:dyDescent="0.25">
      <c r="A19" s="77">
        <v>13</v>
      </c>
      <c r="B19" s="78" t="s">
        <v>839</v>
      </c>
      <c r="C19" s="77">
        <f>data!C192</f>
        <v>0</v>
      </c>
    </row>
    <row r="20" spans="1:3" ht="20.100000000000001" customHeight="1" x14ac:dyDescent="0.25">
      <c r="A20" s="77">
        <v>14</v>
      </c>
      <c r="B20" s="78" t="s">
        <v>840</v>
      </c>
      <c r="C20" s="77">
        <f>data!D193</f>
        <v>1777381.19</v>
      </c>
    </row>
    <row r="21" spans="1:3" ht="20.100000000000001" customHeight="1" x14ac:dyDescent="0.25">
      <c r="A21" s="82"/>
      <c r="B21" s="83"/>
      <c r="C21" s="84"/>
    </row>
    <row r="22" spans="1:3" ht="20.100000000000001" customHeight="1" x14ac:dyDescent="0.25">
      <c r="A22" s="82"/>
      <c r="C22" s="160"/>
    </row>
    <row r="23" spans="1:3" ht="20.100000000000001" customHeight="1" x14ac:dyDescent="0.25">
      <c r="A23" s="138">
        <v>15</v>
      </c>
      <c r="B23" s="161" t="s">
        <v>351</v>
      </c>
      <c r="C23" s="137"/>
    </row>
    <row r="24" spans="1:3" ht="20.100000000000001" customHeight="1" x14ac:dyDescent="0.25">
      <c r="A24" s="77">
        <v>16</v>
      </c>
      <c r="B24" s="89" t="s">
        <v>841</v>
      </c>
      <c r="C24" s="162"/>
    </row>
    <row r="25" spans="1:3" ht="20.100000000000001" customHeight="1" x14ac:dyDescent="0.25">
      <c r="A25" s="77">
        <v>17</v>
      </c>
      <c r="B25" s="78" t="s">
        <v>842</v>
      </c>
      <c r="C25" s="77">
        <f>data!C195</f>
        <v>1504965.5799999998</v>
      </c>
    </row>
    <row r="26" spans="1:3" ht="20.100000000000001" customHeight="1" x14ac:dyDescent="0.25">
      <c r="A26" s="77">
        <v>18</v>
      </c>
      <c r="B26" s="78" t="s">
        <v>353</v>
      </c>
      <c r="C26" s="77">
        <f>data!C196</f>
        <v>0</v>
      </c>
    </row>
    <row r="27" spans="1:3" ht="20.100000000000001" customHeight="1" x14ac:dyDescent="0.25">
      <c r="A27" s="77">
        <v>19</v>
      </c>
      <c r="B27" s="78" t="s">
        <v>843</v>
      </c>
      <c r="C27" s="77">
        <f>data!D197</f>
        <v>1504965.5799999998</v>
      </c>
    </row>
    <row r="28" spans="1:3" ht="20.100000000000001" customHeight="1" x14ac:dyDescent="0.25">
      <c r="A28" s="82"/>
      <c r="B28" s="83"/>
      <c r="C28" s="84"/>
    </row>
    <row r="29" spans="1:3" ht="20.100000000000001" customHeight="1" x14ac:dyDescent="0.25">
      <c r="A29" s="82"/>
      <c r="B29" s="83"/>
      <c r="C29" s="84"/>
    </row>
    <row r="30" spans="1:3" ht="20.100000000000001" customHeight="1" x14ac:dyDescent="0.25">
      <c r="A30" s="138">
        <v>20</v>
      </c>
      <c r="B30" s="161" t="s">
        <v>844</v>
      </c>
      <c r="C30" s="147"/>
    </row>
    <row r="31" spans="1:3" ht="20.100000000000001" customHeight="1" x14ac:dyDescent="0.25">
      <c r="A31" s="77">
        <v>21</v>
      </c>
      <c r="B31" s="78" t="s">
        <v>355</v>
      </c>
      <c r="C31" s="77">
        <f>data!C199</f>
        <v>93343.12</v>
      </c>
    </row>
    <row r="32" spans="1:3" ht="20.100000000000001" customHeight="1" x14ac:dyDescent="0.25">
      <c r="A32" s="77">
        <v>22</v>
      </c>
      <c r="B32" s="78" t="s">
        <v>845</v>
      </c>
      <c r="C32" s="77">
        <f>data!C200</f>
        <v>30748.95</v>
      </c>
    </row>
    <row r="33" spans="1:3" ht="20.100000000000001" customHeight="1" x14ac:dyDescent="0.25">
      <c r="A33" s="77">
        <v>23</v>
      </c>
      <c r="B33" s="78" t="s">
        <v>144</v>
      </c>
      <c r="C33" s="77">
        <f>data!C201</f>
        <v>0</v>
      </c>
    </row>
    <row r="34" spans="1:3" ht="20.100000000000001" customHeight="1" x14ac:dyDescent="0.25">
      <c r="A34" s="77">
        <v>24</v>
      </c>
      <c r="B34" s="78" t="s">
        <v>846</v>
      </c>
      <c r="C34" s="77">
        <f>data!D202</f>
        <v>124092.06999999999</v>
      </c>
    </row>
    <row r="35" spans="1:3" ht="20.100000000000001" customHeight="1" x14ac:dyDescent="0.25">
      <c r="A35" s="82"/>
      <c r="B35" s="83"/>
      <c r="C35" s="84"/>
    </row>
    <row r="36" spans="1:3" ht="20.100000000000001" customHeight="1" x14ac:dyDescent="0.25">
      <c r="A36" s="82"/>
      <c r="B36" s="83"/>
      <c r="C36" s="84"/>
    </row>
    <row r="37" spans="1:3" ht="20.100000000000001" customHeight="1" x14ac:dyDescent="0.25">
      <c r="A37" s="138">
        <v>25</v>
      </c>
      <c r="B37" s="161" t="s">
        <v>357</v>
      </c>
      <c r="C37" s="137"/>
    </row>
    <row r="38" spans="1:3" ht="20.100000000000001" customHeight="1" x14ac:dyDescent="0.25">
      <c r="A38" s="77">
        <v>26</v>
      </c>
      <c r="B38" s="78" t="s">
        <v>847</v>
      </c>
      <c r="C38" s="77">
        <f>data!C204</f>
        <v>0</v>
      </c>
    </row>
    <row r="39" spans="1:3" ht="20.100000000000001" customHeight="1" x14ac:dyDescent="0.25">
      <c r="A39" s="77">
        <v>27</v>
      </c>
      <c r="B39" s="78" t="s">
        <v>359</v>
      </c>
      <c r="C39" s="77">
        <f>data!C205</f>
        <v>0</v>
      </c>
    </row>
    <row r="40" spans="1:3" ht="20.100000000000001" customHeight="1" x14ac:dyDescent="0.25">
      <c r="A40" s="77">
        <v>28</v>
      </c>
      <c r="B40" s="78" t="s">
        <v>848</v>
      </c>
      <c r="C40" s="77">
        <f>data!D206</f>
        <v>0</v>
      </c>
    </row>
    <row r="41" spans="1:3" x14ac:dyDescent="0.2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Formulas="1" tabSelected="1" workbookViewId="0">
      <selection activeCell="E7" sqref="E7:E16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5" t="s">
        <v>360</v>
      </c>
      <c r="B1" s="76"/>
      <c r="C1" s="76"/>
      <c r="D1" s="76"/>
      <c r="E1" s="76"/>
      <c r="F1" s="75" t="s">
        <v>849</v>
      </c>
    </row>
    <row r="3" spans="1:6" ht="20.100000000000001" customHeight="1" x14ac:dyDescent="0.25">
      <c r="A3" s="134" t="str">
        <f>"Hospital: "&amp;data!C98</f>
        <v>Hospital: Wellfound Behavioral Health Hospital</v>
      </c>
      <c r="F3" s="156" t="str">
        <f>"FYE: "&amp;data!C96</f>
        <v>FYE: 12/31/2022</v>
      </c>
    </row>
    <row r="4" spans="1:6" ht="20.100000000000001" customHeight="1" x14ac:dyDescent="0.25">
      <c r="A4" s="162" t="s">
        <v>361</v>
      </c>
      <c r="B4" s="88"/>
      <c r="C4" s="88"/>
      <c r="D4" s="89"/>
      <c r="E4" s="89"/>
      <c r="F4" s="88"/>
    </row>
    <row r="5" spans="1:6" ht="20.100000000000001" customHeight="1" x14ac:dyDescent="0.25">
      <c r="A5" s="138"/>
      <c r="B5" s="164"/>
      <c r="C5" s="165" t="s">
        <v>850</v>
      </c>
      <c r="D5" s="165"/>
      <c r="E5" s="165"/>
      <c r="F5" s="165" t="s">
        <v>851</v>
      </c>
    </row>
    <row r="6" spans="1:6" ht="20.100000000000001" customHeight="1" x14ac:dyDescent="0.2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00000000000001" customHeight="1" x14ac:dyDescent="0.25">
      <c r="A7" s="77">
        <v>1</v>
      </c>
      <c r="B7" s="81" t="s">
        <v>366</v>
      </c>
      <c r="C7" s="81">
        <f>data!B211</f>
        <v>0</v>
      </c>
      <c r="D7" s="81">
        <f>data!C211</f>
        <v>0</v>
      </c>
      <c r="E7" s="81">
        <f>data!D211</f>
        <v>0</v>
      </c>
      <c r="F7" s="81">
        <f>data!E211</f>
        <v>0</v>
      </c>
    </row>
    <row r="8" spans="1:6" ht="20.100000000000001" customHeight="1" x14ac:dyDescent="0.25">
      <c r="A8" s="77">
        <v>2</v>
      </c>
      <c r="B8" s="81" t="s">
        <v>367</v>
      </c>
      <c r="C8" s="81">
        <f>data!B212</f>
        <v>0</v>
      </c>
      <c r="D8" s="81">
        <f>data!C212</f>
        <v>0</v>
      </c>
      <c r="E8" s="81">
        <f>data!D212</f>
        <v>0</v>
      </c>
      <c r="F8" s="81">
        <f>data!E212</f>
        <v>0</v>
      </c>
    </row>
    <row r="9" spans="1:6" ht="20.100000000000001" customHeight="1" x14ac:dyDescent="0.25">
      <c r="A9" s="77">
        <v>3</v>
      </c>
      <c r="B9" s="81" t="s">
        <v>368</v>
      </c>
      <c r="C9" s="81">
        <f>data!B213</f>
        <v>0</v>
      </c>
      <c r="D9" s="81">
        <f>data!C213</f>
        <v>0</v>
      </c>
      <c r="E9" s="81">
        <f>data!D213</f>
        <v>0</v>
      </c>
      <c r="F9" s="81">
        <f>data!E213</f>
        <v>0</v>
      </c>
    </row>
    <row r="10" spans="1:6" ht="20.100000000000001" customHeight="1" x14ac:dyDescent="0.2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00000000000001" customHeight="1" x14ac:dyDescent="0.2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00000000000001" customHeight="1" x14ac:dyDescent="0.25">
      <c r="A12" s="77">
        <v>6</v>
      </c>
      <c r="B12" s="81" t="s">
        <v>856</v>
      </c>
      <c r="C12" s="81">
        <f>data!B216</f>
        <v>0</v>
      </c>
      <c r="D12" s="81">
        <f>data!C216</f>
        <v>0</v>
      </c>
      <c r="E12" s="81">
        <f>data!D216</f>
        <v>0</v>
      </c>
      <c r="F12" s="81">
        <f>data!E216</f>
        <v>0</v>
      </c>
    </row>
    <row r="13" spans="1:6" ht="20.100000000000001" customHeight="1" x14ac:dyDescent="0.2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00000000000001" customHeight="1" x14ac:dyDescent="0.2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00000000000001" customHeight="1" x14ac:dyDescent="0.25">
      <c r="A15" s="77">
        <v>9</v>
      </c>
      <c r="B15" s="81" t="s">
        <v>858</v>
      </c>
      <c r="C15" s="81">
        <f>data!B219</f>
        <v>0</v>
      </c>
      <c r="D15" s="81">
        <f>data!C219</f>
        <v>0</v>
      </c>
      <c r="E15" s="81">
        <f>data!D219</f>
        <v>0</v>
      </c>
      <c r="F15" s="81">
        <f>data!E219</f>
        <v>0</v>
      </c>
    </row>
    <row r="16" spans="1:6" ht="20.100000000000001" customHeight="1" x14ac:dyDescent="0.25">
      <c r="A16" s="77">
        <v>10</v>
      </c>
      <c r="B16" s="81" t="s">
        <v>587</v>
      </c>
      <c r="C16" s="81">
        <f>data!B220</f>
        <v>0</v>
      </c>
      <c r="D16" s="81">
        <f>data!C220</f>
        <v>0</v>
      </c>
      <c r="E16" s="81">
        <f>data!D220</f>
        <v>0</v>
      </c>
      <c r="F16" s="81">
        <f>data!E220</f>
        <v>0</v>
      </c>
    </row>
    <row r="17" spans="1:6" ht="20.100000000000001" customHeight="1" x14ac:dyDescent="0.25">
      <c r="A17" s="82"/>
      <c r="B17" s="83"/>
      <c r="C17" s="83"/>
      <c r="D17" s="83"/>
      <c r="E17" s="83"/>
      <c r="F17" s="84"/>
    </row>
    <row r="18" spans="1:6" ht="20.100000000000001" customHeight="1" x14ac:dyDescent="0.25">
      <c r="A18" s="85"/>
      <c r="F18" s="96"/>
    </row>
    <row r="19" spans="1:6" ht="20.100000000000001" customHeight="1" x14ac:dyDescent="0.25">
      <c r="A19" s="85"/>
      <c r="F19" s="96"/>
    </row>
    <row r="20" spans="1:6" ht="20.100000000000001" customHeight="1" x14ac:dyDescent="0.25">
      <c r="A20" s="162" t="s">
        <v>375</v>
      </c>
      <c r="B20" s="88"/>
      <c r="C20" s="88"/>
      <c r="D20" s="88"/>
      <c r="E20" s="88"/>
      <c r="F20" s="88"/>
    </row>
    <row r="21" spans="1:6" ht="20.100000000000001" customHeight="1" x14ac:dyDescent="0.2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00000000000001" customHeight="1" x14ac:dyDescent="0.2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00000000000001" customHeight="1" x14ac:dyDescent="0.25">
      <c r="A23" s="77">
        <v>11</v>
      </c>
      <c r="B23" s="169" t="s">
        <v>366</v>
      </c>
      <c r="C23" s="169"/>
      <c r="D23" s="169"/>
      <c r="E23" s="169"/>
      <c r="F23" s="169"/>
    </row>
    <row r="24" spans="1:6" ht="20.100000000000001" customHeight="1" x14ac:dyDescent="0.25">
      <c r="A24" s="77">
        <v>12</v>
      </c>
      <c r="B24" s="81" t="s">
        <v>367</v>
      </c>
      <c r="C24" s="81">
        <f>data!B225</f>
        <v>0</v>
      </c>
      <c r="D24" s="81">
        <f>data!C225</f>
        <v>0</v>
      </c>
      <c r="E24" s="81">
        <f>data!D225</f>
        <v>0</v>
      </c>
      <c r="F24" s="81">
        <f>data!E225</f>
        <v>0</v>
      </c>
    </row>
    <row r="25" spans="1:6" ht="20.100000000000001" customHeight="1" x14ac:dyDescent="0.25">
      <c r="A25" s="77">
        <v>13</v>
      </c>
      <c r="B25" s="81" t="s">
        <v>368</v>
      </c>
      <c r="C25" s="81">
        <f>data!B226</f>
        <v>0</v>
      </c>
      <c r="D25" s="81">
        <f>data!C226</f>
        <v>0</v>
      </c>
      <c r="E25" s="81">
        <f>data!D226</f>
        <v>0</v>
      </c>
      <c r="F25" s="81">
        <f>data!E226</f>
        <v>0</v>
      </c>
    </row>
    <row r="26" spans="1:6" ht="20.100000000000001" customHeight="1" x14ac:dyDescent="0.2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00000000000001" customHeight="1" x14ac:dyDescent="0.2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00000000000001" customHeight="1" x14ac:dyDescent="0.25">
      <c r="A28" s="77">
        <v>16</v>
      </c>
      <c r="B28" s="81" t="s">
        <v>856</v>
      </c>
      <c r="C28" s="81">
        <f>data!B229</f>
        <v>0</v>
      </c>
      <c r="D28" s="81">
        <f>data!C229</f>
        <v>0</v>
      </c>
      <c r="E28" s="81">
        <f>data!D229</f>
        <v>0</v>
      </c>
      <c r="F28" s="81">
        <f>data!E229</f>
        <v>0</v>
      </c>
    </row>
    <row r="29" spans="1:6" ht="20.100000000000001" customHeight="1" x14ac:dyDescent="0.2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00000000000001" customHeight="1" x14ac:dyDescent="0.2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00000000000001" customHeight="1" x14ac:dyDescent="0.2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00000000000001" customHeight="1" x14ac:dyDescent="0.25">
      <c r="A32" s="77">
        <v>20</v>
      </c>
      <c r="B32" s="81" t="s">
        <v>587</v>
      </c>
      <c r="C32" s="81">
        <f>data!B233</f>
        <v>0</v>
      </c>
      <c r="D32" s="81">
        <f>data!C233</f>
        <v>0</v>
      </c>
      <c r="E32" s="81">
        <f>data!D233</f>
        <v>0</v>
      </c>
      <c r="F32" s="81">
        <f>data!E233</f>
        <v>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22"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6" t="s">
        <v>860</v>
      </c>
      <c r="B1" s="76"/>
      <c r="C1" s="76"/>
      <c r="D1" s="75" t="s">
        <v>861</v>
      </c>
    </row>
    <row r="2" spans="1:4" ht="20.100000000000001" customHeight="1" x14ac:dyDescent="0.25">
      <c r="A2" s="134" t="str">
        <f>"Hospital: "&amp;data!C98</f>
        <v>Hospital: Wellfound Behavioral Health Hospital</v>
      </c>
      <c r="B2" s="83"/>
      <c r="C2" s="83"/>
      <c r="D2" s="156" t="str">
        <f>"FYE: "&amp;data!C96</f>
        <v>FYE: 12/31/2022</v>
      </c>
    </row>
    <row r="3" spans="1:4" ht="20.100000000000001" customHeight="1" x14ac:dyDescent="0.25">
      <c r="A3" s="138"/>
      <c r="B3" s="164"/>
      <c r="C3" s="164"/>
      <c r="D3" s="164"/>
    </row>
    <row r="4" spans="1:4" ht="20.100000000000001" customHeight="1" x14ac:dyDescent="0.25">
      <c r="A4" s="158"/>
      <c r="B4" s="170" t="s">
        <v>862</v>
      </c>
      <c r="C4" s="170" t="s">
        <v>863</v>
      </c>
      <c r="D4" s="171"/>
    </row>
    <row r="5" spans="1:4" ht="20.100000000000001" customHeight="1" x14ac:dyDescent="0.25">
      <c r="A5" s="138">
        <v>1</v>
      </c>
      <c r="B5" s="172"/>
      <c r="C5" s="94" t="s">
        <v>377</v>
      </c>
      <c r="D5" s="81">
        <f>data!D237</f>
        <v>0</v>
      </c>
    </row>
    <row r="6" spans="1:4" ht="20.100000000000001" customHeight="1" x14ac:dyDescent="0.25">
      <c r="A6" s="77">
        <v>2</v>
      </c>
      <c r="B6" s="83"/>
      <c r="C6" s="156" t="s">
        <v>473</v>
      </c>
      <c r="D6" s="167"/>
    </row>
    <row r="7" spans="1:4" ht="20.100000000000001" customHeight="1" x14ac:dyDescent="0.25">
      <c r="A7" s="77">
        <v>3</v>
      </c>
      <c r="B7" s="172">
        <v>5810</v>
      </c>
      <c r="C7" s="81" t="s">
        <v>330</v>
      </c>
      <c r="D7" s="81">
        <f>data!C239</f>
        <v>0</v>
      </c>
    </row>
    <row r="8" spans="1:4" ht="20.100000000000001" customHeight="1" x14ac:dyDescent="0.25">
      <c r="A8" s="77">
        <v>4</v>
      </c>
      <c r="B8" s="172">
        <v>5820</v>
      </c>
      <c r="C8" s="81" t="s">
        <v>331</v>
      </c>
      <c r="D8" s="81">
        <f>data!C240</f>
        <v>0</v>
      </c>
    </row>
    <row r="9" spans="1:4" ht="20.100000000000001" customHeight="1" x14ac:dyDescent="0.2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00000000000001" customHeight="1" x14ac:dyDescent="0.2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00000000000001" customHeight="1" x14ac:dyDescent="0.2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00000000000001" customHeight="1" x14ac:dyDescent="0.25">
      <c r="A12" s="77">
        <v>8</v>
      </c>
      <c r="B12" s="172">
        <v>5860</v>
      </c>
      <c r="C12" s="81" t="s">
        <v>144</v>
      </c>
      <c r="D12" s="81">
        <f>data!C244</f>
        <v>0</v>
      </c>
    </row>
    <row r="13" spans="1:4" ht="20.100000000000001" customHeight="1" x14ac:dyDescent="0.25">
      <c r="A13" s="77">
        <v>9</v>
      </c>
      <c r="B13" s="81"/>
      <c r="C13" s="81" t="s">
        <v>865</v>
      </c>
      <c r="D13" s="81">
        <f>data!D245</f>
        <v>0</v>
      </c>
    </row>
    <row r="14" spans="1:4" ht="20.100000000000001" customHeight="1" x14ac:dyDescent="0.25">
      <c r="A14" s="166">
        <v>10</v>
      </c>
      <c r="B14" s="93"/>
      <c r="C14" s="93"/>
      <c r="D14" s="93"/>
    </row>
    <row r="15" spans="1:4" ht="20.100000000000001" customHeight="1" x14ac:dyDescent="0.25">
      <c r="A15" s="77">
        <v>11</v>
      </c>
      <c r="B15" s="173"/>
      <c r="C15" s="173" t="s">
        <v>386</v>
      </c>
      <c r="D15" s="167"/>
    </row>
    <row r="16" spans="1:4" ht="20.100000000000001" customHeight="1" x14ac:dyDescent="0.25">
      <c r="A16" s="166">
        <v>12</v>
      </c>
      <c r="B16" s="93"/>
      <c r="C16" s="78" t="s">
        <v>866</v>
      </c>
      <c r="D16" s="77">
        <f>data!C247</f>
        <v>0</v>
      </c>
    </row>
    <row r="17" spans="1:4" ht="20.100000000000001" customHeight="1" x14ac:dyDescent="0.25">
      <c r="A17" s="77">
        <v>13</v>
      </c>
      <c r="B17" s="173"/>
      <c r="C17" s="83"/>
      <c r="D17" s="84"/>
    </row>
    <row r="18" spans="1:4" ht="20.100000000000001" customHeight="1" x14ac:dyDescent="0.25">
      <c r="A18" s="77">
        <v>14</v>
      </c>
      <c r="B18" s="174">
        <v>5900</v>
      </c>
      <c r="C18" s="81" t="s">
        <v>388</v>
      </c>
      <c r="D18" s="81">
        <f>data!C249</f>
        <v>0</v>
      </c>
    </row>
    <row r="19" spans="1:4" ht="20.100000000000001" customHeight="1" x14ac:dyDescent="0.25">
      <c r="A19" s="175">
        <v>15</v>
      </c>
      <c r="B19" s="172">
        <v>5910</v>
      </c>
      <c r="C19" s="94" t="s">
        <v>867</v>
      </c>
      <c r="D19" s="81">
        <f>data!C250</f>
        <v>0</v>
      </c>
    </row>
    <row r="20" spans="1:4" ht="20.100000000000001" customHeight="1" x14ac:dyDescent="0.25">
      <c r="A20" s="77">
        <v>16</v>
      </c>
      <c r="B20" s="81"/>
      <c r="C20" s="81"/>
      <c r="D20" s="93"/>
    </row>
    <row r="21" spans="1:4" ht="20.100000000000001" customHeight="1" x14ac:dyDescent="0.25">
      <c r="A21" s="77">
        <v>17</v>
      </c>
      <c r="B21" s="93"/>
      <c r="C21" s="93"/>
      <c r="D21" s="93"/>
    </row>
    <row r="22" spans="1:4" ht="20.100000000000001" customHeight="1" x14ac:dyDescent="0.25">
      <c r="A22" s="166">
        <v>18</v>
      </c>
      <c r="B22" s="93"/>
      <c r="C22" s="93" t="s">
        <v>868</v>
      </c>
      <c r="D22" s="81">
        <f>data!D252</f>
        <v>0</v>
      </c>
    </row>
    <row r="23" spans="1:4" ht="20.100000000000001" customHeight="1" x14ac:dyDescent="0.25">
      <c r="A23" s="175">
        <v>19</v>
      </c>
      <c r="B23" s="173"/>
      <c r="C23" s="173"/>
      <c r="D23" s="167"/>
    </row>
    <row r="24" spans="1:4" ht="20.100000000000001" customHeight="1" x14ac:dyDescent="0.2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00000000000001" customHeight="1" x14ac:dyDescent="0.25">
      <c r="A25" s="175">
        <v>21</v>
      </c>
      <c r="B25" s="83"/>
      <c r="C25" s="83"/>
      <c r="D25" s="167"/>
    </row>
    <row r="26" spans="1:4" ht="20.100000000000001" customHeight="1" x14ac:dyDescent="0.2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00000000000001" customHeight="1" x14ac:dyDescent="0.25">
      <c r="A27" s="158">
        <v>23</v>
      </c>
      <c r="B27" s="177" t="s">
        <v>870</v>
      </c>
      <c r="C27" s="93"/>
      <c r="D27" s="81">
        <f>data!D256</f>
        <v>0</v>
      </c>
    </row>
    <row r="28" spans="1:4" ht="20.100000000000001" customHeight="1" x14ac:dyDescent="0.25">
      <c r="A28" s="86">
        <v>24</v>
      </c>
      <c r="B28" s="152" t="s">
        <v>871</v>
      </c>
      <c r="C28" s="95"/>
      <c r="D28" s="171"/>
    </row>
    <row r="29" spans="1:4" ht="20.100000000000001" customHeight="1" x14ac:dyDescent="0.25">
      <c r="A29" s="178"/>
      <c r="B29" s="179"/>
      <c r="C29" s="179"/>
      <c r="D29" s="93"/>
    </row>
    <row r="30" spans="1:4" ht="20.100000000000001" customHeight="1" x14ac:dyDescent="0.25">
      <c r="A30" s="180"/>
      <c r="B30" s="78"/>
      <c r="C30" s="78"/>
      <c r="D30" s="93"/>
    </row>
    <row r="31" spans="1:4" ht="20.100000000000001" customHeight="1" x14ac:dyDescent="0.25">
      <c r="A31" s="180"/>
      <c r="B31" s="78"/>
      <c r="C31" s="78"/>
      <c r="D31" s="93"/>
    </row>
    <row r="32" spans="1:4" ht="20.100000000000001" customHeight="1" x14ac:dyDescent="0.25">
      <c r="A32" s="180"/>
      <c r="B32" s="78"/>
      <c r="C32" s="78"/>
      <c r="D32" s="93"/>
    </row>
    <row r="33" spans="1:4" ht="20.100000000000001" customHeight="1" x14ac:dyDescent="0.25">
      <c r="A33" s="180"/>
      <c r="B33" s="78"/>
      <c r="C33" s="78"/>
      <c r="D33" s="81"/>
    </row>
    <row r="34" spans="1:4" ht="20.100000000000001" customHeight="1" x14ac:dyDescent="0.2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2023-07-03T20:51:54Z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