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7D9FC154-0713-4B37-915F-37885274599C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G26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E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E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F65" i="15" s="1"/>
  <c r="B65" i="15"/>
  <c r="E64" i="15"/>
  <c r="D64" i="15"/>
  <c r="F64" i="15" s="1"/>
  <c r="B64" i="15"/>
  <c r="E63" i="15"/>
  <c r="D63" i="15"/>
  <c r="B63" i="15"/>
  <c r="I62" i="15"/>
  <c r="B62" i="15"/>
  <c r="I61" i="15"/>
  <c r="B61" i="15"/>
  <c r="I60" i="15"/>
  <c r="B60" i="15"/>
  <c r="H59" i="15"/>
  <c r="I59" i="15" s="1"/>
  <c r="F59" i="15"/>
  <c r="E59" i="15"/>
  <c r="D59" i="15"/>
  <c r="B59" i="15"/>
  <c r="E58" i="15"/>
  <c r="D58" i="15"/>
  <c r="B58" i="15"/>
  <c r="H58" i="15" s="1"/>
  <c r="I58" i="15" s="1"/>
  <c r="H57" i="15"/>
  <c r="I57" i="15" s="1"/>
  <c r="F57" i="15"/>
  <c r="E57" i="15"/>
  <c r="D57" i="15"/>
  <c r="B57" i="15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H53" i="15" s="1"/>
  <c r="I53" i="15" s="1"/>
  <c r="H52" i="15"/>
  <c r="I52" i="15" s="1"/>
  <c r="E52" i="15"/>
  <c r="D52" i="15"/>
  <c r="B52" i="15"/>
  <c r="F52" i="15" s="1"/>
  <c r="F51" i="15"/>
  <c r="E51" i="15"/>
  <c r="D51" i="15"/>
  <c r="B51" i="15"/>
  <c r="H51" i="15" s="1"/>
  <c r="I51" i="15" s="1"/>
  <c r="E50" i="15"/>
  <c r="D50" i="15"/>
  <c r="B50" i="15"/>
  <c r="H50" i="15" s="1"/>
  <c r="I50" i="15" s="1"/>
  <c r="H49" i="15"/>
  <c r="I49" i="15" s="1"/>
  <c r="F49" i="15"/>
  <c r="E49" i="15"/>
  <c r="D49" i="15"/>
  <c r="B49" i="15"/>
  <c r="E48" i="15"/>
  <c r="D48" i="15"/>
  <c r="B48" i="15"/>
  <c r="H47" i="15"/>
  <c r="I47" i="15" s="1"/>
  <c r="F47" i="15"/>
  <c r="E47" i="15"/>
  <c r="D47" i="15"/>
  <c r="B47" i="15"/>
  <c r="E46" i="15"/>
  <c r="D46" i="15"/>
  <c r="B46" i="15"/>
  <c r="H46" i="15" s="1"/>
  <c r="I46" i="15" s="1"/>
  <c r="E45" i="15"/>
  <c r="D45" i="15"/>
  <c r="B45" i="15"/>
  <c r="F44" i="15"/>
  <c r="E44" i="15"/>
  <c r="D44" i="15"/>
  <c r="B44" i="15"/>
  <c r="H44" i="15" s="1"/>
  <c r="I44" i="15" s="1"/>
  <c r="E43" i="15"/>
  <c r="D43" i="15"/>
  <c r="F43" i="15" s="1"/>
  <c r="B43" i="15"/>
  <c r="E42" i="15"/>
  <c r="D42" i="15"/>
  <c r="B42" i="15"/>
  <c r="E41" i="15"/>
  <c r="D41" i="15"/>
  <c r="B41" i="15"/>
  <c r="I40" i="15"/>
  <c r="B40" i="15"/>
  <c r="E39" i="15"/>
  <c r="D39" i="15"/>
  <c r="B39" i="15"/>
  <c r="E38" i="15"/>
  <c r="D38" i="15"/>
  <c r="B38" i="15"/>
  <c r="F38" i="15" s="1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F26" i="15" s="1"/>
  <c r="E25" i="15"/>
  <c r="D25" i="15"/>
  <c r="B25" i="15"/>
  <c r="E24" i="15"/>
  <c r="D24" i="15"/>
  <c r="B24" i="15"/>
  <c r="F24" i="15" s="1"/>
  <c r="E23" i="15"/>
  <c r="D23" i="15"/>
  <c r="B23" i="15"/>
  <c r="F23" i="15" s="1"/>
  <c r="E22" i="15"/>
  <c r="D22" i="15"/>
  <c r="B22" i="15"/>
  <c r="F22" i="15" s="1"/>
  <c r="E21" i="15"/>
  <c r="D21" i="15"/>
  <c r="B21" i="15"/>
  <c r="H20" i="15"/>
  <c r="I20" i="15" s="1"/>
  <c r="E20" i="15"/>
  <c r="D20" i="15"/>
  <c r="B20" i="15"/>
  <c r="F20" i="15" s="1"/>
  <c r="E19" i="15"/>
  <c r="D19" i="15"/>
  <c r="B19" i="15"/>
  <c r="F19" i="15" s="1"/>
  <c r="H18" i="15"/>
  <c r="I18" i="15" s="1"/>
  <c r="E18" i="15"/>
  <c r="D18" i="15"/>
  <c r="B18" i="15"/>
  <c r="F18" i="15" s="1"/>
  <c r="E17" i="15"/>
  <c r="D17" i="15"/>
  <c r="B17" i="15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J612" i="24"/>
  <c r="D420" i="24"/>
  <c r="F420" i="24" s="1"/>
  <c r="D415" i="24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3" i="24"/>
  <c r="C35" i="8" s="1"/>
  <c r="D291" i="24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28" i="4" s="1"/>
  <c r="E168" i="24"/>
  <c r="D28" i="4" s="1"/>
  <c r="E167" i="24"/>
  <c r="C28" i="4" s="1"/>
  <c r="E166" i="24"/>
  <c r="B28" i="4" s="1"/>
  <c r="E164" i="24"/>
  <c r="F19" i="4" s="1"/>
  <c r="E163" i="24"/>
  <c r="G19" i="4" s="1"/>
  <c r="E162" i="24"/>
  <c r="D19" i="4" s="1"/>
  <c r="E161" i="24"/>
  <c r="C19" i="4" s="1"/>
  <c r="E160" i="24"/>
  <c r="B19" i="4" s="1"/>
  <c r="E158" i="24"/>
  <c r="F10" i="4" s="1"/>
  <c r="E157" i="24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I382" i="34" s="1"/>
  <c r="CF91" i="24"/>
  <c r="CE91" i="24"/>
  <c r="I381" i="34" s="1"/>
  <c r="CE90" i="24"/>
  <c r="AV89" i="24"/>
  <c r="AU89" i="24"/>
  <c r="AT89" i="24"/>
  <c r="AS89" i="24"/>
  <c r="AR89" i="24"/>
  <c r="AQ89" i="24"/>
  <c r="AP89" i="24"/>
  <c r="AO89" i="24"/>
  <c r="AN89" i="24"/>
  <c r="AE39" i="31" s="1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AE21" i="31" s="1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AE6" i="31" s="1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O53" i="31" s="1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O41" i="31" s="1"/>
  <c r="AO69" i="24"/>
  <c r="AN69" i="24"/>
  <c r="AM69" i="24"/>
  <c r="AL69" i="24"/>
  <c r="O37" i="31" s="1"/>
  <c r="AK69" i="24"/>
  <c r="AJ69" i="24"/>
  <c r="AI69" i="24"/>
  <c r="O34" i="31" s="1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O8" i="31" s="1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C62" i="24"/>
  <c r="BK62" i="24"/>
  <c r="AU62" i="24"/>
  <c r="AS62" i="24"/>
  <c r="AC62" i="24"/>
  <c r="Z62" i="24"/>
  <c r="G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P85" i="24" s="1"/>
  <c r="BO48" i="24"/>
  <c r="BO62" i="24" s="1"/>
  <c r="BN48" i="24"/>
  <c r="BN62" i="24" s="1"/>
  <c r="BM48" i="24"/>
  <c r="BM62" i="24" s="1"/>
  <c r="BL48" i="24"/>
  <c r="BL62" i="24" s="1"/>
  <c r="BL85" i="24" s="1"/>
  <c r="BK48" i="24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D85" i="24" s="1"/>
  <c r="C624" i="24" s="1"/>
  <c r="BC48" i="24"/>
  <c r="BC62" i="24" s="1"/>
  <c r="BB48" i="24"/>
  <c r="BB62" i="24" s="1"/>
  <c r="BA48" i="24"/>
  <c r="BA62" i="24" s="1"/>
  <c r="AZ48" i="24"/>
  <c r="AZ62" i="24" s="1"/>
  <c r="H51" i="31" s="1"/>
  <c r="AY48" i="24"/>
  <c r="AY62" i="24" s="1"/>
  <c r="AX48" i="24"/>
  <c r="AX62" i="24" s="1"/>
  <c r="AW48" i="24"/>
  <c r="AW62" i="24" s="1"/>
  <c r="AV48" i="24"/>
  <c r="AV62" i="24" s="1"/>
  <c r="AU48" i="24"/>
  <c r="AT48" i="24"/>
  <c r="AT62" i="24" s="1"/>
  <c r="AS48" i="24"/>
  <c r="AR48" i="24"/>
  <c r="AR62" i="24" s="1"/>
  <c r="AR85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B48" i="24"/>
  <c r="AB62" i="24" s="1"/>
  <c r="AB85" i="24" s="1"/>
  <c r="AA48" i="24"/>
  <c r="AA62" i="24" s="1"/>
  <c r="Z48" i="24"/>
  <c r="Y48" i="24"/>
  <c r="Y62" i="24" s="1"/>
  <c r="X48" i="24"/>
  <c r="X62" i="24" s="1"/>
  <c r="X85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P85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F48" i="24"/>
  <c r="F62" i="24" s="1"/>
  <c r="E48" i="24"/>
  <c r="E62" i="24" s="1"/>
  <c r="D48" i="24"/>
  <c r="D62" i="24" s="1"/>
  <c r="D85" i="24" s="1"/>
  <c r="C48" i="24"/>
  <c r="CE47" i="24"/>
  <c r="F41" i="15" l="1"/>
  <c r="H38" i="15"/>
  <c r="I38" i="15" s="1"/>
  <c r="F34" i="15"/>
  <c r="F39" i="15"/>
  <c r="F46" i="15"/>
  <c r="F54" i="15"/>
  <c r="F56" i="15"/>
  <c r="F37" i="15"/>
  <c r="F45" i="15"/>
  <c r="H23" i="15"/>
  <c r="I23" i="15" s="1"/>
  <c r="F53" i="15"/>
  <c r="F29" i="15"/>
  <c r="F50" i="15"/>
  <c r="F58" i="15"/>
  <c r="H19" i="15"/>
  <c r="I19" i="15" s="1"/>
  <c r="H26" i="15"/>
  <c r="I26" i="15" s="1"/>
  <c r="F55" i="15"/>
  <c r="F27" i="15"/>
  <c r="F33" i="15"/>
  <c r="F48" i="15"/>
  <c r="F30" i="15"/>
  <c r="F42" i="15"/>
  <c r="F63" i="15"/>
  <c r="F69" i="15"/>
  <c r="D341" i="24"/>
  <c r="C87" i="8" s="1"/>
  <c r="D258" i="24"/>
  <c r="G10" i="4"/>
  <c r="I612" i="24"/>
  <c r="H90" i="34"/>
  <c r="I19" i="34"/>
  <c r="G147" i="34"/>
  <c r="G179" i="34"/>
  <c r="I332" i="34"/>
  <c r="H78" i="31"/>
  <c r="CB85" i="24"/>
  <c r="C92" i="15" s="1"/>
  <c r="G92" i="15" s="1"/>
  <c r="BK85" i="24"/>
  <c r="C635" i="24" s="1"/>
  <c r="AC85" i="24"/>
  <c r="H117" i="34" s="1"/>
  <c r="AU85" i="24"/>
  <c r="C712" i="24" s="1"/>
  <c r="AJ85" i="24"/>
  <c r="C701" i="24" s="1"/>
  <c r="BH85" i="24"/>
  <c r="D277" i="34" s="1"/>
  <c r="M48" i="31"/>
  <c r="G209" i="34"/>
  <c r="G117" i="34"/>
  <c r="C40" i="15"/>
  <c r="G40" i="15" s="1"/>
  <c r="C693" i="24"/>
  <c r="M40" i="31"/>
  <c r="F177" i="34"/>
  <c r="H149" i="34"/>
  <c r="C48" i="15"/>
  <c r="M12" i="31"/>
  <c r="F49" i="34"/>
  <c r="M85" i="24"/>
  <c r="M76" i="31"/>
  <c r="G337" i="34"/>
  <c r="BY85" i="24"/>
  <c r="M24" i="31"/>
  <c r="D113" i="34"/>
  <c r="M80" i="31"/>
  <c r="D369" i="34"/>
  <c r="D21" i="34"/>
  <c r="C16" i="15"/>
  <c r="G16" i="15" s="1"/>
  <c r="C669" i="24"/>
  <c r="C56" i="15"/>
  <c r="G56" i="15" s="1"/>
  <c r="I181" i="34"/>
  <c r="C709" i="24"/>
  <c r="M20" i="31"/>
  <c r="G81" i="34"/>
  <c r="M36" i="31"/>
  <c r="I145" i="34"/>
  <c r="AK85" i="24"/>
  <c r="M68" i="31"/>
  <c r="F305" i="34"/>
  <c r="C117" i="34"/>
  <c r="C36" i="15"/>
  <c r="C689" i="24"/>
  <c r="H277" i="34"/>
  <c r="C76" i="15"/>
  <c r="G76" i="15" s="1"/>
  <c r="C637" i="24"/>
  <c r="M5" i="31"/>
  <c r="F17" i="34"/>
  <c r="M13" i="31"/>
  <c r="G49" i="34"/>
  <c r="M21" i="31"/>
  <c r="H81" i="34"/>
  <c r="M37" i="31"/>
  <c r="C177" i="34"/>
  <c r="M45" i="31"/>
  <c r="D209" i="34"/>
  <c r="M61" i="31"/>
  <c r="F273" i="34"/>
  <c r="M69" i="31"/>
  <c r="G305" i="34"/>
  <c r="M77" i="31"/>
  <c r="H337" i="34"/>
  <c r="E85" i="24"/>
  <c r="M16" i="31"/>
  <c r="C81" i="34"/>
  <c r="M64" i="31"/>
  <c r="I273" i="34"/>
  <c r="E309" i="34"/>
  <c r="C80" i="15"/>
  <c r="G80" i="15" s="1"/>
  <c r="C621" i="24"/>
  <c r="M4" i="31"/>
  <c r="E17" i="34"/>
  <c r="M28" i="31"/>
  <c r="H113" i="34"/>
  <c r="M44" i="31"/>
  <c r="C209" i="34"/>
  <c r="M60" i="31"/>
  <c r="E273" i="34"/>
  <c r="BI85" i="24"/>
  <c r="H8" i="31"/>
  <c r="I12" i="34"/>
  <c r="I85" i="24"/>
  <c r="D108" i="34"/>
  <c r="Y85" i="24"/>
  <c r="H24" i="31"/>
  <c r="F172" i="34"/>
  <c r="AO85" i="24"/>
  <c r="H40" i="31"/>
  <c r="H56" i="31"/>
  <c r="H236" i="34"/>
  <c r="BE85" i="24"/>
  <c r="C332" i="34"/>
  <c r="H72" i="31"/>
  <c r="BU85" i="24"/>
  <c r="AS85" i="24"/>
  <c r="H77" i="31"/>
  <c r="H332" i="34"/>
  <c r="BZ85" i="24"/>
  <c r="H5" i="31"/>
  <c r="F12" i="34"/>
  <c r="F85" i="24"/>
  <c r="H37" i="31"/>
  <c r="C172" i="34"/>
  <c r="AL85" i="24"/>
  <c r="H61" i="31"/>
  <c r="F268" i="34"/>
  <c r="BJ85" i="24"/>
  <c r="M19" i="31"/>
  <c r="F81" i="34"/>
  <c r="M51" i="31"/>
  <c r="C241" i="34"/>
  <c r="M67" i="31"/>
  <c r="E305" i="34"/>
  <c r="H32" i="31"/>
  <c r="E140" i="34"/>
  <c r="AG85" i="24"/>
  <c r="D364" i="34"/>
  <c r="H80" i="31"/>
  <c r="CC85" i="24"/>
  <c r="M72" i="31"/>
  <c r="C337" i="34"/>
  <c r="H17" i="31"/>
  <c r="D76" i="34"/>
  <c r="R85" i="24"/>
  <c r="M53" i="31"/>
  <c r="E241" i="34"/>
  <c r="H15" i="31"/>
  <c r="I44" i="34"/>
  <c r="H47" i="31"/>
  <c r="F204" i="34"/>
  <c r="H20" i="31"/>
  <c r="G76" i="34"/>
  <c r="M56" i="31"/>
  <c r="H241" i="34"/>
  <c r="O15" i="31"/>
  <c r="I51" i="34"/>
  <c r="O39" i="31"/>
  <c r="E179" i="34"/>
  <c r="O55" i="31"/>
  <c r="G243" i="34"/>
  <c r="O71" i="31"/>
  <c r="I307" i="34"/>
  <c r="AE8" i="31"/>
  <c r="I26" i="34"/>
  <c r="AE40" i="31"/>
  <c r="F186" i="34"/>
  <c r="G28" i="4"/>
  <c r="M6" i="31"/>
  <c r="G17" i="34"/>
  <c r="M22" i="31"/>
  <c r="I81" i="34"/>
  <c r="M30" i="31"/>
  <c r="C145" i="34"/>
  <c r="M38" i="31"/>
  <c r="D177" i="34"/>
  <c r="M46" i="31"/>
  <c r="E209" i="34"/>
  <c r="M54" i="31"/>
  <c r="F241" i="34"/>
  <c r="M62" i="31"/>
  <c r="G273" i="34"/>
  <c r="M70" i="31"/>
  <c r="H305" i="34"/>
  <c r="M78" i="31"/>
  <c r="I337" i="34"/>
  <c r="G85" i="24"/>
  <c r="W85" i="24"/>
  <c r="AM85" i="24"/>
  <c r="BC85" i="24"/>
  <c r="BS85" i="24"/>
  <c r="U85" i="24"/>
  <c r="AE9" i="31"/>
  <c r="C58" i="34"/>
  <c r="AE17" i="31"/>
  <c r="D90" i="34"/>
  <c r="AE25" i="31"/>
  <c r="E122" i="34"/>
  <c r="AE33" i="31"/>
  <c r="F154" i="34"/>
  <c r="AE41" i="31"/>
  <c r="G186" i="34"/>
  <c r="I380" i="34"/>
  <c r="D612" i="24"/>
  <c r="CF90" i="24"/>
  <c r="CP2" i="30"/>
  <c r="D416" i="24"/>
  <c r="H21" i="31"/>
  <c r="H76" i="34"/>
  <c r="V85" i="24"/>
  <c r="H45" i="31"/>
  <c r="D204" i="34"/>
  <c r="AT85" i="24"/>
  <c r="M11" i="31"/>
  <c r="E49" i="34"/>
  <c r="BK2" i="30"/>
  <c r="H612" i="24"/>
  <c r="I362" i="34"/>
  <c r="M8" i="31"/>
  <c r="I17" i="34"/>
  <c r="H65" i="31"/>
  <c r="C300" i="34"/>
  <c r="BN85" i="24"/>
  <c r="I53" i="34"/>
  <c r="C28" i="15"/>
  <c r="C681" i="24"/>
  <c r="I384" i="34"/>
  <c r="L612" i="24"/>
  <c r="H39" i="31"/>
  <c r="E172" i="34"/>
  <c r="H79" i="31"/>
  <c r="C364" i="34"/>
  <c r="H36" i="31"/>
  <c r="I140" i="34"/>
  <c r="O7" i="31"/>
  <c r="H19" i="34"/>
  <c r="O47" i="31"/>
  <c r="F211" i="34"/>
  <c r="T85" i="24"/>
  <c r="D383" i="24"/>
  <c r="C137" i="8" s="1"/>
  <c r="M14" i="31"/>
  <c r="H49" i="3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F25" i="6"/>
  <c r="E233" i="24"/>
  <c r="F32" i="6" s="1"/>
  <c r="H13" i="31"/>
  <c r="G44" i="34"/>
  <c r="N85" i="24"/>
  <c r="H53" i="31"/>
  <c r="E236" i="34"/>
  <c r="BB85" i="24"/>
  <c r="M3" i="31"/>
  <c r="D17" i="34"/>
  <c r="M43" i="31"/>
  <c r="I177" i="34"/>
  <c r="M75" i="31"/>
  <c r="F337" i="34"/>
  <c r="M29" i="31"/>
  <c r="I113" i="34"/>
  <c r="H49" i="31"/>
  <c r="AX85" i="24"/>
  <c r="H204" i="34"/>
  <c r="C373" i="34"/>
  <c r="C622" i="24"/>
  <c r="H31" i="31"/>
  <c r="D140" i="34"/>
  <c r="H63" i="31"/>
  <c r="H268" i="34"/>
  <c r="H68" i="31"/>
  <c r="F300" i="34"/>
  <c r="O31" i="31"/>
  <c r="D147" i="34"/>
  <c r="AE32" i="31"/>
  <c r="E154" i="34"/>
  <c r="CE48" i="24"/>
  <c r="H10" i="31"/>
  <c r="D44" i="34"/>
  <c r="K85" i="24"/>
  <c r="H18" i="31"/>
  <c r="E76" i="34"/>
  <c r="S85" i="24"/>
  <c r="F108" i="34"/>
  <c r="H26" i="31"/>
  <c r="AA85" i="24"/>
  <c r="H34" i="31"/>
  <c r="G140" i="34"/>
  <c r="AI85" i="24"/>
  <c r="H42" i="31"/>
  <c r="AQ85" i="24"/>
  <c r="H172" i="34"/>
  <c r="H50" i="31"/>
  <c r="I204" i="34"/>
  <c r="AY85" i="24"/>
  <c r="H58" i="31"/>
  <c r="C268" i="34"/>
  <c r="BG85" i="24"/>
  <c r="H66" i="31"/>
  <c r="D300" i="34"/>
  <c r="BO85" i="24"/>
  <c r="H74" i="31"/>
  <c r="BW85" i="24"/>
  <c r="E332" i="34"/>
  <c r="H9" i="31"/>
  <c r="C44" i="34"/>
  <c r="J85" i="24"/>
  <c r="H25" i="31"/>
  <c r="E108" i="34"/>
  <c r="Z85" i="24"/>
  <c r="H41" i="31"/>
  <c r="G172" i="34"/>
  <c r="AP85" i="24"/>
  <c r="H57" i="31"/>
  <c r="I236" i="34"/>
  <c r="BF85" i="24"/>
  <c r="H73" i="31"/>
  <c r="D332" i="34"/>
  <c r="BV85" i="24"/>
  <c r="CE69" i="24"/>
  <c r="I371" i="34" s="1"/>
  <c r="AV85" i="24"/>
  <c r="BQ85" i="24"/>
  <c r="M27" i="31"/>
  <c r="G113" i="34"/>
  <c r="M32" i="31"/>
  <c r="E145" i="34"/>
  <c r="H7" i="31"/>
  <c r="H12" i="34"/>
  <c r="H71" i="31"/>
  <c r="I300" i="34"/>
  <c r="AE24" i="31"/>
  <c r="D122" i="34"/>
  <c r="H19" i="31"/>
  <c r="F76" i="34"/>
  <c r="H75" i="31"/>
  <c r="F332" i="34"/>
  <c r="M9" i="31"/>
  <c r="C49" i="34"/>
  <c r="M25" i="31"/>
  <c r="E113" i="34"/>
  <c r="M41" i="31"/>
  <c r="G177" i="34"/>
  <c r="M65" i="31"/>
  <c r="C305" i="34"/>
  <c r="H12" i="31"/>
  <c r="F44" i="34"/>
  <c r="H44" i="31"/>
  <c r="C204" i="34"/>
  <c r="H76" i="31"/>
  <c r="G332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H85" i="24"/>
  <c r="AZ85" i="24"/>
  <c r="BT85" i="2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CF2" i="28"/>
  <c r="D5" i="7"/>
  <c r="F25" i="15"/>
  <c r="H25" i="15"/>
  <c r="I25" i="15" s="1"/>
  <c r="C236" i="34"/>
  <c r="H29" i="31"/>
  <c r="I108" i="34"/>
  <c r="AD85" i="24"/>
  <c r="H69" i="31"/>
  <c r="G300" i="34"/>
  <c r="BR85" i="24"/>
  <c r="M35" i="31"/>
  <c r="H145" i="34"/>
  <c r="M59" i="31"/>
  <c r="D273" i="34"/>
  <c r="H16" i="31"/>
  <c r="C76" i="34"/>
  <c r="Q85" i="24"/>
  <c r="H48" i="31"/>
  <c r="G204" i="34"/>
  <c r="AW85" i="24"/>
  <c r="I268" i="34"/>
  <c r="H64" i="31"/>
  <c r="BM85" i="24"/>
  <c r="M52" i="31"/>
  <c r="D241" i="34"/>
  <c r="G245" i="34"/>
  <c r="C68" i="15"/>
  <c r="G68" i="15" s="1"/>
  <c r="H33" i="31"/>
  <c r="F140" i="34"/>
  <c r="AH85" i="24"/>
  <c r="H23" i="31"/>
  <c r="C108" i="34"/>
  <c r="H55" i="31"/>
  <c r="G236" i="34"/>
  <c r="H4" i="31"/>
  <c r="E12" i="34"/>
  <c r="H52" i="31"/>
  <c r="D236" i="34"/>
  <c r="O23" i="31"/>
  <c r="C115" i="34"/>
  <c r="O63" i="31"/>
  <c r="H275" i="34"/>
  <c r="O79" i="31"/>
  <c r="C371" i="34"/>
  <c r="AN85" i="24"/>
  <c r="AE16" i="31"/>
  <c r="C90" i="34"/>
  <c r="CE89" i="24"/>
  <c r="H3" i="31"/>
  <c r="D12" i="34"/>
  <c r="H11" i="31"/>
  <c r="E44" i="34"/>
  <c r="H27" i="31"/>
  <c r="G108" i="34"/>
  <c r="H35" i="31"/>
  <c r="H140" i="34"/>
  <c r="H43" i="31"/>
  <c r="I172" i="34"/>
  <c r="H59" i="31"/>
  <c r="D268" i="34"/>
  <c r="H67" i="31"/>
  <c r="E300" i="34"/>
  <c r="M17" i="31"/>
  <c r="D81" i="34"/>
  <c r="M33" i="31"/>
  <c r="F145" i="34"/>
  <c r="M49" i="31"/>
  <c r="H209" i="34"/>
  <c r="M57" i="31"/>
  <c r="I241" i="34"/>
  <c r="M73" i="31"/>
  <c r="D337" i="34"/>
  <c r="H28" i="31"/>
  <c r="H108" i="34"/>
  <c r="H60" i="31"/>
  <c r="E268" i="34"/>
  <c r="M2" i="31"/>
  <c r="C17" i="34"/>
  <c r="CE67" i="24"/>
  <c r="I369" i="34" s="1"/>
  <c r="M10" i="31"/>
  <c r="D49" i="34"/>
  <c r="M18" i="31"/>
  <c r="E81" i="34"/>
  <c r="M26" i="31"/>
  <c r="F113" i="34"/>
  <c r="M34" i="31"/>
  <c r="G145" i="34"/>
  <c r="M42" i="31"/>
  <c r="H177" i="34"/>
  <c r="M50" i="31"/>
  <c r="I209" i="34"/>
  <c r="M58" i="31"/>
  <c r="C273" i="34"/>
  <c r="M66" i="31"/>
  <c r="D305" i="34"/>
  <c r="M74" i="31"/>
  <c r="E337" i="34"/>
  <c r="O85" i="24"/>
  <c r="AE85" i="24"/>
  <c r="C59" i="15"/>
  <c r="G59" i="15" s="1"/>
  <c r="G277" i="34"/>
  <c r="C75" i="15"/>
  <c r="G75" i="15" s="1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L85" i="24"/>
  <c r="AF85" i="24"/>
  <c r="BA85" i="24"/>
  <c r="BX85" i="24"/>
  <c r="C113" i="8"/>
  <c r="E380" i="24"/>
  <c r="D367" i="24"/>
  <c r="D12" i="33"/>
  <c r="F17" i="15"/>
  <c r="F21" i="15"/>
  <c r="H21" i="15"/>
  <c r="I21" i="15" s="1"/>
  <c r="C62" i="24"/>
  <c r="O5" i="31"/>
  <c r="F19" i="34"/>
  <c r="O13" i="31"/>
  <c r="G51" i="34"/>
  <c r="O21" i="31"/>
  <c r="H83" i="34"/>
  <c r="O29" i="31"/>
  <c r="I115" i="34"/>
  <c r="O45" i="31"/>
  <c r="D211" i="34"/>
  <c r="O61" i="31"/>
  <c r="F275" i="34"/>
  <c r="O69" i="31"/>
  <c r="G307" i="34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E220" i="24"/>
  <c r="D350" i="2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CA85" i="2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308" i="24"/>
  <c r="F36" i="15"/>
  <c r="C179" i="34"/>
  <c r="E186" i="34"/>
  <c r="O16" i="31"/>
  <c r="C83" i="34"/>
  <c r="O24" i="31"/>
  <c r="D115" i="34"/>
  <c r="O32" i="31"/>
  <c r="E147" i="34"/>
  <c r="O40" i="31"/>
  <c r="F179" i="34"/>
  <c r="O56" i="31"/>
  <c r="H243" i="34"/>
  <c r="O64" i="31"/>
  <c r="I275" i="34"/>
  <c r="O72" i="31"/>
  <c r="C339" i="34"/>
  <c r="O80" i="31"/>
  <c r="D371" i="34"/>
  <c r="AE5" i="31"/>
  <c r="F26" i="34"/>
  <c r="AE13" i="31"/>
  <c r="G58" i="34"/>
  <c r="AE29" i="31"/>
  <c r="I122" i="34"/>
  <c r="AE37" i="31"/>
  <c r="C186" i="34"/>
  <c r="AE45" i="31"/>
  <c r="D218" i="34"/>
  <c r="F612" i="24"/>
  <c r="C615" i="24"/>
  <c r="E243" i="34"/>
  <c r="CE52" i="24"/>
  <c r="H6" i="31"/>
  <c r="G12" i="34"/>
  <c r="H14" i="31"/>
  <c r="H44" i="34"/>
  <c r="H30" i="31"/>
  <c r="C140" i="34"/>
  <c r="H38" i="31"/>
  <c r="D172" i="34"/>
  <c r="H46" i="31"/>
  <c r="E204" i="34"/>
  <c r="H54" i="31"/>
  <c r="F236" i="34"/>
  <c r="G268" i="34"/>
  <c r="H62" i="31"/>
  <c r="H300" i="34"/>
  <c r="H70" i="31"/>
  <c r="O9" i="31"/>
  <c r="C51" i="34"/>
  <c r="O17" i="31"/>
  <c r="D83" i="34"/>
  <c r="O25" i="31"/>
  <c r="E115" i="34"/>
  <c r="O33" i="31"/>
  <c r="F147" i="34"/>
  <c r="O49" i="31"/>
  <c r="H211" i="34"/>
  <c r="O57" i="31"/>
  <c r="I243" i="34"/>
  <c r="O65" i="31"/>
  <c r="C307" i="34"/>
  <c r="O73" i="31"/>
  <c r="D339" i="34"/>
  <c r="CD85" i="24"/>
  <c r="AE14" i="31"/>
  <c r="H58" i="34"/>
  <c r="AE22" i="31"/>
  <c r="I90" i="34"/>
  <c r="AE30" i="31"/>
  <c r="C154" i="34"/>
  <c r="AE38" i="31"/>
  <c r="D186" i="34"/>
  <c r="AE46" i="31"/>
  <c r="E218" i="34"/>
  <c r="G612" i="24"/>
  <c r="F15" i="15"/>
  <c r="H16" i="15"/>
  <c r="I16" i="15" s="1"/>
  <c r="H24" i="15"/>
  <c r="I24" i="15" s="1"/>
  <c r="F35" i="15"/>
  <c r="H22" i="31"/>
  <c r="I76" i="34"/>
  <c r="O2" i="31"/>
  <c r="C19" i="34"/>
  <c r="O10" i="31"/>
  <c r="D51" i="34"/>
  <c r="O18" i="31"/>
  <c r="E83" i="34"/>
  <c r="O26" i="31"/>
  <c r="F115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47" i="31"/>
  <c r="F218" i="34"/>
  <c r="DF2" i="30"/>
  <c r="C170" i="8"/>
  <c r="F28" i="15"/>
  <c r="G211" i="34"/>
  <c r="C716" i="25"/>
  <c r="C649" i="25"/>
  <c r="M717" i="25" s="1"/>
  <c r="D616" i="25"/>
  <c r="C694" i="24" l="1"/>
  <c r="C41" i="15"/>
  <c r="E213" i="34"/>
  <c r="C636" i="24"/>
  <c r="C72" i="15"/>
  <c r="G72" i="15" s="1"/>
  <c r="C53" i="34"/>
  <c r="C22" i="15"/>
  <c r="C675" i="24"/>
  <c r="I85" i="34"/>
  <c r="C35" i="15"/>
  <c r="C688" i="24"/>
  <c r="C213" i="34"/>
  <c r="C57" i="15"/>
  <c r="G57" i="15" s="1"/>
  <c r="C710" i="24"/>
  <c r="E21" i="34"/>
  <c r="C17" i="15"/>
  <c r="C670" i="24"/>
  <c r="F341" i="34"/>
  <c r="C88" i="15"/>
  <c r="G88" i="15" s="1"/>
  <c r="C644" i="24"/>
  <c r="I378" i="34"/>
  <c r="K612" i="24"/>
  <c r="G53" i="34"/>
  <c r="C26" i="15"/>
  <c r="G26" i="15" s="1"/>
  <c r="C679" i="24"/>
  <c r="C42" i="15"/>
  <c r="C695" i="24"/>
  <c r="I117" i="34"/>
  <c r="H85" i="34"/>
  <c r="C34" i="15"/>
  <c r="C687" i="24"/>
  <c r="F16" i="6"/>
  <c r="F234" i="24"/>
  <c r="D149" i="34"/>
  <c r="C44" i="15"/>
  <c r="G44" i="15" s="1"/>
  <c r="C697" i="24"/>
  <c r="C46" i="15"/>
  <c r="G46" i="15" s="1"/>
  <c r="F149" i="34"/>
  <c r="C699" i="24"/>
  <c r="D53" i="34"/>
  <c r="C23" i="15"/>
  <c r="G23" i="15" s="1"/>
  <c r="C676" i="24"/>
  <c r="G28" i="15"/>
  <c r="H28" i="15"/>
  <c r="I28" i="15" s="1"/>
  <c r="C30" i="15"/>
  <c r="D85" i="34"/>
  <c r="C683" i="24"/>
  <c r="C45" i="15"/>
  <c r="C698" i="24"/>
  <c r="E149" i="34"/>
  <c r="D117" i="34"/>
  <c r="C37" i="15"/>
  <c r="C690" i="24"/>
  <c r="F53" i="34"/>
  <c r="C25" i="15"/>
  <c r="G25" i="15" s="1"/>
  <c r="C678" i="24"/>
  <c r="E85" i="34"/>
  <c r="C684" i="24"/>
  <c r="C31" i="15"/>
  <c r="G31" i="15" s="1"/>
  <c r="G341" i="34"/>
  <c r="C89" i="15"/>
  <c r="G89" i="15" s="1"/>
  <c r="C645" i="24"/>
  <c r="C277" i="34"/>
  <c r="C71" i="15"/>
  <c r="G71" i="15" s="1"/>
  <c r="C618" i="24"/>
  <c r="G21" i="34"/>
  <c r="C19" i="15"/>
  <c r="G19" i="15" s="1"/>
  <c r="C672" i="24"/>
  <c r="C341" i="34"/>
  <c r="C85" i="15"/>
  <c r="G85" i="15" s="1"/>
  <c r="C641" i="24"/>
  <c r="F213" i="34"/>
  <c r="C60" i="15"/>
  <c r="C713" i="24"/>
  <c r="F21" i="34"/>
  <c r="C18" i="15"/>
  <c r="G18" i="15" s="1"/>
  <c r="C671" i="24"/>
  <c r="E373" i="34"/>
  <c r="C94" i="15"/>
  <c r="G94" i="15" s="1"/>
  <c r="I341" i="34"/>
  <c r="C91" i="15"/>
  <c r="G91" i="15" s="1"/>
  <c r="C647" i="24"/>
  <c r="E53" i="34"/>
  <c r="C24" i="15"/>
  <c r="G24" i="15" s="1"/>
  <c r="C677" i="24"/>
  <c r="C52" i="15"/>
  <c r="G52" i="15" s="1"/>
  <c r="E181" i="34"/>
  <c r="C705" i="24"/>
  <c r="D341" i="34"/>
  <c r="C86" i="15"/>
  <c r="G86" i="15" s="1"/>
  <c r="C642" i="24"/>
  <c r="E341" i="34"/>
  <c r="C87" i="15"/>
  <c r="G87" i="15" s="1"/>
  <c r="C643" i="24"/>
  <c r="I213" i="34"/>
  <c r="C63" i="15"/>
  <c r="C625" i="24"/>
  <c r="C62" i="15"/>
  <c r="C616" i="24"/>
  <c r="H213" i="34"/>
  <c r="G85" i="34"/>
  <c r="C33" i="15"/>
  <c r="C686" i="24"/>
  <c r="F277" i="34"/>
  <c r="C74" i="15"/>
  <c r="G74" i="15" s="1"/>
  <c r="C617" i="24"/>
  <c r="H245" i="34"/>
  <c r="C69" i="15"/>
  <c r="C614" i="24"/>
  <c r="G48" i="15"/>
  <c r="H48" i="15"/>
  <c r="I48" i="15" s="1"/>
  <c r="H181" i="34"/>
  <c r="C55" i="15"/>
  <c r="G55" i="15" s="1"/>
  <c r="C708" i="24"/>
  <c r="F309" i="34"/>
  <c r="C623" i="24"/>
  <c r="C81" i="15"/>
  <c r="G81" i="15" s="1"/>
  <c r="C49" i="15"/>
  <c r="G49" i="15" s="1"/>
  <c r="I149" i="34"/>
  <c r="C702" i="24"/>
  <c r="G213" i="34"/>
  <c r="C61" i="15"/>
  <c r="C631" i="24"/>
  <c r="E117" i="34"/>
  <c r="C38" i="15"/>
  <c r="G38" i="15" s="1"/>
  <c r="C691" i="24"/>
  <c r="F117" i="34"/>
  <c r="C692" i="24"/>
  <c r="C39" i="15"/>
  <c r="F85" i="34"/>
  <c r="C32" i="15"/>
  <c r="G32" i="15" s="1"/>
  <c r="C685" i="24"/>
  <c r="C309" i="34"/>
  <c r="C78" i="15"/>
  <c r="G78" i="15" s="1"/>
  <c r="C619" i="24"/>
  <c r="D26" i="33"/>
  <c r="C167" i="8"/>
  <c r="E414" i="24"/>
  <c r="H309" i="34"/>
  <c r="C639" i="24"/>
  <c r="C83" i="15"/>
  <c r="G83" i="15" s="1"/>
  <c r="H341" i="34"/>
  <c r="C90" i="15"/>
  <c r="G90" i="15" s="1"/>
  <c r="C646" i="24"/>
  <c r="I21" i="34"/>
  <c r="C21" i="15"/>
  <c r="G21" i="15" s="1"/>
  <c r="C674" i="24"/>
  <c r="G36" i="15"/>
  <c r="H36" i="15"/>
  <c r="I36" i="15" s="1"/>
  <c r="H2" i="31"/>
  <c r="C12" i="34"/>
  <c r="C85" i="24"/>
  <c r="CE62" i="24"/>
  <c r="I364" i="34" s="1"/>
  <c r="C85" i="34"/>
  <c r="C29" i="15"/>
  <c r="C682" i="24"/>
  <c r="H21" i="34"/>
  <c r="C20" i="15"/>
  <c r="G20" i="15" s="1"/>
  <c r="C673" i="24"/>
  <c r="E277" i="34"/>
  <c r="C73" i="15"/>
  <c r="G73" i="15" s="1"/>
  <c r="C634" i="24"/>
  <c r="G181" i="34"/>
  <c r="C54" i="15"/>
  <c r="G54" i="15" s="1"/>
  <c r="C707" i="24"/>
  <c r="G149" i="34"/>
  <c r="C47" i="15"/>
  <c r="G47" i="15" s="1"/>
  <c r="C700" i="24"/>
  <c r="D717" i="25"/>
  <c r="D708" i="25"/>
  <c r="M708" i="25" s="1"/>
  <c r="D700" i="25"/>
  <c r="M700" i="25" s="1"/>
  <c r="D692" i="25"/>
  <c r="M692" i="25" s="1"/>
  <c r="D684" i="25"/>
  <c r="M684" i="25" s="1"/>
  <c r="D713" i="25"/>
  <c r="M713" i="25" s="1"/>
  <c r="D705" i="25"/>
  <c r="M705" i="25" s="1"/>
  <c r="D710" i="25"/>
  <c r="M710" i="25" s="1"/>
  <c r="D712" i="25"/>
  <c r="M712" i="25" s="1"/>
  <c r="D704" i="25"/>
  <c r="M704" i="25" s="1"/>
  <c r="D696" i="25"/>
  <c r="M696" i="25" s="1"/>
  <c r="D688" i="25"/>
  <c r="M688" i="25" s="1"/>
  <c r="D711" i="25"/>
  <c r="M711" i="25" s="1"/>
  <c r="D703" i="25"/>
  <c r="M703" i="25" s="1"/>
  <c r="D714" i="25"/>
  <c r="M714" i="25" s="1"/>
  <c r="D701" i="25"/>
  <c r="M701" i="25" s="1"/>
  <c r="D686" i="25"/>
  <c r="M686" i="25" s="1"/>
  <c r="D685" i="25"/>
  <c r="M685" i="25" s="1"/>
  <c r="D679" i="25"/>
  <c r="M679" i="25" s="1"/>
  <c r="D671" i="25"/>
  <c r="M671" i="25" s="1"/>
  <c r="D648" i="25"/>
  <c r="D647" i="25"/>
  <c r="D646" i="25"/>
  <c r="L648" i="25" s="1"/>
  <c r="D630" i="25"/>
  <c r="I630" i="25" s="1"/>
  <c r="D627" i="25"/>
  <c r="H629" i="25" s="1"/>
  <c r="D622" i="25"/>
  <c r="D618" i="25"/>
  <c r="D702" i="25"/>
  <c r="M702" i="25" s="1"/>
  <c r="D699" i="25"/>
  <c r="M699" i="25" s="1"/>
  <c r="D683" i="25"/>
  <c r="M683" i="25" s="1"/>
  <c r="D676" i="25"/>
  <c r="M676" i="25" s="1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K645" i="25" s="1"/>
  <c r="D631" i="25"/>
  <c r="J631" i="25" s="1"/>
  <c r="D625" i="25"/>
  <c r="D698" i="25"/>
  <c r="M698" i="25" s="1"/>
  <c r="D697" i="25"/>
  <c r="M697" i="25" s="1"/>
  <c r="D682" i="25"/>
  <c r="M682" i="25" s="1"/>
  <c r="D673" i="25"/>
  <c r="M673" i="25" s="1"/>
  <c r="D621" i="25"/>
  <c r="D617" i="25"/>
  <c r="D706" i="25"/>
  <c r="M706" i="25" s="1"/>
  <c r="D694" i="25"/>
  <c r="M694" i="25" s="1"/>
  <c r="D693" i="25"/>
  <c r="M693" i="25" s="1"/>
  <c r="D675" i="25"/>
  <c r="M675" i="25" s="1"/>
  <c r="D624" i="25"/>
  <c r="D620" i="25"/>
  <c r="D709" i="25"/>
  <c r="M709" i="25" s="1"/>
  <c r="D691" i="25"/>
  <c r="M691" i="25" s="1"/>
  <c r="D680" i="25"/>
  <c r="M680" i="25" s="1"/>
  <c r="D672" i="25"/>
  <c r="M672" i="25" s="1"/>
  <c r="D626" i="25"/>
  <c r="G626" i="25" s="1"/>
  <c r="D689" i="25"/>
  <c r="M689" i="25" s="1"/>
  <c r="D669" i="25"/>
  <c r="M669" i="25" s="1"/>
  <c r="M716" i="25" s="1"/>
  <c r="D695" i="25"/>
  <c r="M695" i="25" s="1"/>
  <c r="D674" i="25"/>
  <c r="M674" i="25" s="1"/>
  <c r="D628" i="25"/>
  <c r="D619" i="25"/>
  <c r="D677" i="25"/>
  <c r="M677" i="25" s="1"/>
  <c r="D623" i="25"/>
  <c r="D690" i="25"/>
  <c r="M690" i="25" s="1"/>
  <c r="D678" i="25"/>
  <c r="M678" i="25" s="1"/>
  <c r="D681" i="25"/>
  <c r="M681" i="25" s="1"/>
  <c r="D687" i="25"/>
  <c r="M687" i="25" s="1"/>
  <c r="D670" i="25"/>
  <c r="M670" i="25" s="1"/>
  <c r="D707" i="25"/>
  <c r="M707" i="25" s="1"/>
  <c r="D629" i="25"/>
  <c r="C121" i="8"/>
  <c r="D384" i="24"/>
  <c r="C149" i="34"/>
  <c r="C43" i="15"/>
  <c r="C696" i="24"/>
  <c r="I309" i="34"/>
  <c r="C84" i="15"/>
  <c r="G84" i="15" s="1"/>
  <c r="C640" i="24"/>
  <c r="C627" i="24"/>
  <c r="D309" i="34"/>
  <c r="C79" i="15"/>
  <c r="G79" i="15" s="1"/>
  <c r="E245" i="34"/>
  <c r="C66" i="15"/>
  <c r="G66" i="15" s="1"/>
  <c r="C632" i="24"/>
  <c r="F245" i="34"/>
  <c r="C67" i="15"/>
  <c r="G67" i="15" s="1"/>
  <c r="C633" i="24"/>
  <c r="D373" i="34"/>
  <c r="C620" i="24"/>
  <c r="C93" i="15"/>
  <c r="G93" i="15" s="1"/>
  <c r="F181" i="34"/>
  <c r="C53" i="15"/>
  <c r="G53" i="15" s="1"/>
  <c r="C706" i="24"/>
  <c r="G41" i="15"/>
  <c r="H41" i="15"/>
  <c r="I41" i="15" s="1"/>
  <c r="D245" i="34"/>
  <c r="C65" i="15"/>
  <c r="C630" i="24"/>
  <c r="I277" i="34"/>
  <c r="C77" i="15"/>
  <c r="G77" i="15" s="1"/>
  <c r="C638" i="24"/>
  <c r="C50" i="8"/>
  <c r="D352" i="24"/>
  <c r="C103" i="8" s="1"/>
  <c r="F309" i="24"/>
  <c r="H53" i="34"/>
  <c r="C27" i="15"/>
  <c r="C680" i="24"/>
  <c r="G309" i="34"/>
  <c r="C82" i="15"/>
  <c r="G82" i="15" s="1"/>
  <c r="C626" i="24"/>
  <c r="C245" i="34"/>
  <c r="C628" i="24"/>
  <c r="C64" i="15"/>
  <c r="I245" i="34"/>
  <c r="C70" i="15"/>
  <c r="G70" i="15" s="1"/>
  <c r="C629" i="24"/>
  <c r="C58" i="15"/>
  <c r="G58" i="15" s="1"/>
  <c r="C711" i="24"/>
  <c r="D213" i="34"/>
  <c r="D181" i="34"/>
  <c r="C51" i="15"/>
  <c r="G51" i="15" s="1"/>
  <c r="C704" i="24"/>
  <c r="C181" i="34"/>
  <c r="C50" i="15"/>
  <c r="G50" i="15" s="1"/>
  <c r="C703" i="24"/>
  <c r="G29" i="15" l="1"/>
  <c r="H29" i="15"/>
  <c r="I29" i="15" s="1"/>
  <c r="G64" i="15"/>
  <c r="H64" i="15"/>
  <c r="I64" i="15" s="1"/>
  <c r="G65" i="15"/>
  <c r="H65" i="15"/>
  <c r="I65" i="15" s="1"/>
  <c r="G42" i="15"/>
  <c r="H42" i="15"/>
  <c r="I42" i="15" s="1"/>
  <c r="G35" i="15"/>
  <c r="H35" i="15"/>
  <c r="I35" i="15" s="1"/>
  <c r="G37" i="15"/>
  <c r="H37" i="15"/>
  <c r="I37" i="15" s="1"/>
  <c r="G43" i="15"/>
  <c r="H43" i="15"/>
  <c r="I43" i="15" s="1"/>
  <c r="C138" i="8"/>
  <c r="D417" i="24"/>
  <c r="H712" i="25"/>
  <c r="H704" i="25"/>
  <c r="H696" i="25"/>
  <c r="H688" i="25"/>
  <c r="H709" i="25"/>
  <c r="H701" i="25"/>
  <c r="H714" i="25"/>
  <c r="H706" i="25"/>
  <c r="H717" i="25"/>
  <c r="H708" i="25"/>
  <c r="H700" i="25"/>
  <c r="H692" i="25"/>
  <c r="H684" i="25"/>
  <c r="H707" i="25"/>
  <c r="H710" i="25"/>
  <c r="H703" i="25"/>
  <c r="H695" i="25"/>
  <c r="H675" i="25"/>
  <c r="H694" i="25"/>
  <c r="H693" i="25"/>
  <c r="H680" i="25"/>
  <c r="H672" i="25"/>
  <c r="H713" i="25"/>
  <c r="H711" i="25"/>
  <c r="H691" i="25"/>
  <c r="H677" i="25"/>
  <c r="H669" i="25"/>
  <c r="H687" i="25"/>
  <c r="H679" i="25"/>
  <c r="H671" i="25"/>
  <c r="H648" i="25"/>
  <c r="H647" i="25"/>
  <c r="H646" i="25"/>
  <c r="H630" i="25"/>
  <c r="H716" i="25" s="1"/>
  <c r="H686" i="25"/>
  <c r="H685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05" i="25"/>
  <c r="H699" i="25"/>
  <c r="H697" i="25"/>
  <c r="H670" i="25"/>
  <c r="H690" i="25"/>
  <c r="H678" i="25"/>
  <c r="H673" i="25"/>
  <c r="H674" i="25"/>
  <c r="H702" i="25"/>
  <c r="H683" i="25"/>
  <c r="H698" i="25"/>
  <c r="H689" i="25"/>
  <c r="H682" i="25"/>
  <c r="H681" i="25"/>
  <c r="G39" i="15"/>
  <c r="H39" i="15"/>
  <c r="I39" i="15" s="1"/>
  <c r="D615" i="24"/>
  <c r="C648" i="24"/>
  <c r="M716" i="24" s="1"/>
  <c r="G707" i="25"/>
  <c r="G699" i="25"/>
  <c r="G691" i="25"/>
  <c r="G683" i="25"/>
  <c r="G712" i="25"/>
  <c r="G704" i="25"/>
  <c r="G709" i="25"/>
  <c r="G714" i="25"/>
  <c r="G711" i="25"/>
  <c r="G703" i="25"/>
  <c r="G695" i="25"/>
  <c r="G687" i="25"/>
  <c r="G710" i="25"/>
  <c r="G717" i="25"/>
  <c r="G708" i="25"/>
  <c r="G705" i="25"/>
  <c r="G702" i="25"/>
  <c r="G698" i="25"/>
  <c r="G697" i="25"/>
  <c r="G696" i="25"/>
  <c r="G682" i="25"/>
  <c r="G681" i="25"/>
  <c r="G678" i="25"/>
  <c r="G670" i="25"/>
  <c r="G628" i="25"/>
  <c r="G675" i="25"/>
  <c r="G706" i="25"/>
  <c r="G694" i="25"/>
  <c r="G693" i="25"/>
  <c r="G692" i="25"/>
  <c r="G680" i="25"/>
  <c r="G672" i="25"/>
  <c r="G690" i="25"/>
  <c r="G689" i="25"/>
  <c r="G688" i="25"/>
  <c r="G674" i="25"/>
  <c r="G679" i="25"/>
  <c r="G671" i="25"/>
  <c r="G648" i="25"/>
  <c r="G647" i="25"/>
  <c r="G646" i="25"/>
  <c r="G630" i="25"/>
  <c r="G627" i="25"/>
  <c r="G677" i="25"/>
  <c r="G701" i="25"/>
  <c r="G686" i="25"/>
  <c r="G684" i="25"/>
  <c r="G713" i="25"/>
  <c r="G676" i="25"/>
  <c r="G673" i="25"/>
  <c r="G644" i="25"/>
  <c r="G641" i="25"/>
  <c r="G634" i="25"/>
  <c r="G631" i="25"/>
  <c r="G640" i="25"/>
  <c r="G637" i="25"/>
  <c r="G669" i="25"/>
  <c r="G636" i="25"/>
  <c r="G633" i="25"/>
  <c r="G685" i="25"/>
  <c r="G642" i="25"/>
  <c r="G639" i="25"/>
  <c r="G629" i="25"/>
  <c r="G638" i="25"/>
  <c r="G643" i="25"/>
  <c r="G700" i="25"/>
  <c r="G632" i="25"/>
  <c r="G635" i="25"/>
  <c r="G645" i="25"/>
  <c r="I709" i="25"/>
  <c r="I701" i="25"/>
  <c r="I693" i="25"/>
  <c r="I685" i="25"/>
  <c r="I714" i="25"/>
  <c r="I706" i="25"/>
  <c r="I711" i="25"/>
  <c r="I703" i="25"/>
  <c r="I717" i="25"/>
  <c r="I713" i="25"/>
  <c r="I705" i="25"/>
  <c r="I697" i="25"/>
  <c r="I689" i="25"/>
  <c r="I681" i="25"/>
  <c r="I712" i="25"/>
  <c r="I704" i="25"/>
  <c r="I694" i="25"/>
  <c r="I680" i="25"/>
  <c r="I672" i="25"/>
  <c r="I692" i="25"/>
  <c r="I691" i="25"/>
  <c r="I677" i="25"/>
  <c r="I669" i="25"/>
  <c r="I690" i="25"/>
  <c r="I674" i="25"/>
  <c r="I686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07" i="25"/>
  <c r="I700" i="25"/>
  <c r="I699" i="25"/>
  <c r="I684" i="25"/>
  <c r="I683" i="25"/>
  <c r="I673" i="25"/>
  <c r="I708" i="25"/>
  <c r="I695" i="25"/>
  <c r="I670" i="25"/>
  <c r="I688" i="25"/>
  <c r="I682" i="25"/>
  <c r="I675" i="25"/>
  <c r="I648" i="25"/>
  <c r="I646" i="25"/>
  <c r="I710" i="25"/>
  <c r="I671" i="25"/>
  <c r="I696" i="25"/>
  <c r="I687" i="25"/>
  <c r="I647" i="25"/>
  <c r="I702" i="25"/>
  <c r="I679" i="25"/>
  <c r="I678" i="25"/>
  <c r="I698" i="25"/>
  <c r="C15" i="15"/>
  <c r="CE85" i="24"/>
  <c r="C21" i="34"/>
  <c r="C668" i="24"/>
  <c r="C715" i="24" s="1"/>
  <c r="G63" i="15"/>
  <c r="H63" i="15"/>
  <c r="I63" i="15" s="1"/>
  <c r="G45" i="15"/>
  <c r="H45" i="15"/>
  <c r="I45" i="15" s="1"/>
  <c r="G17" i="15"/>
  <c r="H17" i="15" s="1"/>
  <c r="I17" i="15" s="1"/>
  <c r="D716" i="25"/>
  <c r="E624" i="25"/>
  <c r="G30" i="15"/>
  <c r="H30" i="15"/>
  <c r="I30" i="15" s="1"/>
  <c r="G69" i="15"/>
  <c r="H69" i="15" s="1"/>
  <c r="I69" i="15" s="1"/>
  <c r="G27" i="15"/>
  <c r="H27" i="15" s="1"/>
  <c r="I27" i="15" s="1"/>
  <c r="F625" i="25"/>
  <c r="E613" i="25"/>
  <c r="L717" i="25"/>
  <c r="L708" i="25"/>
  <c r="L700" i="25"/>
  <c r="L692" i="25"/>
  <c r="L684" i="25"/>
  <c r="L713" i="25"/>
  <c r="L705" i="25"/>
  <c r="L710" i="25"/>
  <c r="L712" i="25"/>
  <c r="L704" i="25"/>
  <c r="L696" i="25"/>
  <c r="L688" i="25"/>
  <c r="L680" i="25"/>
  <c r="L711" i="25"/>
  <c r="L703" i="25"/>
  <c r="L690" i="25"/>
  <c r="L689" i="25"/>
  <c r="L679" i="25"/>
  <c r="L671" i="25"/>
  <c r="L706" i="25"/>
  <c r="L687" i="25"/>
  <c r="L676" i="25"/>
  <c r="L709" i="25"/>
  <c r="L686" i="25"/>
  <c r="L685" i="25"/>
  <c r="L673" i="25"/>
  <c r="L702" i="25"/>
  <c r="L698" i="25"/>
  <c r="L697" i="25"/>
  <c r="L682" i="25"/>
  <c r="L681" i="25"/>
  <c r="L675" i="25"/>
  <c r="L695" i="25"/>
  <c r="L672" i="25"/>
  <c r="L691" i="25"/>
  <c r="L670" i="25"/>
  <c r="L714" i="25"/>
  <c r="L701" i="25"/>
  <c r="L699" i="25"/>
  <c r="L707" i="25"/>
  <c r="L678" i="25"/>
  <c r="L683" i="25"/>
  <c r="L669" i="25"/>
  <c r="L716" i="25" s="1"/>
  <c r="L677" i="25"/>
  <c r="L694" i="25"/>
  <c r="L693" i="25"/>
  <c r="L674" i="25"/>
  <c r="G22" i="15"/>
  <c r="H22" i="15" s="1"/>
  <c r="I22" i="15" s="1"/>
  <c r="K711" i="25"/>
  <c r="K703" i="25"/>
  <c r="K695" i="25"/>
  <c r="K687" i="25"/>
  <c r="K717" i="25"/>
  <c r="K708" i="25"/>
  <c r="K713" i="25"/>
  <c r="K705" i="25"/>
  <c r="K707" i="25"/>
  <c r="K699" i="25"/>
  <c r="K691" i="25"/>
  <c r="K683" i="25"/>
  <c r="K714" i="25"/>
  <c r="K706" i="25"/>
  <c r="K674" i="25"/>
  <c r="K690" i="25"/>
  <c r="K689" i="25"/>
  <c r="K688" i="25"/>
  <c r="K679" i="25"/>
  <c r="K671" i="25"/>
  <c r="K676" i="25"/>
  <c r="K701" i="25"/>
  <c r="K678" i="25"/>
  <c r="K670" i="25"/>
  <c r="K712" i="25"/>
  <c r="K702" i="25"/>
  <c r="K698" i="25"/>
  <c r="K697" i="25"/>
  <c r="K696" i="25"/>
  <c r="K682" i="25"/>
  <c r="K681" i="25"/>
  <c r="K675" i="25"/>
  <c r="K693" i="25"/>
  <c r="K677" i="25"/>
  <c r="K686" i="25"/>
  <c r="K684" i="25"/>
  <c r="K680" i="25"/>
  <c r="K704" i="25"/>
  <c r="K694" i="25"/>
  <c r="K692" i="25"/>
  <c r="K700" i="25"/>
  <c r="K685" i="25"/>
  <c r="K673" i="25"/>
  <c r="K672" i="25"/>
  <c r="K710" i="25"/>
  <c r="K669" i="25"/>
  <c r="K716" i="25" s="1"/>
  <c r="K709" i="25"/>
  <c r="J714" i="25"/>
  <c r="J706" i="25"/>
  <c r="J698" i="25"/>
  <c r="J690" i="25"/>
  <c r="J682" i="25"/>
  <c r="J711" i="25"/>
  <c r="J703" i="25"/>
  <c r="J717" i="25"/>
  <c r="J708" i="25"/>
  <c r="J713" i="25"/>
  <c r="J710" i="25"/>
  <c r="J702" i="25"/>
  <c r="J694" i="25"/>
  <c r="J686" i="25"/>
  <c r="J709" i="25"/>
  <c r="J693" i="25"/>
  <c r="J692" i="25"/>
  <c r="J691" i="25"/>
  <c r="J677" i="25"/>
  <c r="J669" i="25"/>
  <c r="J674" i="25"/>
  <c r="J689" i="25"/>
  <c r="J688" i="25"/>
  <c r="J687" i="25"/>
  <c r="J679" i="25"/>
  <c r="J671" i="25"/>
  <c r="J648" i="25"/>
  <c r="J647" i="25"/>
  <c r="J646" i="25"/>
  <c r="J707" i="25"/>
  <c r="J704" i="25"/>
  <c r="J700" i="25"/>
  <c r="J699" i="25"/>
  <c r="J685" i="25"/>
  <c r="J684" i="25"/>
  <c r="J683" i="25"/>
  <c r="J673" i="25"/>
  <c r="J701" i="25"/>
  <c r="J678" i="25"/>
  <c r="J670" i="25"/>
  <c r="J672" i="25"/>
  <c r="J697" i="25"/>
  <c r="J675" i="25"/>
  <c r="J680" i="25"/>
  <c r="J644" i="25"/>
  <c r="J642" i="25"/>
  <c r="J640" i="25"/>
  <c r="J638" i="25"/>
  <c r="J636" i="25"/>
  <c r="J634" i="25"/>
  <c r="J632" i="25"/>
  <c r="J696" i="25"/>
  <c r="J676" i="25"/>
  <c r="J681" i="25"/>
  <c r="J695" i="25"/>
  <c r="J712" i="25"/>
  <c r="J637" i="25"/>
  <c r="J643" i="25"/>
  <c r="J639" i="25"/>
  <c r="J705" i="25"/>
  <c r="J645" i="25"/>
  <c r="J633" i="25"/>
  <c r="J641" i="25"/>
  <c r="J635" i="25"/>
  <c r="G33" i="15"/>
  <c r="H33" i="15"/>
  <c r="I33" i="15" s="1"/>
  <c r="G34" i="15"/>
  <c r="H34" i="15"/>
  <c r="I34" i="15" s="1"/>
  <c r="E713" i="25" l="1"/>
  <c r="E705" i="25"/>
  <c r="E697" i="25"/>
  <c r="E689" i="25"/>
  <c r="E710" i="25"/>
  <c r="E702" i="25"/>
  <c r="E707" i="25"/>
  <c r="E709" i="25"/>
  <c r="E701" i="25"/>
  <c r="E693" i="25"/>
  <c r="E685" i="25"/>
  <c r="E717" i="25"/>
  <c r="E708" i="25"/>
  <c r="E700" i="25"/>
  <c r="E699" i="25"/>
  <c r="E684" i="25"/>
  <c r="E683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98" i="25"/>
  <c r="E682" i="25"/>
  <c r="E673" i="25"/>
  <c r="E703" i="25"/>
  <c r="E696" i="25"/>
  <c r="E695" i="25"/>
  <c r="E681" i="25"/>
  <c r="E678" i="25"/>
  <c r="E670" i="25"/>
  <c r="E628" i="25"/>
  <c r="E711" i="25"/>
  <c r="E692" i="25"/>
  <c r="E691" i="25"/>
  <c r="E680" i="25"/>
  <c r="E672" i="25"/>
  <c r="E626" i="25"/>
  <c r="E704" i="25"/>
  <c r="E690" i="25"/>
  <c r="E677" i="25"/>
  <c r="E669" i="25"/>
  <c r="E629" i="25"/>
  <c r="E679" i="25"/>
  <c r="E674" i="25"/>
  <c r="E647" i="25"/>
  <c r="E714" i="25"/>
  <c r="E648" i="25"/>
  <c r="E646" i="25"/>
  <c r="E630" i="25"/>
  <c r="E627" i="25"/>
  <c r="E706" i="25"/>
  <c r="E694" i="25"/>
  <c r="E687" i="25"/>
  <c r="E712" i="25"/>
  <c r="E675" i="25"/>
  <c r="E688" i="25"/>
  <c r="E671" i="25"/>
  <c r="E686" i="25"/>
  <c r="G716" i="25"/>
  <c r="F710" i="25"/>
  <c r="F702" i="25"/>
  <c r="F694" i="25"/>
  <c r="F686" i="25"/>
  <c r="F707" i="25"/>
  <c r="F712" i="25"/>
  <c r="F704" i="25"/>
  <c r="F714" i="25"/>
  <c r="F706" i="25"/>
  <c r="F698" i="25"/>
  <c r="F690" i="25"/>
  <c r="F682" i="25"/>
  <c r="F713" i="25"/>
  <c r="F705" i="25"/>
  <c r="F673" i="25"/>
  <c r="F717" i="25"/>
  <c r="F708" i="25"/>
  <c r="F703" i="25"/>
  <c r="F697" i="25"/>
  <c r="F696" i="25"/>
  <c r="F695" i="25"/>
  <c r="F681" i="25"/>
  <c r="F678" i="25"/>
  <c r="F670" i="25"/>
  <c r="F628" i="25"/>
  <c r="F675" i="25"/>
  <c r="F709" i="25"/>
  <c r="F677" i="25"/>
  <c r="F669" i="25"/>
  <c r="F629" i="25"/>
  <c r="F689" i="25"/>
  <c r="F688" i="25"/>
  <c r="F687" i="25"/>
  <c r="F674" i="25"/>
  <c r="F645" i="25"/>
  <c r="F643" i="25"/>
  <c r="F641" i="25"/>
  <c r="F639" i="25"/>
  <c r="F637" i="25"/>
  <c r="F635" i="25"/>
  <c r="F633" i="25"/>
  <c r="F631" i="25"/>
  <c r="F711" i="25"/>
  <c r="F693" i="25"/>
  <c r="F691" i="25"/>
  <c r="F672" i="25"/>
  <c r="F644" i="25"/>
  <c r="F642" i="25"/>
  <c r="F640" i="25"/>
  <c r="F638" i="25"/>
  <c r="F636" i="25"/>
  <c r="F634" i="25"/>
  <c r="F632" i="25"/>
  <c r="F692" i="25"/>
  <c r="F671" i="25"/>
  <c r="F684" i="25"/>
  <c r="F699" i="25"/>
  <c r="F647" i="25"/>
  <c r="F627" i="25"/>
  <c r="F680" i="25"/>
  <c r="F701" i="25"/>
  <c r="F679" i="25"/>
  <c r="F685" i="25"/>
  <c r="F683" i="25"/>
  <c r="F648" i="25"/>
  <c r="F700" i="25"/>
  <c r="F626" i="25"/>
  <c r="F716" i="25" s="1"/>
  <c r="F630" i="25"/>
  <c r="F676" i="25"/>
  <c r="F646" i="25"/>
  <c r="J716" i="25"/>
  <c r="I373" i="34"/>
  <c r="C716" i="24"/>
  <c r="C168" i="8"/>
  <c r="D421" i="24"/>
  <c r="G15" i="15"/>
  <c r="H15" i="15" s="1"/>
  <c r="I15" i="15" s="1"/>
  <c r="I716" i="25"/>
  <c r="D708" i="24"/>
  <c r="D700" i="24"/>
  <c r="D713" i="24"/>
  <c r="D705" i="24"/>
  <c r="D697" i="24"/>
  <c r="D689" i="24"/>
  <c r="D716" i="24"/>
  <c r="D711" i="24"/>
  <c r="D709" i="24"/>
  <c r="D707" i="24"/>
  <c r="D691" i="24"/>
  <c r="D686" i="24"/>
  <c r="D677" i="24"/>
  <c r="D669" i="24"/>
  <c r="D627" i="24"/>
  <c r="D706" i="24"/>
  <c r="D704" i="24"/>
  <c r="D702" i="24"/>
  <c r="D682" i="24"/>
  <c r="D674" i="24"/>
  <c r="D623" i="24"/>
  <c r="D619" i="24"/>
  <c r="D703" i="24"/>
  <c r="D701" i="24"/>
  <c r="D699" i="24"/>
  <c r="D690" i="24"/>
  <c r="D685" i="24"/>
  <c r="D679" i="24"/>
  <c r="D671" i="24"/>
  <c r="D625" i="24"/>
  <c r="D695" i="24"/>
  <c r="D684" i="24"/>
  <c r="D681" i="24"/>
  <c r="D673" i="24"/>
  <c r="D693" i="24"/>
  <c r="D688" i="24"/>
  <c r="D678" i="24"/>
  <c r="D670" i="24"/>
  <c r="D647" i="24"/>
  <c r="D646" i="24"/>
  <c r="D645" i="24"/>
  <c r="D629" i="24"/>
  <c r="D626" i="24"/>
  <c r="D621" i="24"/>
  <c r="D617" i="24"/>
  <c r="D698" i="24"/>
  <c r="D641" i="24"/>
  <c r="D633" i="24"/>
  <c r="D675" i="24"/>
  <c r="D710" i="24"/>
  <c r="D687" i="24"/>
  <c r="D639" i="24"/>
  <c r="D631" i="24"/>
  <c r="D680" i="24"/>
  <c r="D676" i="24"/>
  <c r="D638" i="24"/>
  <c r="D630" i="24"/>
  <c r="D620" i="24"/>
  <c r="D712" i="24"/>
  <c r="D672" i="24"/>
  <c r="D668" i="24"/>
  <c r="D643" i="24"/>
  <c r="D635" i="24"/>
  <c r="D618" i="24"/>
  <c r="D642" i="24"/>
  <c r="D634" i="24"/>
  <c r="D696" i="24"/>
  <c r="D628" i="24"/>
  <c r="D640" i="24"/>
  <c r="D632" i="24"/>
  <c r="D644" i="24"/>
  <c r="D694" i="24"/>
  <c r="D692" i="24"/>
  <c r="D683" i="24"/>
  <c r="D637" i="24"/>
  <c r="D616" i="24"/>
  <c r="D624" i="24"/>
  <c r="D636" i="24"/>
  <c r="D622" i="24"/>
  <c r="D715" i="24" l="1"/>
  <c r="E623" i="24"/>
  <c r="E612" i="24"/>
  <c r="C172" i="8"/>
  <c r="D424" i="24"/>
  <c r="C177" i="8" s="1"/>
  <c r="E716" i="25"/>
  <c r="F699" i="24" l="1"/>
  <c r="F671" i="24"/>
  <c r="F697" i="24"/>
  <c r="F644" i="24"/>
  <c r="F636" i="24"/>
  <c r="F692" i="24"/>
  <c r="F678" i="24"/>
  <c r="F708" i="24"/>
  <c r="F693" i="24"/>
  <c r="E713" i="24"/>
  <c r="E705" i="24"/>
  <c r="E697" i="24"/>
  <c r="E710" i="24"/>
  <c r="E702" i="24"/>
  <c r="E694" i="24"/>
  <c r="E686" i="24"/>
  <c r="E708" i="24"/>
  <c r="E706" i="24"/>
  <c r="E704" i="24"/>
  <c r="E682" i="24"/>
  <c r="E674" i="24"/>
  <c r="E703" i="24"/>
  <c r="E701" i="24"/>
  <c r="E699" i="24"/>
  <c r="E690" i="24"/>
  <c r="E685" i="24"/>
  <c r="E679" i="24"/>
  <c r="E671" i="24"/>
  <c r="E625" i="24"/>
  <c r="E700" i="24"/>
  <c r="E698" i="24"/>
  <c r="E696" i="24"/>
  <c r="E676" i="24"/>
  <c r="E668" i="24"/>
  <c r="E628" i="24"/>
  <c r="E693" i="24"/>
  <c r="E688" i="24"/>
  <c r="E678" i="24"/>
  <c r="E670" i="24"/>
  <c r="E647" i="24"/>
  <c r="E646" i="24"/>
  <c r="E645" i="24"/>
  <c r="E629" i="24"/>
  <c r="E626" i="24"/>
  <c r="E712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10" i="24" s="1"/>
  <c r="E709" i="24"/>
  <c r="E684" i="24"/>
  <c r="E680" i="24"/>
  <c r="E627" i="24"/>
  <c r="E695" i="24"/>
  <c r="E672" i="24"/>
  <c r="E716" i="24"/>
  <c r="E687" i="24"/>
  <c r="E673" i="24"/>
  <c r="E691" i="24"/>
  <c r="E692" i="24"/>
  <c r="E677" i="24"/>
  <c r="E711" i="24"/>
  <c r="E707" i="24"/>
  <c r="E681" i="24"/>
  <c r="E689" i="24"/>
  <c r="E669" i="24"/>
  <c r="F647" i="24" l="1"/>
  <c r="F627" i="24"/>
  <c r="F680" i="24"/>
  <c r="F634" i="24"/>
  <c r="F642" i="24"/>
  <c r="F689" i="24"/>
  <c r="F700" i="24"/>
  <c r="F705" i="24"/>
  <c r="F704" i="24"/>
  <c r="F646" i="24"/>
  <c r="F687" i="24"/>
  <c r="F635" i="24"/>
  <c r="F643" i="24"/>
  <c r="F695" i="24"/>
  <c r="F625" i="24"/>
  <c r="F691" i="24"/>
  <c r="F669" i="24"/>
  <c r="F626" i="24"/>
  <c r="F682" i="24"/>
  <c r="F712" i="24"/>
  <c r="F637" i="24"/>
  <c r="F675" i="24"/>
  <c r="F628" i="24"/>
  <c r="F679" i="24"/>
  <c r="F707" i="24"/>
  <c r="F677" i="24"/>
  <c r="F670" i="24"/>
  <c r="F713" i="24"/>
  <c r="F630" i="24"/>
  <c r="F638" i="24"/>
  <c r="F683" i="24"/>
  <c r="F668" i="24"/>
  <c r="F685" i="24"/>
  <c r="F716" i="24"/>
  <c r="G625" i="24"/>
  <c r="F706" i="24"/>
  <c r="F674" i="24"/>
  <c r="F709" i="24"/>
  <c r="F631" i="24"/>
  <c r="F639" i="24"/>
  <c r="F673" i="24"/>
  <c r="F676" i="24"/>
  <c r="F690" i="24"/>
  <c r="F694" i="24"/>
  <c r="F629" i="24"/>
  <c r="F686" i="24"/>
  <c r="F711" i="24"/>
  <c r="F632" i="24"/>
  <c r="F640" i="24"/>
  <c r="F681" i="24"/>
  <c r="F696" i="24"/>
  <c r="F701" i="24"/>
  <c r="F702" i="24"/>
  <c r="F645" i="24"/>
  <c r="F688" i="24"/>
  <c r="F672" i="24"/>
  <c r="F633" i="24"/>
  <c r="F641" i="24"/>
  <c r="F684" i="24"/>
  <c r="F698" i="24"/>
  <c r="F703" i="24"/>
  <c r="E715" i="24"/>
  <c r="M711" i="24" l="1"/>
  <c r="D215" i="34" s="1"/>
  <c r="M703" i="24"/>
  <c r="C183" i="34" s="1"/>
  <c r="M696" i="24"/>
  <c r="C151" i="34" s="1"/>
  <c r="M690" i="24"/>
  <c r="D119" i="34" s="1"/>
  <c r="F715" i="24"/>
  <c r="G712" i="24"/>
  <c r="M712" i="24" s="1"/>
  <c r="E215" i="34" s="1"/>
  <c r="G668" i="24"/>
  <c r="G694" i="24"/>
  <c r="G626" i="24"/>
  <c r="G706" i="24"/>
  <c r="G686" i="24"/>
  <c r="M686" i="24" s="1"/>
  <c r="G87" i="34" s="1"/>
  <c r="G690" i="24"/>
  <c r="G633" i="24"/>
  <c r="G636" i="24"/>
  <c r="G678" i="24"/>
  <c r="M678" i="24" s="1"/>
  <c r="G704" i="24"/>
  <c r="M704" i="24" s="1"/>
  <c r="D183" i="34" s="1"/>
  <c r="G628" i="24"/>
  <c r="G693" i="24"/>
  <c r="M693" i="24" s="1"/>
  <c r="G692" i="24"/>
  <c r="M692" i="24" s="1"/>
  <c r="G711" i="24"/>
  <c r="G674" i="24"/>
  <c r="G640" i="24"/>
  <c r="G703" i="24"/>
  <c r="G682" i="24"/>
  <c r="M682" i="24" s="1"/>
  <c r="C87" i="34" s="1"/>
  <c r="G696" i="24"/>
  <c r="G716" i="24"/>
  <c r="G700" i="24"/>
  <c r="M700" i="24" s="1"/>
  <c r="G151" i="34" s="1"/>
  <c r="G684" i="24"/>
  <c r="G646" i="24"/>
  <c r="G713" i="24"/>
  <c r="M713" i="24" s="1"/>
  <c r="F215" i="34" s="1"/>
  <c r="G627" i="24"/>
  <c r="G691" i="24"/>
  <c r="G637" i="24"/>
  <c r="G642" i="24"/>
  <c r="G643" i="24"/>
  <c r="G634" i="24"/>
  <c r="G707" i="24"/>
  <c r="G698" i="24"/>
  <c r="G681" i="24"/>
  <c r="M681" i="24" s="1"/>
  <c r="I55" i="34" s="1"/>
  <c r="G645" i="24"/>
  <c r="G710" i="24"/>
  <c r="M710" i="24" s="1"/>
  <c r="C215" i="34" s="1"/>
  <c r="G705" i="24"/>
  <c r="M705" i="24" s="1"/>
  <c r="E183" i="34" s="1"/>
  <c r="G671" i="24"/>
  <c r="M671" i="24" s="1"/>
  <c r="F23" i="34" s="1"/>
  <c r="G699" i="24"/>
  <c r="M699" i="24" s="1"/>
  <c r="F151" i="34" s="1"/>
  <c r="G670" i="24"/>
  <c r="M670" i="24" s="1"/>
  <c r="E23" i="34" s="1"/>
  <c r="G677" i="24"/>
  <c r="M677" i="24" s="1"/>
  <c r="G641" i="24"/>
  <c r="G688" i="24"/>
  <c r="M688" i="24" s="1"/>
  <c r="I87" i="34" s="1"/>
  <c r="G647" i="24"/>
  <c r="G669" i="24"/>
  <c r="G683" i="24"/>
  <c r="G702" i="24"/>
  <c r="M702" i="24" s="1"/>
  <c r="I151" i="34" s="1"/>
  <c r="G676" i="24"/>
  <c r="G687" i="24"/>
  <c r="M687" i="24" s="1"/>
  <c r="H87" i="34" s="1"/>
  <c r="G638" i="24"/>
  <c r="G685" i="24"/>
  <c r="G680" i="24"/>
  <c r="G629" i="24"/>
  <c r="G701" i="24"/>
  <c r="G631" i="24"/>
  <c r="K644" i="24" s="1"/>
  <c r="G679" i="24"/>
  <c r="M679" i="24" s="1"/>
  <c r="G630" i="24"/>
  <c r="G695" i="24"/>
  <c r="G672" i="24"/>
  <c r="G639" i="24"/>
  <c r="G675" i="24"/>
  <c r="G689" i="24"/>
  <c r="G708" i="24"/>
  <c r="M708" i="24" s="1"/>
  <c r="H183" i="34" s="1"/>
  <c r="G635" i="24"/>
  <c r="G644" i="24"/>
  <c r="G673" i="24"/>
  <c r="G632" i="24"/>
  <c r="G697" i="24"/>
  <c r="M697" i="24" s="1"/>
  <c r="D151" i="34" s="1"/>
  <c r="G709" i="24"/>
  <c r="M709" i="24" s="1"/>
  <c r="I183" i="34" s="1"/>
  <c r="G715" i="24" l="1"/>
  <c r="H628" i="24"/>
  <c r="G119" i="34"/>
  <c r="G55" i="34"/>
  <c r="F119" i="34"/>
  <c r="F55" i="34"/>
  <c r="K695" i="24"/>
  <c r="K687" i="24"/>
  <c r="K674" i="24"/>
  <c r="K701" i="24"/>
  <c r="K694" i="24"/>
  <c r="K671" i="24"/>
  <c r="K708" i="24"/>
  <c r="K677" i="24"/>
  <c r="K706" i="24"/>
  <c r="K699" i="24"/>
  <c r="K683" i="24"/>
  <c r="K705" i="24"/>
  <c r="K716" i="24"/>
  <c r="K691" i="24"/>
  <c r="K685" i="24"/>
  <c r="K673" i="24"/>
  <c r="K670" i="24"/>
  <c r="K680" i="24"/>
  <c r="K686" i="24"/>
  <c r="K676" i="24"/>
  <c r="K707" i="24"/>
  <c r="K711" i="24"/>
  <c r="K698" i="24"/>
  <c r="K712" i="24"/>
  <c r="K689" i="24"/>
  <c r="K693" i="24"/>
  <c r="K692" i="24"/>
  <c r="K710" i="24"/>
  <c r="K681" i="24"/>
  <c r="K713" i="24"/>
  <c r="K703" i="24"/>
  <c r="K682" i="24"/>
  <c r="K688" i="24"/>
  <c r="K684" i="24"/>
  <c r="K690" i="24"/>
  <c r="K709" i="24"/>
  <c r="K672" i="24"/>
  <c r="K668" i="24"/>
  <c r="K715" i="24" s="1"/>
  <c r="K697" i="24"/>
  <c r="K679" i="24"/>
  <c r="K678" i="24"/>
  <c r="K675" i="24"/>
  <c r="K669" i="24"/>
  <c r="K696" i="24"/>
  <c r="K700" i="24"/>
  <c r="K704" i="24"/>
  <c r="K702" i="24"/>
  <c r="H716" i="24" l="1"/>
  <c r="H699" i="24"/>
  <c r="H678" i="24"/>
  <c r="H675" i="24"/>
  <c r="H637" i="24"/>
  <c r="H711" i="24"/>
  <c r="H686" i="24"/>
  <c r="H690" i="24"/>
  <c r="H687" i="24"/>
  <c r="H695" i="24"/>
  <c r="H643" i="24"/>
  <c r="H669" i="24"/>
  <c r="H712" i="24"/>
  <c r="H697" i="24"/>
  <c r="H670" i="24"/>
  <c r="H644" i="24"/>
  <c r="H636" i="24"/>
  <c r="H677" i="24"/>
  <c r="H682" i="24"/>
  <c r="H668" i="24"/>
  <c r="H671" i="24"/>
  <c r="H704" i="24"/>
  <c r="H647" i="24"/>
  <c r="H635" i="24"/>
  <c r="H674" i="24"/>
  <c r="H702" i="24"/>
  <c r="H701" i="24"/>
  <c r="H681" i="24"/>
  <c r="H629" i="24"/>
  <c r="H640" i="24"/>
  <c r="H632" i="24"/>
  <c r="H708" i="24"/>
  <c r="H703" i="24"/>
  <c r="H700" i="24"/>
  <c r="H694" i="24"/>
  <c r="H630" i="24"/>
  <c r="H680" i="24"/>
  <c r="H693" i="24"/>
  <c r="H673" i="24"/>
  <c r="H688" i="24"/>
  <c r="H639" i="24"/>
  <c r="H631" i="24"/>
  <c r="H706" i="24"/>
  <c r="H676" i="24"/>
  <c r="H679" i="24"/>
  <c r="H685" i="24"/>
  <c r="H683" i="24"/>
  <c r="H638" i="24"/>
  <c r="H691" i="24"/>
  <c r="H672" i="24"/>
  <c r="H641" i="24"/>
  <c r="H698" i="24"/>
  <c r="H689" i="24"/>
  <c r="H713" i="24"/>
  <c r="H710" i="24"/>
  <c r="H696" i="24"/>
  <c r="H634" i="24"/>
  <c r="H709" i="24"/>
  <c r="H633" i="24"/>
  <c r="H646" i="24"/>
  <c r="H707" i="24"/>
  <c r="H645" i="24"/>
  <c r="H692" i="24"/>
  <c r="H684" i="24"/>
  <c r="H705" i="24"/>
  <c r="H642" i="24"/>
  <c r="H715" i="24" l="1"/>
  <c r="I629" i="24"/>
  <c r="I690" i="24" l="1"/>
  <c r="I693" i="24"/>
  <c r="I640" i="24"/>
  <c r="I632" i="24"/>
  <c r="I713" i="24"/>
  <c r="I704" i="24"/>
  <c r="I668" i="24"/>
  <c r="I681" i="24"/>
  <c r="I689" i="24"/>
  <c r="I696" i="24"/>
  <c r="I688" i="24"/>
  <c r="I639" i="24"/>
  <c r="I631" i="24"/>
  <c r="I712" i="24"/>
  <c r="I702" i="24"/>
  <c r="I699" i="24"/>
  <c r="I677" i="24"/>
  <c r="I694" i="24"/>
  <c r="I638" i="24"/>
  <c r="I630" i="24"/>
  <c r="I710" i="24"/>
  <c r="I707" i="24"/>
  <c r="I676" i="24"/>
  <c r="I701" i="24"/>
  <c r="I647" i="24"/>
  <c r="I643" i="24"/>
  <c r="I635" i="24"/>
  <c r="I687" i="24"/>
  <c r="I686" i="24"/>
  <c r="I679" i="24"/>
  <c r="I684" i="24"/>
  <c r="I645" i="24"/>
  <c r="I641" i="24"/>
  <c r="I633" i="24"/>
  <c r="I706" i="24"/>
  <c r="I646" i="24"/>
  <c r="I642" i="24"/>
  <c r="I634" i="24"/>
  <c r="I680" i="24"/>
  <c r="I682" i="24"/>
  <c r="I671" i="24"/>
  <c r="I711" i="24"/>
  <c r="I698" i="24"/>
  <c r="I637" i="24"/>
  <c r="I705" i="24"/>
  <c r="I636" i="24"/>
  <c r="I703" i="24"/>
  <c r="I678" i="24"/>
  <c r="I692" i="24"/>
  <c r="I700" i="24"/>
  <c r="I709" i="24"/>
  <c r="I716" i="24"/>
  <c r="I695" i="24"/>
  <c r="I672" i="24"/>
  <c r="I683" i="24"/>
  <c r="I708" i="24"/>
  <c r="I685" i="24"/>
  <c r="I675" i="24"/>
  <c r="I691" i="24"/>
  <c r="I673" i="24"/>
  <c r="I644" i="24"/>
  <c r="I669" i="24"/>
  <c r="I670" i="24"/>
  <c r="I674" i="24"/>
  <c r="I697" i="24"/>
  <c r="I715" i="24" l="1"/>
  <c r="J630" i="24"/>
  <c r="J687" i="24" l="1"/>
  <c r="J642" i="24"/>
  <c r="J634" i="24"/>
  <c r="J677" i="24"/>
  <c r="J702" i="24"/>
  <c r="J670" i="24"/>
  <c r="J691" i="24"/>
  <c r="J682" i="24"/>
  <c r="J712" i="24"/>
  <c r="J713" i="24"/>
  <c r="J641" i="24"/>
  <c r="J633" i="24"/>
  <c r="J669" i="24"/>
  <c r="J700" i="24"/>
  <c r="J686" i="24"/>
  <c r="J678" i="24"/>
  <c r="J674" i="24"/>
  <c r="J693" i="24"/>
  <c r="J640" i="24"/>
  <c r="J632" i="24"/>
  <c r="J709" i="24"/>
  <c r="J690" i="24"/>
  <c r="J694" i="24"/>
  <c r="J646" i="24"/>
  <c r="J711" i="24"/>
  <c r="J675" i="24"/>
  <c r="J637" i="24"/>
  <c r="J692" i="24"/>
  <c r="J679" i="24"/>
  <c r="J668" i="24"/>
  <c r="J681" i="24"/>
  <c r="J689" i="24"/>
  <c r="J695" i="24"/>
  <c r="J643" i="24"/>
  <c r="J635" i="24"/>
  <c r="J672" i="24"/>
  <c r="J704" i="24"/>
  <c r="J699" i="24"/>
  <c r="J696" i="24"/>
  <c r="J703" i="24"/>
  <c r="J644" i="24"/>
  <c r="J636" i="24"/>
  <c r="J680" i="24"/>
  <c r="J671" i="24"/>
  <c r="J701" i="24"/>
  <c r="J645" i="24"/>
  <c r="J647" i="24"/>
  <c r="L647" i="24" s="1"/>
  <c r="J710" i="24"/>
  <c r="J638" i="24"/>
  <c r="J697" i="24"/>
  <c r="J707" i="24"/>
  <c r="J705" i="24"/>
  <c r="J631" i="24"/>
  <c r="J673" i="24"/>
  <c r="J716" i="24"/>
  <c r="J684" i="24"/>
  <c r="J706" i="24"/>
  <c r="J688" i="24"/>
  <c r="J685" i="24"/>
  <c r="J683" i="24"/>
  <c r="J676" i="24"/>
  <c r="J639" i="24"/>
  <c r="J708" i="24"/>
  <c r="J698" i="24"/>
  <c r="J715" i="24" l="1"/>
  <c r="L703" i="24"/>
  <c r="L692" i="24"/>
  <c r="L682" i="24"/>
  <c r="L701" i="24"/>
  <c r="M701" i="24" s="1"/>
  <c r="H151" i="34" s="1"/>
  <c r="L678" i="24"/>
  <c r="L675" i="24"/>
  <c r="M675" i="24" s="1"/>
  <c r="C55" i="34" s="1"/>
  <c r="L708" i="24"/>
  <c r="L687" i="24"/>
  <c r="L674" i="24"/>
  <c r="M674" i="24" s="1"/>
  <c r="I23" i="34" s="1"/>
  <c r="L699" i="24"/>
  <c r="L670" i="24"/>
  <c r="L702" i="24"/>
  <c r="L700" i="24"/>
  <c r="L677" i="24"/>
  <c r="L711" i="24"/>
  <c r="L681" i="24"/>
  <c r="L690" i="24"/>
  <c r="L695" i="24"/>
  <c r="M695" i="24" s="1"/>
  <c r="I119" i="34" s="1"/>
  <c r="L697" i="24"/>
  <c r="L710" i="24"/>
  <c r="L679" i="24"/>
  <c r="L696" i="24"/>
  <c r="L704" i="24"/>
  <c r="L688" i="24"/>
  <c r="L684" i="24"/>
  <c r="M684" i="24" s="1"/>
  <c r="E87" i="34" s="1"/>
  <c r="L689" i="24"/>
  <c r="M689" i="24" s="1"/>
  <c r="C119" i="34" s="1"/>
  <c r="L691" i="24"/>
  <c r="M691" i="24" s="1"/>
  <c r="L671" i="24"/>
  <c r="L694" i="24"/>
  <c r="M694" i="24" s="1"/>
  <c r="H119" i="34" s="1"/>
  <c r="L683" i="24"/>
  <c r="M683" i="24" s="1"/>
  <c r="D87" i="34" s="1"/>
  <c r="L672" i="24"/>
  <c r="M672" i="24" s="1"/>
  <c r="G23" i="34" s="1"/>
  <c r="L716" i="24"/>
  <c r="L686" i="24"/>
  <c r="L685" i="24"/>
  <c r="M685" i="24" s="1"/>
  <c r="F87" i="34" s="1"/>
  <c r="L676" i="24"/>
  <c r="M676" i="24" s="1"/>
  <c r="D55" i="34" s="1"/>
  <c r="L712" i="24"/>
  <c r="L693" i="24"/>
  <c r="L673" i="24"/>
  <c r="M673" i="24" s="1"/>
  <c r="H23" i="34" s="1"/>
  <c r="L698" i="24"/>
  <c r="M698" i="24" s="1"/>
  <c r="E151" i="34" s="1"/>
  <c r="L709" i="24"/>
  <c r="L707" i="24"/>
  <c r="M707" i="24" s="1"/>
  <c r="G183" i="34" s="1"/>
  <c r="L713" i="24"/>
  <c r="L680" i="24"/>
  <c r="M680" i="24" s="1"/>
  <c r="H55" i="34" s="1"/>
  <c r="L705" i="24"/>
  <c r="L668" i="24"/>
  <c r="L669" i="24"/>
  <c r="M669" i="24" s="1"/>
  <c r="D23" i="34" s="1"/>
  <c r="L706" i="24"/>
  <c r="M706" i="24" s="1"/>
  <c r="F183" i="34" s="1"/>
  <c r="L715" i="24" l="1"/>
  <c r="M668" i="24"/>
  <c r="E55" i="34"/>
  <c r="E119" i="34"/>
  <c r="M715" i="24" l="1"/>
  <c r="C23" i="34"/>
</calcChain>
</file>

<file path=xl/sharedStrings.xml><?xml version="1.0" encoding="utf-8"?>
<sst xmlns="http://schemas.openxmlformats.org/spreadsheetml/2006/main" count="4834" uniqueCount="1370">
  <si>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</si>
  <si>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</si>
  <si>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</si>
  <si>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</si>
  <si>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</si>
  <si>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</si>
  <si>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</si>
  <si>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</si>
  <si>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</si>
  <si>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</si>
  <si>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</si>
  <si>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</si>
  <si>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</si>
  <si>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</si>
  <si>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</si>
  <si>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</si>
  <si>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</si>
  <si>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</si>
  <si>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</si>
  <si>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</si>
  <si>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</si>
  <si>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</si>
  <si>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</si>
  <si>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</si>
  <si>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</si>
  <si>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</si>
  <si>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</si>
  <si>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</si>
  <si>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</si>
  <si>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</si>
  <si>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</si>
  <si>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</si>
  <si>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</si>
  <si>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</si>
  <si>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</si>
  <si>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</si>
  <si>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</si>
  <si>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</si>
  <si>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</si>
  <si>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</si>
  <si>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</si>
  <si>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</si>
  <si>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</si>
  <si>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</si>
  <si>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</si>
  <si>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</si>
  <si>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</si>
  <si>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</si>
  <si>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</si>
  <si>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</si>
  <si>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</si>
  <si>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</si>
  <si>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</si>
  <si>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</si>
  <si>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</si>
  <si>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</si>
  <si>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</si>
  <si>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</si>
  <si>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</si>
  <si>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</si>
  <si>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</si>
  <si>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</si>
  <si>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</si>
  <si>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</si>
  <si>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</si>
  <si>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</si>
  <si>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</si>
  <si>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</si>
  <si>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</si>
  <si>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</si>
  <si>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</si>
  <si>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</si>
  <si>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</si>
  <si>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</si>
  <si>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</si>
  <si>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</si>
  <si>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</si>
  <si>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</si>
  <si>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</si>
  <si>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</si>
  <si>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</si>
  <si>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</si>
  <si>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</si>
  <si>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</si>
  <si>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</si>
  <si>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</si>
  <si>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</si>
  <si>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</si>
  <si>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</si>
  <si>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</si>
  <si>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</si>
  <si>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</si>
  <si>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</si>
  <si>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</si>
  <si>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</si>
  <si>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</si>
  <si>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</si>
  <si>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</si>
  <si>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</si>
  <si>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</si>
  <si>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</si>
  <si>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</si>
  <si>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</si>
  <si>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</si>
  <si>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</si>
  <si>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</si>
  <si>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</si>
  <si>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</si>
  <si>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</si>
  <si>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</si>
  <si>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</si>
  <si>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</si>
  <si>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</si>
  <si>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</si>
  <si>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</si>
  <si>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</si>
  <si>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</si>
  <si>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</si>
  <si>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</si>
  <si>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</si>
  <si>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</si>
  <si>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</si>
  <si>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</si>
  <si>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</si>
  <si>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</si>
  <si>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</si>
  <si>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</si>
  <si>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</si>
  <si>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</si>
  <si>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</si>
  <si>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</si>
  <si>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</si>
  <si>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</si>
  <si>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</si>
  <si>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</si>
  <si>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</si>
  <si>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</si>
  <si>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</si>
  <si>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</si>
  <si>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</si>
  <si>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</si>
  <si>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</si>
  <si>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</si>
  <si>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</si>
  <si>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</si>
  <si>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</si>
  <si>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</si>
  <si>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</si>
  <si>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</si>
  <si>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</si>
  <si>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</si>
  <si>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</si>
  <si>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</si>
  <si>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</si>
  <si>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</si>
  <si>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</si>
  <si>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</si>
  <si>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</si>
  <si>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</si>
  <si>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</si>
  <si>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</si>
  <si>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</si>
  <si>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</si>
  <si>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</si>
  <si>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</si>
  <si>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</si>
  <si>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</si>
  <si>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</si>
  <si>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</si>
  <si>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</si>
  <si>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</si>
  <si>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</si>
  <si>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</si>
  <si>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</si>
  <si>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</si>
  <si>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</si>
  <si>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</si>
  <si>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</si>
  <si>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</si>
  <si>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</si>
  <si>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</si>
  <si>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</si>
  <si>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</si>
  <si>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</si>
  <si>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</si>
  <si>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</si>
  <si>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</si>
  <si>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</si>
  <si>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</si>
  <si>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</si>
  <si>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</si>
  <si>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</si>
  <si>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</si>
  <si>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</si>
  <si>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</si>
  <si>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</si>
  <si>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</si>
  <si>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</si>
  <si>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</si>
  <si>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</si>
  <si>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</si>
  <si>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</si>
  <si>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</si>
  <si>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</si>
  <si>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</si>
  <si>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</si>
  <si>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</si>
  <si>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</si>
  <si>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</si>
  <si>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</si>
  <si>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</si>
  <si>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</si>
  <si>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</si>
  <si>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</si>
  <si>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</si>
  <si>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</si>
  <si>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</si>
  <si>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</si>
  <si>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</si>
  <si>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</si>
  <si>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</si>
  <si>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</si>
  <si>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</si>
  <si>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</si>
  <si>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</si>
  <si>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</si>
  <si>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</si>
  <si>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</si>
  <si>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</si>
  <si>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</si>
  <si>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</si>
  <si>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</si>
  <si>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</si>
  <si>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</si>
  <si>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</si>
  <si>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</si>
  <si>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</si>
  <si>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</si>
  <si>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</si>
  <si>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</si>
  <si>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</si>
  <si>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</si>
  <si>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</si>
  <si>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</si>
  <si>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</si>
  <si>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</si>
  <si>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</si>
  <si>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</si>
  <si>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</si>
  <si>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</si>
  <si>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</si>
  <si>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</si>
  <si>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</si>
  <si>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</si>
  <si>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</si>
  <si>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</si>
  <si>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</si>
  <si>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</si>
  <si>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</si>
  <si>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</si>
  <si>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</si>
  <si>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</si>
  <si>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#VALUE!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</si>
  <si>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</si>
  <si>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</si>
  <si>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</si>
  <si>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</si>
  <si>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</si>
  <si>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</si>
  <si>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</si>
  <si>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</si>
  <si>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</si>
  <si>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</si>
  <si>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</si>
  <si>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</si>
  <si>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</si>
  <si>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</si>
  <si>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</si>
  <si>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</si>
  <si>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</si>
  <si>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</si>
  <si>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</si>
  <si>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</si>
  <si>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</si>
  <si>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</si>
  <si>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</si>
  <si>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</si>
  <si>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</si>
  <si>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</si>
  <si>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</si>
  <si>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</si>
  <si>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</si>
  <si>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</si>
  <si>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</si>
  <si>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</si>
  <si>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</si>
  <si>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</si>
  <si>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</si>
  <si>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</si>
  <si>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</si>
  <si>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</si>
  <si>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210</t>
  </si>
  <si>
    <t>Hospital Name</t>
  </si>
  <si>
    <t>Swedish Issaquah</t>
  </si>
  <si>
    <t>Mailing Address</t>
  </si>
  <si>
    <t>751 NE Blakely Drive</t>
  </si>
  <si>
    <t>City</t>
  </si>
  <si>
    <t>Issaquah</t>
  </si>
  <si>
    <t>State</t>
  </si>
  <si>
    <t>WA</t>
  </si>
  <si>
    <t>Zip</t>
  </si>
  <si>
    <t>County</t>
  </si>
  <si>
    <t>King</t>
  </si>
  <si>
    <t>Chief Executive Officer</t>
  </si>
  <si>
    <t>Elizabeth Wako</t>
  </si>
  <si>
    <t>Chief Financial Officer</t>
  </si>
  <si>
    <t>Mary Beth Formby</t>
  </si>
  <si>
    <t>Chair of Governing Board</t>
  </si>
  <si>
    <t>R. Omar Riojas</t>
  </si>
  <si>
    <t>Telephone Number</t>
  </si>
  <si>
    <t>425-313-4000</t>
  </si>
  <si>
    <t>Facsimile Number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</si>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</sst>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12"/>
      <name val="Calibri"/>
      <family val="2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13" fillId="13" borderId="1" xfId="0" applyNumberFormat="1" applyFont="1" applyFill="1" applyBorder="1" applyProtection="1">
      <protection locked="0"/>
    </xf>
    <xf numFmtId="0" fontId="22" fillId="0" borderId="0" xfId="0" applyNumberFormat="1" applyFont="1"/>
    <xf numFmtId="37" fontId="21" fillId="0" borderId="41" xfId="0" applyFont="1" applyBorder="1" applyProtection="1">
      <protection locked="0"/>
    </xf>
    <xf numFmtId="37" fontId="21" fillId="14" borderId="41" xfId="0" applyFont="1" applyFill="1" applyBorder="1" applyProtection="1">
      <protection locked="0"/>
    </xf>
    <xf numFmtId="38" fontId="21" fillId="15" borderId="41" xfId="0" applyNumberFormat="1" applyFont="1" applyFill="1" applyBorder="1" applyProtection="1">
      <protection locked="0"/>
    </xf>
    <xf numFmtId="0" fontId="21" fillId="15" borderId="41" xfId="0" applyNumberFormat="1" applyFont="1" applyFill="1" applyBorder="1" applyProtection="1">
      <protection locked="0"/>
    </xf>
    <xf numFmtId="41" fontId="21" fillId="15" borderId="41" xfId="0" applyNumberFormat="1" applyFont="1" applyFill="1" applyBorder="1" applyProtection="1">
      <protection locked="0"/>
    </xf>
    <xf numFmtId="41" fontId="21" fillId="15" borderId="41" xfId="0" applyNumberFormat="1" applyFont="1" applyFill="1" applyBorder="1" applyAlignment="1" applyProtection="1">
      <alignment horizontal="right"/>
      <protection locked="0"/>
    </xf>
    <xf numFmtId="38" fontId="21" fillId="0" borderId="41" xfId="0" applyNumberFormat="1" applyFont="1" applyBorder="1" applyProtection="1">
      <protection locked="0"/>
    </xf>
    <xf numFmtId="38" fontId="37" fillId="15" borderId="4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8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9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817034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B018A5-D9A4-4F8D-B992-F4BAC9780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B4EE-30D4-4803-AC81-9F3B083C98C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6" t="s">
        <v>1368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5" t="s">
        <v>1367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7" t="s">
        <v>28</v>
      </c>
      <c r="B36" s="348"/>
      <c r="C36" s="349"/>
      <c r="D36" s="348"/>
      <c r="E36" s="348"/>
      <c r="F36" s="348"/>
      <c r="G36" s="348"/>
    </row>
    <row r="37" spans="1:83" x14ac:dyDescent="0.35">
      <c r="A37" s="350" t="s">
        <v>29</v>
      </c>
      <c r="B37" s="351"/>
      <c r="C37" s="349"/>
      <c r="D37" s="348"/>
      <c r="E37" s="348"/>
      <c r="F37" s="348"/>
      <c r="G37" s="348"/>
    </row>
    <row r="38" spans="1:83" x14ac:dyDescent="0.35">
      <c r="A38" s="352" t="s">
        <v>30</v>
      </c>
      <c r="B38" s="351"/>
      <c r="C38" s="349"/>
      <c r="D38" s="348"/>
      <c r="E38" s="348"/>
      <c r="F38" s="348"/>
      <c r="G38" s="348"/>
    </row>
    <row r="39" spans="1:83" x14ac:dyDescent="0.35">
      <c r="A39" s="353" t="s">
        <v>31</v>
      </c>
      <c r="B39" s="348"/>
      <c r="C39" s="349"/>
      <c r="D39" s="348"/>
      <c r="E39" s="348"/>
      <c r="F39" s="348"/>
      <c r="G39" s="348"/>
    </row>
    <row r="40" spans="1:83" x14ac:dyDescent="0.35">
      <c r="A40" s="352" t="s">
        <v>32</v>
      </c>
      <c r="B40" s="348"/>
      <c r="C40" s="349"/>
      <c r="D40" s="348"/>
      <c r="E40" s="348"/>
      <c r="F40" s="348"/>
      <c r="G40" s="34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36">
        <v>12994702</v>
      </c>
      <c r="C47" s="336">
        <v>1086990</v>
      </c>
      <c r="D47" s="336">
        <v>0</v>
      </c>
      <c r="E47" s="336">
        <v>2015992</v>
      </c>
      <c r="F47" s="336">
        <v>0</v>
      </c>
      <c r="G47" s="336">
        <v>0</v>
      </c>
      <c r="H47" s="336">
        <v>0</v>
      </c>
      <c r="I47" s="336">
        <v>0</v>
      </c>
      <c r="J47" s="336">
        <v>277793</v>
      </c>
      <c r="K47" s="336">
        <v>0</v>
      </c>
      <c r="L47" s="336">
        <v>0</v>
      </c>
      <c r="M47" s="336">
        <v>0</v>
      </c>
      <c r="N47" s="336">
        <v>0</v>
      </c>
      <c r="O47" s="336">
        <v>965833</v>
      </c>
      <c r="P47" s="336">
        <v>1496830</v>
      </c>
      <c r="Q47" s="336">
        <v>597154</v>
      </c>
      <c r="R47" s="336">
        <v>86528</v>
      </c>
      <c r="S47" s="336">
        <v>0</v>
      </c>
      <c r="T47" s="336">
        <v>631</v>
      </c>
      <c r="U47" s="336">
        <v>20425</v>
      </c>
      <c r="V47" s="336">
        <v>571780</v>
      </c>
      <c r="W47" s="336">
        <v>164883</v>
      </c>
      <c r="X47" s="336">
        <v>393346</v>
      </c>
      <c r="Y47" s="336">
        <v>635672</v>
      </c>
      <c r="Z47" s="336">
        <v>0</v>
      </c>
      <c r="AA47" s="336">
        <v>0</v>
      </c>
      <c r="AB47" s="336">
        <v>545516</v>
      </c>
      <c r="AC47" s="336">
        <v>241118</v>
      </c>
      <c r="AD47" s="336">
        <v>0</v>
      </c>
      <c r="AE47" s="336">
        <v>370088</v>
      </c>
      <c r="AF47" s="336">
        <v>0</v>
      </c>
      <c r="AG47" s="336">
        <v>935350</v>
      </c>
      <c r="AH47" s="336">
        <v>0</v>
      </c>
      <c r="AI47" s="336">
        <v>0</v>
      </c>
      <c r="AJ47" s="336">
        <v>200015</v>
      </c>
      <c r="AK47" s="336">
        <v>0</v>
      </c>
      <c r="AL47" s="336">
        <v>0</v>
      </c>
      <c r="AM47" s="336">
        <v>0</v>
      </c>
      <c r="AN47" s="336">
        <v>0</v>
      </c>
      <c r="AO47" s="336">
        <v>0</v>
      </c>
      <c r="AP47" s="336">
        <v>0</v>
      </c>
      <c r="AQ47" s="336">
        <v>0</v>
      </c>
      <c r="AR47" s="336">
        <v>0</v>
      </c>
      <c r="AS47" s="336">
        <v>0</v>
      </c>
      <c r="AT47" s="336">
        <v>0</v>
      </c>
      <c r="AU47" s="336">
        <v>0</v>
      </c>
      <c r="AV47" s="336">
        <v>45130</v>
      </c>
      <c r="AW47" s="336">
        <v>0</v>
      </c>
      <c r="AX47" s="336">
        <v>0</v>
      </c>
      <c r="AY47" s="336">
        <v>307361</v>
      </c>
      <c r="AZ47" s="336">
        <v>67553</v>
      </c>
      <c r="BA47" s="336">
        <v>11879</v>
      </c>
      <c r="BB47" s="336">
        <v>307482</v>
      </c>
      <c r="BC47" s="336">
        <v>0</v>
      </c>
      <c r="BD47" s="336">
        <v>1480</v>
      </c>
      <c r="BE47" s="336">
        <v>759651</v>
      </c>
      <c r="BF47" s="336">
        <v>0</v>
      </c>
      <c r="BG47" s="336">
        <v>0</v>
      </c>
      <c r="BH47" s="336">
        <v>0</v>
      </c>
      <c r="BI47" s="336">
        <v>0</v>
      </c>
      <c r="BJ47" s="336">
        <v>0</v>
      </c>
      <c r="BK47" s="336">
        <v>0</v>
      </c>
      <c r="BL47" s="336">
        <v>152622</v>
      </c>
      <c r="BM47" s="336">
        <v>0</v>
      </c>
      <c r="BN47" s="336">
        <v>222035</v>
      </c>
      <c r="BO47" s="336">
        <v>385065</v>
      </c>
      <c r="BP47" s="336">
        <v>0</v>
      </c>
      <c r="BQ47" s="336">
        <v>0</v>
      </c>
      <c r="BR47" s="336">
        <v>0</v>
      </c>
      <c r="BS47" s="336">
        <v>60002</v>
      </c>
      <c r="BT47" s="336">
        <v>0</v>
      </c>
      <c r="BU47" s="336">
        <v>0</v>
      </c>
      <c r="BV47" s="336">
        <v>0</v>
      </c>
      <c r="BW47" s="336">
        <v>0</v>
      </c>
      <c r="BX47" s="336">
        <v>0</v>
      </c>
      <c r="BY47" s="336">
        <v>183854</v>
      </c>
      <c r="BZ47" s="336">
        <v>804449</v>
      </c>
      <c r="CA47" s="336">
        <v>0</v>
      </c>
      <c r="CB47" s="336">
        <v>0</v>
      </c>
      <c r="CC47" s="336">
        <v>-919807</v>
      </c>
      <c r="CD47" s="16"/>
      <c r="CE47" s="28">
        <f>SUM(C47:CC47)</f>
        <v>12994700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12994702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36">
        <v>21652135</v>
      </c>
      <c r="C51" s="336">
        <v>95222</v>
      </c>
      <c r="D51" s="336">
        <v>0</v>
      </c>
      <c r="E51" s="336">
        <v>55128</v>
      </c>
      <c r="F51" s="336">
        <v>0</v>
      </c>
      <c r="G51" s="336">
        <v>0</v>
      </c>
      <c r="H51" s="336">
        <v>0</v>
      </c>
      <c r="I51" s="336">
        <v>0</v>
      </c>
      <c r="J51" s="336">
        <v>220957</v>
      </c>
      <c r="K51" s="336">
        <v>0</v>
      </c>
      <c r="L51" s="336">
        <v>0</v>
      </c>
      <c r="M51" s="336">
        <v>0</v>
      </c>
      <c r="N51" s="336">
        <v>0</v>
      </c>
      <c r="O51" s="336">
        <v>93031</v>
      </c>
      <c r="P51" s="336">
        <v>2742932</v>
      </c>
      <c r="Q51" s="336">
        <v>4450</v>
      </c>
      <c r="R51" s="336">
        <v>15961</v>
      </c>
      <c r="S51" s="336">
        <v>0</v>
      </c>
      <c r="T51" s="336">
        <v>6761</v>
      </c>
      <c r="U51" s="336">
        <v>20857</v>
      </c>
      <c r="V51" s="336">
        <v>126713</v>
      </c>
      <c r="W51" s="336">
        <v>52320</v>
      </c>
      <c r="X51" s="336">
        <v>10217</v>
      </c>
      <c r="Y51" s="336">
        <v>390013</v>
      </c>
      <c r="Z51" s="336">
        <v>0</v>
      </c>
      <c r="AA51" s="336">
        <v>0</v>
      </c>
      <c r="AB51" s="336">
        <v>7</v>
      </c>
      <c r="AC51" s="336">
        <v>152414</v>
      </c>
      <c r="AD51" s="336">
        <v>0</v>
      </c>
      <c r="AE51" s="336">
        <v>596</v>
      </c>
      <c r="AF51" s="336">
        <v>0</v>
      </c>
      <c r="AG51" s="336">
        <v>33772</v>
      </c>
      <c r="AH51" s="336">
        <v>0</v>
      </c>
      <c r="AI51" s="336">
        <v>0</v>
      </c>
      <c r="AJ51" s="336">
        <v>550</v>
      </c>
      <c r="AK51" s="336">
        <v>0</v>
      </c>
      <c r="AL51" s="336">
        <v>0</v>
      </c>
      <c r="AM51" s="336">
        <v>0</v>
      </c>
      <c r="AN51" s="336">
        <v>0</v>
      </c>
      <c r="AO51" s="336">
        <v>0</v>
      </c>
      <c r="AP51" s="336">
        <v>0</v>
      </c>
      <c r="AQ51" s="336">
        <v>0</v>
      </c>
      <c r="AR51" s="336">
        <v>0</v>
      </c>
      <c r="AS51" s="336">
        <v>0</v>
      </c>
      <c r="AT51" s="336">
        <v>0</v>
      </c>
      <c r="AU51" s="336">
        <v>0</v>
      </c>
      <c r="AV51" s="336">
        <v>0</v>
      </c>
      <c r="AW51" s="336">
        <v>0</v>
      </c>
      <c r="AX51" s="336">
        <v>0</v>
      </c>
      <c r="AY51" s="336">
        <v>4394</v>
      </c>
      <c r="AZ51" s="336">
        <v>-12</v>
      </c>
      <c r="BA51" s="336">
        <v>0</v>
      </c>
      <c r="BB51" s="336">
        <v>0</v>
      </c>
      <c r="BC51" s="336">
        <v>0</v>
      </c>
      <c r="BD51" s="336">
        <v>0</v>
      </c>
      <c r="BE51" s="336">
        <v>170457</v>
      </c>
      <c r="BF51" s="336">
        <v>0</v>
      </c>
      <c r="BG51" s="336">
        <v>0</v>
      </c>
      <c r="BH51" s="336">
        <v>0</v>
      </c>
      <c r="BI51" s="336">
        <v>0</v>
      </c>
      <c r="BJ51" s="336">
        <v>0</v>
      </c>
      <c r="BK51" s="336">
        <v>0</v>
      </c>
      <c r="BL51" s="336">
        <v>0</v>
      </c>
      <c r="BM51" s="336">
        <v>0</v>
      </c>
      <c r="BN51" s="336">
        <v>1784518</v>
      </c>
      <c r="BO51" s="336">
        <v>0</v>
      </c>
      <c r="BP51" s="336">
        <v>0</v>
      </c>
      <c r="BQ51" s="336">
        <v>0</v>
      </c>
      <c r="BR51" s="336">
        <v>0</v>
      </c>
      <c r="BS51" s="336">
        <v>0</v>
      </c>
      <c r="BT51" s="336">
        <v>0</v>
      </c>
      <c r="BU51" s="336">
        <v>0</v>
      </c>
      <c r="BV51" s="336">
        <v>0</v>
      </c>
      <c r="BW51" s="336">
        <v>0</v>
      </c>
      <c r="BX51" s="336">
        <v>0</v>
      </c>
      <c r="BY51" s="336">
        <v>0</v>
      </c>
      <c r="BZ51" s="336">
        <v>136353</v>
      </c>
      <c r="CA51" s="336">
        <v>0</v>
      </c>
      <c r="CB51" s="336">
        <v>0</v>
      </c>
      <c r="CC51" s="336">
        <v>15534522</v>
      </c>
      <c r="CD51" s="16"/>
      <c r="CE51" s="28">
        <f>SUM(C51:CD51)</f>
        <v>21652133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21652135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36">
        <v>8057</v>
      </c>
      <c r="D59" s="336">
        <v>0</v>
      </c>
      <c r="E59" s="336">
        <v>19059</v>
      </c>
      <c r="F59" s="336">
        <v>0</v>
      </c>
      <c r="G59" s="336">
        <v>0</v>
      </c>
      <c r="H59" s="336">
        <v>0</v>
      </c>
      <c r="I59" s="336">
        <v>0</v>
      </c>
      <c r="J59" s="336">
        <v>3375</v>
      </c>
      <c r="K59" s="336">
        <v>0</v>
      </c>
      <c r="L59" s="336">
        <v>0</v>
      </c>
      <c r="M59" s="336">
        <v>0</v>
      </c>
      <c r="N59" s="336">
        <v>0</v>
      </c>
      <c r="O59" s="336">
        <v>1701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597457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263</v>
      </c>
      <c r="B60" s="218"/>
      <c r="C60" s="336">
        <v>85.39</v>
      </c>
      <c r="D60" s="336">
        <v>0</v>
      </c>
      <c r="E60" s="336">
        <v>141.41999999999999</v>
      </c>
      <c r="F60" s="336">
        <v>0</v>
      </c>
      <c r="G60" s="336">
        <v>0</v>
      </c>
      <c r="H60" s="336">
        <v>0</v>
      </c>
      <c r="I60" s="336">
        <v>0</v>
      </c>
      <c r="J60" s="336">
        <v>12.41</v>
      </c>
      <c r="K60" s="336">
        <v>0</v>
      </c>
      <c r="L60" s="336">
        <v>0</v>
      </c>
      <c r="M60" s="336">
        <v>0</v>
      </c>
      <c r="N60" s="336">
        <v>0</v>
      </c>
      <c r="O60" s="336">
        <v>51.42</v>
      </c>
      <c r="P60" s="336">
        <v>98.73</v>
      </c>
      <c r="Q60" s="336">
        <v>28.92</v>
      </c>
      <c r="R60" s="336">
        <v>5.2</v>
      </c>
      <c r="S60" s="336">
        <v>0</v>
      </c>
      <c r="T60" s="336">
        <v>1.79</v>
      </c>
      <c r="U60" s="336">
        <v>2.5499999999999998</v>
      </c>
      <c r="V60" s="336">
        <v>29.97</v>
      </c>
      <c r="W60" s="336">
        <v>6.66</v>
      </c>
      <c r="X60" s="336">
        <v>20.11</v>
      </c>
      <c r="Y60" s="336">
        <v>38.69</v>
      </c>
      <c r="Z60" s="336">
        <v>0</v>
      </c>
      <c r="AA60" s="336">
        <v>1.05</v>
      </c>
      <c r="AB60" s="336">
        <v>26.34</v>
      </c>
      <c r="AC60" s="336">
        <v>14.1</v>
      </c>
      <c r="AD60" s="336">
        <v>1.27</v>
      </c>
      <c r="AE60" s="336">
        <v>19.440000000000001</v>
      </c>
      <c r="AF60" s="336">
        <v>0</v>
      </c>
      <c r="AG60" s="336">
        <v>56.96</v>
      </c>
      <c r="AH60" s="336">
        <v>0</v>
      </c>
      <c r="AI60" s="336">
        <v>0</v>
      </c>
      <c r="AJ60" s="336">
        <v>14.13</v>
      </c>
      <c r="AK60" s="336">
        <v>0</v>
      </c>
      <c r="AL60" s="336">
        <v>0</v>
      </c>
      <c r="AM60" s="336">
        <v>0</v>
      </c>
      <c r="AN60" s="336">
        <v>0</v>
      </c>
      <c r="AO60" s="336">
        <v>0</v>
      </c>
      <c r="AP60" s="336">
        <v>0</v>
      </c>
      <c r="AQ60" s="336">
        <v>0</v>
      </c>
      <c r="AR60" s="336">
        <v>0</v>
      </c>
      <c r="AS60" s="336">
        <v>0</v>
      </c>
      <c r="AT60" s="336">
        <v>0</v>
      </c>
      <c r="AU60" s="336">
        <v>0</v>
      </c>
      <c r="AV60" s="336">
        <v>1.48</v>
      </c>
      <c r="AW60" s="336">
        <v>0</v>
      </c>
      <c r="AX60" s="336">
        <v>0</v>
      </c>
      <c r="AY60" s="336">
        <v>28.07</v>
      </c>
      <c r="AZ60" s="336">
        <v>2.98</v>
      </c>
      <c r="BA60" s="336">
        <v>1.39</v>
      </c>
      <c r="BB60" s="336">
        <v>19.02</v>
      </c>
      <c r="BC60" s="336">
        <v>0</v>
      </c>
      <c r="BD60" s="336">
        <v>0</v>
      </c>
      <c r="BE60" s="336">
        <v>71.540000000000006</v>
      </c>
      <c r="BF60" s="336">
        <v>0</v>
      </c>
      <c r="BG60" s="336">
        <v>0</v>
      </c>
      <c r="BH60" s="336">
        <v>0</v>
      </c>
      <c r="BI60" s="336">
        <v>0</v>
      </c>
      <c r="BJ60" s="336">
        <v>0</v>
      </c>
      <c r="BK60" s="336">
        <v>0</v>
      </c>
      <c r="BL60" s="336">
        <v>6.06</v>
      </c>
      <c r="BM60" s="336">
        <v>0</v>
      </c>
      <c r="BN60" s="336">
        <v>3.7</v>
      </c>
      <c r="BO60" s="336">
        <v>0</v>
      </c>
      <c r="BP60" s="336">
        <v>0</v>
      </c>
      <c r="BQ60" s="336">
        <v>0</v>
      </c>
      <c r="BR60" s="336">
        <v>0</v>
      </c>
      <c r="BS60" s="336">
        <v>6</v>
      </c>
      <c r="BT60" s="336">
        <v>0</v>
      </c>
      <c r="BU60" s="336">
        <v>0</v>
      </c>
      <c r="BV60" s="336">
        <v>0.01</v>
      </c>
      <c r="BW60" s="336">
        <v>0</v>
      </c>
      <c r="BX60" s="336">
        <v>0</v>
      </c>
      <c r="BY60" s="336">
        <v>7.92</v>
      </c>
      <c r="BZ60" s="336">
        <v>32.840000000000003</v>
      </c>
      <c r="CA60" s="336">
        <v>0.01</v>
      </c>
      <c r="CB60" s="336">
        <v>0</v>
      </c>
      <c r="CC60" s="336">
        <v>0</v>
      </c>
      <c r="CD60" s="219" t="s">
        <v>248</v>
      </c>
      <c r="CE60" s="237">
        <f t="shared" ref="CE60:CE68" si="6">SUM(C60:CD60)</f>
        <v>837.57000000000016</v>
      </c>
    </row>
    <row r="61" spans="1:83" x14ac:dyDescent="0.35">
      <c r="A61" s="35" t="s">
        <v>264</v>
      </c>
      <c r="B61" s="16"/>
      <c r="C61" s="336">
        <v>9022358</v>
      </c>
      <c r="D61" s="336">
        <v>0</v>
      </c>
      <c r="E61" s="336">
        <v>15378770</v>
      </c>
      <c r="F61" s="336">
        <v>0</v>
      </c>
      <c r="G61" s="336">
        <v>0</v>
      </c>
      <c r="H61" s="336">
        <v>0</v>
      </c>
      <c r="I61" s="336">
        <v>0</v>
      </c>
      <c r="J61" s="336">
        <v>1629113</v>
      </c>
      <c r="K61" s="336">
        <v>0</v>
      </c>
      <c r="L61" s="336">
        <v>0</v>
      </c>
      <c r="M61" s="336">
        <v>0</v>
      </c>
      <c r="N61" s="336">
        <v>0</v>
      </c>
      <c r="O61" s="336">
        <v>5934935</v>
      </c>
      <c r="P61" s="336">
        <v>10007209</v>
      </c>
      <c r="Q61" s="336">
        <v>4018618</v>
      </c>
      <c r="R61" s="336">
        <v>607661</v>
      </c>
      <c r="S61" s="336">
        <v>0</v>
      </c>
      <c r="T61" s="336">
        <v>294661</v>
      </c>
      <c r="U61" s="336">
        <v>255029</v>
      </c>
      <c r="V61" s="336">
        <v>4165651</v>
      </c>
      <c r="W61" s="336">
        <v>1130664</v>
      </c>
      <c r="X61" s="336">
        <v>2817451</v>
      </c>
      <c r="Y61" s="336">
        <v>4345533</v>
      </c>
      <c r="Z61" s="336">
        <v>0</v>
      </c>
      <c r="AA61" s="336">
        <v>147960</v>
      </c>
      <c r="AB61" s="336">
        <v>3976950</v>
      </c>
      <c r="AC61" s="336">
        <v>1598640</v>
      </c>
      <c r="AD61" s="336">
        <v>200277</v>
      </c>
      <c r="AE61" s="336">
        <v>2364522</v>
      </c>
      <c r="AF61" s="336">
        <v>0</v>
      </c>
      <c r="AG61" s="336">
        <v>6808723</v>
      </c>
      <c r="AH61" s="336">
        <v>0</v>
      </c>
      <c r="AI61" s="336">
        <v>0</v>
      </c>
      <c r="AJ61" s="336">
        <v>1342442</v>
      </c>
      <c r="AK61" s="336">
        <v>0</v>
      </c>
      <c r="AL61" s="336">
        <v>0</v>
      </c>
      <c r="AM61" s="336">
        <v>0</v>
      </c>
      <c r="AN61" s="336">
        <v>0</v>
      </c>
      <c r="AO61" s="336">
        <v>0</v>
      </c>
      <c r="AP61" s="336">
        <v>0</v>
      </c>
      <c r="AQ61" s="336">
        <v>0</v>
      </c>
      <c r="AR61" s="336">
        <v>0</v>
      </c>
      <c r="AS61" s="336">
        <v>0</v>
      </c>
      <c r="AT61" s="336">
        <v>0</v>
      </c>
      <c r="AU61" s="336">
        <v>0</v>
      </c>
      <c r="AV61" s="336">
        <v>339542</v>
      </c>
      <c r="AW61" s="336">
        <v>0</v>
      </c>
      <c r="AX61" s="336">
        <v>0</v>
      </c>
      <c r="AY61" s="336">
        <v>2041635</v>
      </c>
      <c r="AZ61" s="336">
        <v>213486</v>
      </c>
      <c r="BA61" s="336">
        <v>84434</v>
      </c>
      <c r="BB61" s="336">
        <v>2299692</v>
      </c>
      <c r="BC61" s="336">
        <v>0</v>
      </c>
      <c r="BD61" s="336">
        <v>15972</v>
      </c>
      <c r="BE61" s="336">
        <v>5204181</v>
      </c>
      <c r="BF61" s="336">
        <v>0</v>
      </c>
      <c r="BG61" s="336">
        <v>0</v>
      </c>
      <c r="BH61" s="336">
        <v>0</v>
      </c>
      <c r="BI61" s="336">
        <v>0</v>
      </c>
      <c r="BJ61" s="336">
        <v>0</v>
      </c>
      <c r="BK61" s="336">
        <v>0</v>
      </c>
      <c r="BL61" s="336">
        <v>946791</v>
      </c>
      <c r="BM61" s="336">
        <v>0</v>
      </c>
      <c r="BN61" s="336">
        <v>1480721</v>
      </c>
      <c r="BO61" s="336">
        <v>0</v>
      </c>
      <c r="BP61" s="336">
        <v>0</v>
      </c>
      <c r="BQ61" s="336">
        <v>0</v>
      </c>
      <c r="BR61" s="336">
        <v>0</v>
      </c>
      <c r="BS61" s="336">
        <v>384961</v>
      </c>
      <c r="BT61" s="336">
        <v>0</v>
      </c>
      <c r="BU61" s="336">
        <v>0</v>
      </c>
      <c r="BV61" s="336">
        <v>1327</v>
      </c>
      <c r="BW61" s="336">
        <v>0</v>
      </c>
      <c r="BX61" s="336">
        <v>0</v>
      </c>
      <c r="BY61" s="336">
        <v>1318979</v>
      </c>
      <c r="BZ61" s="336">
        <v>3611060</v>
      </c>
      <c r="CA61" s="336">
        <v>1267</v>
      </c>
      <c r="CB61" s="336">
        <v>0</v>
      </c>
      <c r="CC61" s="336">
        <v>638148</v>
      </c>
      <c r="CD61" s="25" t="s">
        <v>248</v>
      </c>
      <c r="CE61" s="28">
        <f t="shared" si="6"/>
        <v>94629363</v>
      </c>
    </row>
    <row r="62" spans="1:83" x14ac:dyDescent="0.35">
      <c r="A62" s="35" t="s">
        <v>11</v>
      </c>
      <c r="B62" s="16"/>
      <c r="C62" s="28">
        <f t="shared" ref="C62:AH62" si="7">ROUND(C47+C48,0)</f>
        <v>1086990</v>
      </c>
      <c r="D62" s="28">
        <f t="shared" si="7"/>
        <v>0</v>
      </c>
      <c r="E62" s="28">
        <f t="shared" si="7"/>
        <v>2015992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277793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965833</v>
      </c>
      <c r="P62" s="28">
        <f t="shared" si="7"/>
        <v>1496830</v>
      </c>
      <c r="Q62" s="28">
        <f t="shared" si="7"/>
        <v>597154</v>
      </c>
      <c r="R62" s="28">
        <f t="shared" si="7"/>
        <v>86528</v>
      </c>
      <c r="S62" s="28">
        <f t="shared" si="7"/>
        <v>0</v>
      </c>
      <c r="T62" s="28">
        <f t="shared" si="7"/>
        <v>631</v>
      </c>
      <c r="U62" s="28">
        <f t="shared" si="7"/>
        <v>20425</v>
      </c>
      <c r="V62" s="28">
        <f t="shared" si="7"/>
        <v>571780</v>
      </c>
      <c r="W62" s="28">
        <f t="shared" si="7"/>
        <v>164883</v>
      </c>
      <c r="X62" s="28">
        <f t="shared" si="7"/>
        <v>393346</v>
      </c>
      <c r="Y62" s="28">
        <f t="shared" si="7"/>
        <v>635672</v>
      </c>
      <c r="Z62" s="28">
        <f t="shared" si="7"/>
        <v>0</v>
      </c>
      <c r="AA62" s="28">
        <f t="shared" si="7"/>
        <v>0</v>
      </c>
      <c r="AB62" s="28">
        <f t="shared" si="7"/>
        <v>545516</v>
      </c>
      <c r="AC62" s="28">
        <f t="shared" si="7"/>
        <v>241118</v>
      </c>
      <c r="AD62" s="28">
        <f t="shared" si="7"/>
        <v>0</v>
      </c>
      <c r="AE62" s="28">
        <f t="shared" si="7"/>
        <v>370088</v>
      </c>
      <c r="AF62" s="28">
        <f t="shared" si="7"/>
        <v>0</v>
      </c>
      <c r="AG62" s="28">
        <f t="shared" si="7"/>
        <v>935350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200015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45130</v>
      </c>
      <c r="AW62" s="28">
        <f t="shared" si="8"/>
        <v>0</v>
      </c>
      <c r="AX62" s="28">
        <f t="shared" si="8"/>
        <v>0</v>
      </c>
      <c r="AY62" s="28">
        <f t="shared" si="8"/>
        <v>307361</v>
      </c>
      <c r="AZ62" s="28">
        <f t="shared" si="8"/>
        <v>67553</v>
      </c>
      <c r="BA62" s="28">
        <f t="shared" si="8"/>
        <v>11879</v>
      </c>
      <c r="BB62" s="28">
        <f t="shared" si="8"/>
        <v>307482</v>
      </c>
      <c r="BC62" s="28">
        <f t="shared" si="8"/>
        <v>0</v>
      </c>
      <c r="BD62" s="28">
        <f t="shared" si="8"/>
        <v>1480</v>
      </c>
      <c r="BE62" s="28">
        <f t="shared" si="8"/>
        <v>759651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152622</v>
      </c>
      <c r="BM62" s="28">
        <f t="shared" si="8"/>
        <v>0</v>
      </c>
      <c r="BN62" s="28">
        <f t="shared" si="8"/>
        <v>222035</v>
      </c>
      <c r="BO62" s="28">
        <f t="shared" ref="BO62:CC62" si="9">ROUND(BO47+BO48,0)</f>
        <v>385065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60002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183854</v>
      </c>
      <c r="BZ62" s="28">
        <f t="shared" si="9"/>
        <v>804449</v>
      </c>
      <c r="CA62" s="28">
        <f t="shared" si="9"/>
        <v>0</v>
      </c>
      <c r="CB62" s="28">
        <f t="shared" si="9"/>
        <v>0</v>
      </c>
      <c r="CC62" s="28">
        <f t="shared" si="9"/>
        <v>-919807</v>
      </c>
      <c r="CD62" s="25" t="s">
        <v>248</v>
      </c>
      <c r="CE62" s="28">
        <f t="shared" si="6"/>
        <v>12994700</v>
      </c>
    </row>
    <row r="63" spans="1:83" x14ac:dyDescent="0.35">
      <c r="A63" s="35" t="s">
        <v>265</v>
      </c>
      <c r="B63" s="16"/>
      <c r="C63" s="336">
        <v>0</v>
      </c>
      <c r="D63" s="336">
        <v>0</v>
      </c>
      <c r="E63" s="336">
        <v>4000</v>
      </c>
      <c r="F63" s="336">
        <v>0</v>
      </c>
      <c r="G63" s="336">
        <v>0</v>
      </c>
      <c r="H63" s="336">
        <v>0</v>
      </c>
      <c r="I63" s="336">
        <v>0</v>
      </c>
      <c r="J63" s="336">
        <v>637956.96</v>
      </c>
      <c r="K63" s="336">
        <v>0</v>
      </c>
      <c r="L63" s="336">
        <v>0</v>
      </c>
      <c r="M63" s="336">
        <v>0</v>
      </c>
      <c r="N63" s="336">
        <v>0</v>
      </c>
      <c r="O63" s="336">
        <v>1427079.03</v>
      </c>
      <c r="P63" s="336">
        <v>9.99</v>
      </c>
      <c r="Q63" s="336">
        <v>0</v>
      </c>
      <c r="R63" s="336">
        <v>2116190.15</v>
      </c>
      <c r="S63" s="336">
        <v>0</v>
      </c>
      <c r="T63" s="336">
        <v>0</v>
      </c>
      <c r="U63" s="336">
        <v>712172.23</v>
      </c>
      <c r="V63" s="336">
        <v>0</v>
      </c>
      <c r="W63" s="336">
        <v>0</v>
      </c>
      <c r="X63" s="336">
        <v>0</v>
      </c>
      <c r="Y63" s="336">
        <v>2125</v>
      </c>
      <c r="Z63" s="336">
        <v>0</v>
      </c>
      <c r="AA63" s="336">
        <v>0</v>
      </c>
      <c r="AB63" s="336">
        <v>53650.29</v>
      </c>
      <c r="AC63" s="336">
        <v>0</v>
      </c>
      <c r="AD63" s="336">
        <v>0</v>
      </c>
      <c r="AE63" s="336">
        <v>0</v>
      </c>
      <c r="AF63" s="336">
        <v>0</v>
      </c>
      <c r="AG63" s="336">
        <v>671590.22</v>
      </c>
      <c r="AH63" s="336">
        <v>0</v>
      </c>
      <c r="AI63" s="336">
        <v>0</v>
      </c>
      <c r="AJ63" s="336">
        <v>1136600.04</v>
      </c>
      <c r="AK63" s="336">
        <v>0</v>
      </c>
      <c r="AL63" s="336">
        <v>0</v>
      </c>
      <c r="AM63" s="336">
        <v>0</v>
      </c>
      <c r="AN63" s="336">
        <v>0</v>
      </c>
      <c r="AO63" s="336">
        <v>0</v>
      </c>
      <c r="AP63" s="336">
        <v>0</v>
      </c>
      <c r="AQ63" s="336">
        <v>0</v>
      </c>
      <c r="AR63" s="336">
        <v>0</v>
      </c>
      <c r="AS63" s="336">
        <v>0</v>
      </c>
      <c r="AT63" s="336">
        <v>0</v>
      </c>
      <c r="AU63" s="336">
        <v>0</v>
      </c>
      <c r="AV63" s="336">
        <v>0</v>
      </c>
      <c r="AW63" s="336">
        <v>0</v>
      </c>
      <c r="AX63" s="336">
        <v>0</v>
      </c>
      <c r="AY63" s="336">
        <v>0</v>
      </c>
      <c r="AZ63" s="336">
        <v>0</v>
      </c>
      <c r="BA63" s="336">
        <v>0</v>
      </c>
      <c r="BB63" s="336">
        <v>15762.5</v>
      </c>
      <c r="BC63" s="336">
        <v>0</v>
      </c>
      <c r="BD63" s="336">
        <v>0</v>
      </c>
      <c r="BE63" s="336">
        <v>61121.490000000005</v>
      </c>
      <c r="BF63" s="336">
        <v>0</v>
      </c>
      <c r="BG63" s="336">
        <v>0</v>
      </c>
      <c r="BH63" s="336">
        <v>0</v>
      </c>
      <c r="BI63" s="336">
        <v>0</v>
      </c>
      <c r="BJ63" s="336">
        <v>0</v>
      </c>
      <c r="BK63" s="336">
        <v>0</v>
      </c>
      <c r="BL63" s="336">
        <v>31130.78</v>
      </c>
      <c r="BM63" s="336">
        <v>0</v>
      </c>
      <c r="BN63" s="336">
        <v>414027.36</v>
      </c>
      <c r="BO63" s="336">
        <v>0</v>
      </c>
      <c r="BP63" s="336">
        <v>0</v>
      </c>
      <c r="BQ63" s="336">
        <v>0</v>
      </c>
      <c r="BR63" s="336">
        <v>0</v>
      </c>
      <c r="BS63" s="336">
        <v>0</v>
      </c>
      <c r="BT63" s="336">
        <v>0</v>
      </c>
      <c r="BU63" s="336">
        <v>0</v>
      </c>
      <c r="BV63" s="336">
        <v>0</v>
      </c>
      <c r="BW63" s="336">
        <v>0</v>
      </c>
      <c r="BX63" s="336">
        <v>0</v>
      </c>
      <c r="BY63" s="336">
        <v>56.25</v>
      </c>
      <c r="BZ63" s="336">
        <v>0</v>
      </c>
      <c r="CA63" s="336">
        <v>117298.48</v>
      </c>
      <c r="CB63" s="336">
        <v>0</v>
      </c>
      <c r="CC63" s="336">
        <v>0</v>
      </c>
      <c r="CD63" s="25" t="s">
        <v>248</v>
      </c>
      <c r="CE63" s="28">
        <f t="shared" si="6"/>
        <v>7400770.7700000005</v>
      </c>
    </row>
    <row r="64" spans="1:83" x14ac:dyDescent="0.35">
      <c r="A64" s="35" t="s">
        <v>266</v>
      </c>
      <c r="B64" s="16"/>
      <c r="C64" s="336">
        <v>799821</v>
      </c>
      <c r="D64" s="336">
        <v>0</v>
      </c>
      <c r="E64" s="336">
        <v>1165445</v>
      </c>
      <c r="F64" s="336">
        <v>0</v>
      </c>
      <c r="G64" s="336">
        <v>0</v>
      </c>
      <c r="H64" s="336">
        <v>0</v>
      </c>
      <c r="I64" s="336">
        <v>0</v>
      </c>
      <c r="J64" s="336">
        <v>92236</v>
      </c>
      <c r="K64" s="336">
        <v>0</v>
      </c>
      <c r="L64" s="336">
        <v>0</v>
      </c>
      <c r="M64" s="336">
        <v>0</v>
      </c>
      <c r="N64" s="336">
        <v>0</v>
      </c>
      <c r="O64" s="336">
        <v>727808</v>
      </c>
      <c r="P64" s="336">
        <v>17337055</v>
      </c>
      <c r="Q64" s="336">
        <v>76624</v>
      </c>
      <c r="R64" s="336">
        <v>536964</v>
      </c>
      <c r="S64" s="336">
        <v>651996</v>
      </c>
      <c r="T64" s="336">
        <v>72316</v>
      </c>
      <c r="U64" s="336">
        <v>631584</v>
      </c>
      <c r="V64" s="336">
        <v>1503201</v>
      </c>
      <c r="W64" s="336">
        <v>210901</v>
      </c>
      <c r="X64" s="336">
        <v>1411474</v>
      </c>
      <c r="Y64" s="336">
        <v>660959</v>
      </c>
      <c r="Z64" s="336">
        <v>0</v>
      </c>
      <c r="AA64" s="336">
        <v>57361</v>
      </c>
      <c r="AB64" s="336">
        <v>8147131</v>
      </c>
      <c r="AC64" s="336">
        <v>247266</v>
      </c>
      <c r="AD64" s="336">
        <v>97464</v>
      </c>
      <c r="AE64" s="336">
        <v>15293</v>
      </c>
      <c r="AF64" s="336">
        <v>0</v>
      </c>
      <c r="AG64" s="336">
        <v>1235658</v>
      </c>
      <c r="AH64" s="336">
        <v>0</v>
      </c>
      <c r="AI64" s="336">
        <v>0</v>
      </c>
      <c r="AJ64" s="336">
        <v>455012</v>
      </c>
      <c r="AK64" s="336">
        <v>0</v>
      </c>
      <c r="AL64" s="336">
        <v>0</v>
      </c>
      <c r="AM64" s="336">
        <v>0</v>
      </c>
      <c r="AN64" s="336">
        <v>0</v>
      </c>
      <c r="AO64" s="336">
        <v>0</v>
      </c>
      <c r="AP64" s="336">
        <v>0</v>
      </c>
      <c r="AQ64" s="336">
        <v>0</v>
      </c>
      <c r="AR64" s="336">
        <v>0</v>
      </c>
      <c r="AS64" s="336">
        <v>0</v>
      </c>
      <c r="AT64" s="336">
        <v>0</v>
      </c>
      <c r="AU64" s="336">
        <v>0</v>
      </c>
      <c r="AV64" s="336">
        <v>20070</v>
      </c>
      <c r="AW64" s="336">
        <v>0</v>
      </c>
      <c r="AX64" s="336">
        <v>0</v>
      </c>
      <c r="AY64" s="336">
        <v>243048</v>
      </c>
      <c r="AZ64" s="336">
        <v>353550</v>
      </c>
      <c r="BA64" s="336">
        <v>98754</v>
      </c>
      <c r="BB64" s="336">
        <v>8984</v>
      </c>
      <c r="BC64" s="336">
        <v>0</v>
      </c>
      <c r="BD64" s="336">
        <v>-15698</v>
      </c>
      <c r="BE64" s="336">
        <v>785341</v>
      </c>
      <c r="BF64" s="336">
        <v>0</v>
      </c>
      <c r="BG64" s="336">
        <v>0</v>
      </c>
      <c r="BH64" s="336">
        <v>0</v>
      </c>
      <c r="BI64" s="336">
        <v>0</v>
      </c>
      <c r="BJ64" s="336">
        <v>0</v>
      </c>
      <c r="BK64" s="336">
        <v>0</v>
      </c>
      <c r="BL64" s="336">
        <v>4994</v>
      </c>
      <c r="BM64" s="336">
        <v>0</v>
      </c>
      <c r="BN64" s="336">
        <v>130012</v>
      </c>
      <c r="BO64" s="336">
        <v>0</v>
      </c>
      <c r="BP64" s="336">
        <v>0</v>
      </c>
      <c r="BQ64" s="336">
        <v>0</v>
      </c>
      <c r="BR64" s="336">
        <v>0</v>
      </c>
      <c r="BS64" s="336">
        <v>39989</v>
      </c>
      <c r="BT64" s="336">
        <v>0</v>
      </c>
      <c r="BU64" s="336">
        <v>-34</v>
      </c>
      <c r="BV64" s="336">
        <v>0</v>
      </c>
      <c r="BW64" s="336">
        <v>0</v>
      </c>
      <c r="BX64" s="336">
        <v>0</v>
      </c>
      <c r="BY64" s="336">
        <v>1049</v>
      </c>
      <c r="BZ64" s="336">
        <v>0</v>
      </c>
      <c r="CA64" s="336">
        <v>0</v>
      </c>
      <c r="CB64" s="336">
        <v>0</v>
      </c>
      <c r="CC64" s="336">
        <v>-58932</v>
      </c>
      <c r="CD64" s="25" t="s">
        <v>248</v>
      </c>
      <c r="CE64" s="28">
        <f t="shared" si="6"/>
        <v>37744696</v>
      </c>
    </row>
    <row r="65" spans="1:83" x14ac:dyDescent="0.35">
      <c r="A65" s="35" t="s">
        <v>267</v>
      </c>
      <c r="B65" s="16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25" t="s">
        <v>248</v>
      </c>
      <c r="CE65" s="28">
        <f t="shared" si="6"/>
        <v>0</v>
      </c>
    </row>
    <row r="66" spans="1:83" x14ac:dyDescent="0.35">
      <c r="A66" s="35" t="s">
        <v>268</v>
      </c>
      <c r="B66" s="16"/>
      <c r="C66" s="336">
        <v>89634</v>
      </c>
      <c r="D66" s="336">
        <v>0</v>
      </c>
      <c r="E66" s="336">
        <v>321840</v>
      </c>
      <c r="F66" s="336">
        <v>0</v>
      </c>
      <c r="G66" s="336">
        <v>0</v>
      </c>
      <c r="H66" s="336">
        <v>0</v>
      </c>
      <c r="I66" s="336">
        <v>0</v>
      </c>
      <c r="J66" s="336">
        <v>2196</v>
      </c>
      <c r="K66" s="336">
        <v>0</v>
      </c>
      <c r="L66" s="336">
        <v>0</v>
      </c>
      <c r="M66" s="336">
        <v>0</v>
      </c>
      <c r="N66" s="336">
        <v>0</v>
      </c>
      <c r="O66" s="336">
        <v>17978</v>
      </c>
      <c r="P66" s="336">
        <v>259823</v>
      </c>
      <c r="Q66" s="336">
        <v>964</v>
      </c>
      <c r="R66" s="336">
        <v>8134</v>
      </c>
      <c r="S66" s="336">
        <v>84030</v>
      </c>
      <c r="T66" s="336">
        <v>1974</v>
      </c>
      <c r="U66" s="336">
        <v>6102359</v>
      </c>
      <c r="V66" s="336">
        <v>133724</v>
      </c>
      <c r="W66" s="336">
        <v>87263</v>
      </c>
      <c r="X66" s="336">
        <v>13502</v>
      </c>
      <c r="Y66" s="336">
        <v>731567</v>
      </c>
      <c r="Z66" s="336">
        <v>0</v>
      </c>
      <c r="AA66" s="336">
        <v>578</v>
      </c>
      <c r="AB66" s="336">
        <v>87193</v>
      </c>
      <c r="AC66" s="336">
        <v>7675</v>
      </c>
      <c r="AD66" s="336">
        <v>3458</v>
      </c>
      <c r="AE66" s="336">
        <v>2325</v>
      </c>
      <c r="AF66" s="336">
        <v>0</v>
      </c>
      <c r="AG66" s="336">
        <v>14217</v>
      </c>
      <c r="AH66" s="336">
        <v>0</v>
      </c>
      <c r="AI66" s="336">
        <v>0</v>
      </c>
      <c r="AJ66" s="336">
        <v>561454</v>
      </c>
      <c r="AK66" s="336">
        <v>0</v>
      </c>
      <c r="AL66" s="336">
        <v>0</v>
      </c>
      <c r="AM66" s="336">
        <v>0</v>
      </c>
      <c r="AN66" s="336">
        <v>0</v>
      </c>
      <c r="AO66" s="336">
        <v>0</v>
      </c>
      <c r="AP66" s="336">
        <v>0</v>
      </c>
      <c r="AQ66" s="336">
        <v>0</v>
      </c>
      <c r="AR66" s="336">
        <v>0</v>
      </c>
      <c r="AS66" s="336">
        <v>0</v>
      </c>
      <c r="AT66" s="336">
        <v>0</v>
      </c>
      <c r="AU66" s="336">
        <v>0</v>
      </c>
      <c r="AV66" s="336">
        <v>594</v>
      </c>
      <c r="AW66" s="336">
        <v>0</v>
      </c>
      <c r="AX66" s="336">
        <v>0</v>
      </c>
      <c r="AY66" s="336">
        <v>34641</v>
      </c>
      <c r="AZ66" s="336">
        <v>2086</v>
      </c>
      <c r="BA66" s="336">
        <v>1255</v>
      </c>
      <c r="BB66" s="336">
        <v>416</v>
      </c>
      <c r="BC66" s="336">
        <v>0</v>
      </c>
      <c r="BD66" s="336">
        <v>17007</v>
      </c>
      <c r="BE66" s="336">
        <v>188048</v>
      </c>
      <c r="BF66" s="336">
        <v>0</v>
      </c>
      <c r="BG66" s="336">
        <v>0</v>
      </c>
      <c r="BH66" s="336">
        <v>0</v>
      </c>
      <c r="BI66" s="336">
        <v>0</v>
      </c>
      <c r="BJ66" s="336">
        <v>0</v>
      </c>
      <c r="BK66" s="336">
        <v>0</v>
      </c>
      <c r="BL66" s="336">
        <v>674</v>
      </c>
      <c r="BM66" s="336">
        <v>21</v>
      </c>
      <c r="BN66" s="336">
        <v>168709</v>
      </c>
      <c r="BO66" s="336">
        <v>189</v>
      </c>
      <c r="BP66" s="336">
        <v>0</v>
      </c>
      <c r="BQ66" s="336">
        <v>0</v>
      </c>
      <c r="BR66" s="336">
        <v>0</v>
      </c>
      <c r="BS66" s="336">
        <v>18792</v>
      </c>
      <c r="BT66" s="336">
        <v>0</v>
      </c>
      <c r="BU66" s="336">
        <v>0</v>
      </c>
      <c r="BV66" s="336">
        <v>23</v>
      </c>
      <c r="BW66" s="336">
        <v>6202121</v>
      </c>
      <c r="BX66" s="336">
        <v>0</v>
      </c>
      <c r="BY66" s="336">
        <v>235</v>
      </c>
      <c r="BZ66" s="336">
        <v>20128</v>
      </c>
      <c r="CA66" s="336">
        <v>0</v>
      </c>
      <c r="CB66" s="336">
        <v>0</v>
      </c>
      <c r="CC66" s="336">
        <v>2083</v>
      </c>
      <c r="CD66" s="25" t="s">
        <v>248</v>
      </c>
      <c r="CE66" s="28">
        <f t="shared" si="6"/>
        <v>15188910</v>
      </c>
    </row>
    <row r="67" spans="1:83" x14ac:dyDescent="0.35">
      <c r="A67" s="35" t="s">
        <v>16</v>
      </c>
      <c r="B67" s="16"/>
      <c r="C67" s="28">
        <f t="shared" ref="C67:AH67" si="10">ROUND(C51+C52,0)</f>
        <v>95222</v>
      </c>
      <c r="D67" s="28">
        <f t="shared" si="10"/>
        <v>0</v>
      </c>
      <c r="E67" s="28">
        <f t="shared" si="10"/>
        <v>55128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220957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93031</v>
      </c>
      <c r="P67" s="28">
        <f t="shared" si="10"/>
        <v>2742932</v>
      </c>
      <c r="Q67" s="28">
        <f t="shared" si="10"/>
        <v>4450</v>
      </c>
      <c r="R67" s="28">
        <f t="shared" si="10"/>
        <v>15961</v>
      </c>
      <c r="S67" s="28">
        <f t="shared" si="10"/>
        <v>0</v>
      </c>
      <c r="T67" s="28">
        <f t="shared" si="10"/>
        <v>6761</v>
      </c>
      <c r="U67" s="28">
        <f t="shared" si="10"/>
        <v>20857</v>
      </c>
      <c r="V67" s="28">
        <f t="shared" si="10"/>
        <v>126713</v>
      </c>
      <c r="W67" s="28">
        <f t="shared" si="10"/>
        <v>52320</v>
      </c>
      <c r="X67" s="28">
        <f t="shared" si="10"/>
        <v>10217</v>
      </c>
      <c r="Y67" s="28">
        <f t="shared" si="10"/>
        <v>390013</v>
      </c>
      <c r="Z67" s="28">
        <f t="shared" si="10"/>
        <v>0</v>
      </c>
      <c r="AA67" s="28">
        <f t="shared" si="10"/>
        <v>0</v>
      </c>
      <c r="AB67" s="28">
        <f t="shared" si="10"/>
        <v>7</v>
      </c>
      <c r="AC67" s="28">
        <f t="shared" si="10"/>
        <v>152414</v>
      </c>
      <c r="AD67" s="28">
        <f t="shared" si="10"/>
        <v>0</v>
      </c>
      <c r="AE67" s="28">
        <f t="shared" si="10"/>
        <v>596</v>
      </c>
      <c r="AF67" s="28">
        <f t="shared" si="10"/>
        <v>0</v>
      </c>
      <c r="AG67" s="28">
        <f t="shared" si="10"/>
        <v>33772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550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4394</v>
      </c>
      <c r="AZ67" s="28">
        <f t="shared" si="11"/>
        <v>-12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170457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1784518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136353</v>
      </c>
      <c r="CA67" s="28">
        <f t="shared" si="12"/>
        <v>0</v>
      </c>
      <c r="CB67" s="28">
        <f t="shared" si="12"/>
        <v>0</v>
      </c>
      <c r="CC67" s="28">
        <f t="shared" si="12"/>
        <v>15534522</v>
      </c>
      <c r="CD67" s="25" t="s">
        <v>248</v>
      </c>
      <c r="CE67" s="28">
        <f t="shared" si="6"/>
        <v>21652133</v>
      </c>
    </row>
    <row r="68" spans="1:83" x14ac:dyDescent="0.35">
      <c r="A68" s="35" t="s">
        <v>269</v>
      </c>
      <c r="B68" s="28"/>
      <c r="C68" s="336">
        <v>723</v>
      </c>
      <c r="D68" s="336">
        <v>0</v>
      </c>
      <c r="E68" s="336">
        <v>56899</v>
      </c>
      <c r="F68" s="336">
        <v>0</v>
      </c>
      <c r="G68" s="336">
        <v>0</v>
      </c>
      <c r="H68" s="336">
        <v>0</v>
      </c>
      <c r="I68" s="336">
        <v>0</v>
      </c>
      <c r="J68" s="336">
        <v>0</v>
      </c>
      <c r="K68" s="336">
        <v>0</v>
      </c>
      <c r="L68" s="336">
        <v>0</v>
      </c>
      <c r="M68" s="336">
        <v>0</v>
      </c>
      <c r="N68" s="336">
        <v>0</v>
      </c>
      <c r="O68" s="336">
        <v>-338</v>
      </c>
      <c r="P68" s="336">
        <v>24245</v>
      </c>
      <c r="Q68" s="336">
        <v>0</v>
      </c>
      <c r="R68" s="336">
        <v>0</v>
      </c>
      <c r="S68" s="336">
        <v>41</v>
      </c>
      <c r="T68" s="336">
        <v>0</v>
      </c>
      <c r="U68" s="336">
        <v>0</v>
      </c>
      <c r="V68" s="336">
        <v>6303</v>
      </c>
      <c r="W68" s="336">
        <v>0</v>
      </c>
      <c r="X68" s="336">
        <v>0</v>
      </c>
      <c r="Y68" s="336">
        <v>0</v>
      </c>
      <c r="Z68" s="336">
        <v>0</v>
      </c>
      <c r="AA68" s="336">
        <v>0</v>
      </c>
      <c r="AB68" s="336">
        <v>195259</v>
      </c>
      <c r="AC68" s="336">
        <v>16861</v>
      </c>
      <c r="AD68" s="336">
        <v>0</v>
      </c>
      <c r="AE68" s="336">
        <v>0</v>
      </c>
      <c r="AF68" s="336">
        <v>0</v>
      </c>
      <c r="AG68" s="336">
        <v>1265</v>
      </c>
      <c r="AH68" s="336">
        <v>0</v>
      </c>
      <c r="AI68" s="336">
        <v>0</v>
      </c>
      <c r="AJ68" s="336">
        <v>19918</v>
      </c>
      <c r="AK68" s="336">
        <v>0</v>
      </c>
      <c r="AL68" s="336">
        <v>0</v>
      </c>
      <c r="AM68" s="336">
        <v>0</v>
      </c>
      <c r="AN68" s="336">
        <v>0</v>
      </c>
      <c r="AO68" s="336">
        <v>0</v>
      </c>
      <c r="AP68" s="336">
        <v>0</v>
      </c>
      <c r="AQ68" s="336">
        <v>0</v>
      </c>
      <c r="AR68" s="336">
        <v>0</v>
      </c>
      <c r="AS68" s="336">
        <v>0</v>
      </c>
      <c r="AT68" s="336">
        <v>0</v>
      </c>
      <c r="AU68" s="336">
        <v>0</v>
      </c>
      <c r="AV68" s="336">
        <v>0</v>
      </c>
      <c r="AW68" s="336">
        <v>0</v>
      </c>
      <c r="AX68" s="336">
        <v>0</v>
      </c>
      <c r="AY68" s="336">
        <v>3948</v>
      </c>
      <c r="AZ68" s="336">
        <v>0</v>
      </c>
      <c r="BA68" s="336">
        <v>0</v>
      </c>
      <c r="BB68" s="336">
        <v>0</v>
      </c>
      <c r="BC68" s="336">
        <v>0</v>
      </c>
      <c r="BD68" s="336">
        <v>-339</v>
      </c>
      <c r="BE68" s="336">
        <v>15</v>
      </c>
      <c r="BF68" s="336">
        <v>0</v>
      </c>
      <c r="BG68" s="336">
        <v>0</v>
      </c>
      <c r="BH68" s="336">
        <v>0</v>
      </c>
      <c r="BI68" s="336">
        <v>0</v>
      </c>
      <c r="BJ68" s="336">
        <v>0</v>
      </c>
      <c r="BK68" s="336">
        <v>0</v>
      </c>
      <c r="BL68" s="336">
        <v>0</v>
      </c>
      <c r="BM68" s="336">
        <v>0</v>
      </c>
      <c r="BN68" s="336">
        <v>-30385</v>
      </c>
      <c r="BO68" s="336">
        <v>0</v>
      </c>
      <c r="BP68" s="336">
        <v>0</v>
      </c>
      <c r="BQ68" s="336">
        <v>0</v>
      </c>
      <c r="BR68" s="336">
        <v>0</v>
      </c>
      <c r="BS68" s="336">
        <v>17166</v>
      </c>
      <c r="BT68" s="336">
        <v>0</v>
      </c>
      <c r="BU68" s="336">
        <v>0</v>
      </c>
      <c r="BV68" s="336">
        <v>0</v>
      </c>
      <c r="BW68" s="336">
        <v>0</v>
      </c>
      <c r="BX68" s="336">
        <v>0</v>
      </c>
      <c r="BY68" s="336">
        <v>0</v>
      </c>
      <c r="BZ68" s="336">
        <v>0</v>
      </c>
      <c r="CA68" s="336">
        <v>0</v>
      </c>
      <c r="CB68" s="336">
        <v>0</v>
      </c>
      <c r="CC68" s="336">
        <v>3029272</v>
      </c>
      <c r="CD68" s="25" t="s">
        <v>248</v>
      </c>
      <c r="CE68" s="28">
        <f t="shared" si="6"/>
        <v>3340853</v>
      </c>
    </row>
    <row r="69" spans="1:83" x14ac:dyDescent="0.35">
      <c r="A69" s="35" t="s">
        <v>270</v>
      </c>
      <c r="B69" s="16"/>
      <c r="C69" s="28">
        <f t="shared" ref="C69:AH69" si="13">SUM(C70:C83)</f>
        <v>10475816</v>
      </c>
      <c r="D69" s="28">
        <f t="shared" si="13"/>
        <v>0</v>
      </c>
      <c r="E69" s="28">
        <f t="shared" si="13"/>
        <v>16004806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1747898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6354334</v>
      </c>
      <c r="P69" s="28">
        <f t="shared" si="13"/>
        <v>12879879</v>
      </c>
      <c r="Q69" s="28">
        <f t="shared" si="13"/>
        <v>3807441</v>
      </c>
      <c r="R69" s="28">
        <f t="shared" si="13"/>
        <v>578009</v>
      </c>
      <c r="S69" s="28">
        <f t="shared" si="13"/>
        <v>-3687</v>
      </c>
      <c r="T69" s="28">
        <f t="shared" si="13"/>
        <v>277983</v>
      </c>
      <c r="U69" s="28">
        <f t="shared" si="13"/>
        <v>1019083</v>
      </c>
      <c r="V69" s="28">
        <f t="shared" si="13"/>
        <v>4245272</v>
      </c>
      <c r="W69" s="28">
        <f t="shared" si="13"/>
        <v>1121340</v>
      </c>
      <c r="X69" s="28">
        <f t="shared" si="13"/>
        <v>3040305</v>
      </c>
      <c r="Y69" s="28">
        <f t="shared" si="13"/>
        <v>4761770</v>
      </c>
      <c r="Z69" s="28">
        <f t="shared" si="13"/>
        <v>0</v>
      </c>
      <c r="AA69" s="28">
        <f t="shared" si="13"/>
        <v>166560</v>
      </c>
      <c r="AB69" s="28">
        <f t="shared" si="13"/>
        <v>3820695</v>
      </c>
      <c r="AC69" s="28">
        <f t="shared" si="13"/>
        <v>2033230</v>
      </c>
      <c r="AD69" s="28">
        <f t="shared" si="13"/>
        <v>202000</v>
      </c>
      <c r="AE69" s="28">
        <f t="shared" si="13"/>
        <v>2240934</v>
      </c>
      <c r="AF69" s="28">
        <f t="shared" si="13"/>
        <v>0</v>
      </c>
      <c r="AG69" s="28">
        <f t="shared" si="13"/>
        <v>7398252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2647217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322331</v>
      </c>
      <c r="AW69" s="28">
        <f t="shared" si="14"/>
        <v>0</v>
      </c>
      <c r="AX69" s="28">
        <f t="shared" si="14"/>
        <v>0</v>
      </c>
      <c r="AY69" s="28">
        <f t="shared" si="14"/>
        <v>1936647</v>
      </c>
      <c r="AZ69" s="28">
        <f t="shared" si="14"/>
        <v>218250</v>
      </c>
      <c r="BA69" s="28">
        <f t="shared" si="14"/>
        <v>1073735</v>
      </c>
      <c r="BB69" s="28">
        <f t="shared" si="14"/>
        <v>2516076</v>
      </c>
      <c r="BC69" s="28">
        <f t="shared" si="14"/>
        <v>0</v>
      </c>
      <c r="BD69" s="28">
        <f t="shared" si="14"/>
        <v>18647</v>
      </c>
      <c r="BE69" s="28">
        <f t="shared" si="14"/>
        <v>9849813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895303</v>
      </c>
      <c r="BM69" s="28">
        <f t="shared" si="14"/>
        <v>0</v>
      </c>
      <c r="BN69" s="28">
        <f t="shared" si="14"/>
        <v>2224056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379422</v>
      </c>
      <c r="BT69" s="28">
        <f t="shared" si="15"/>
        <v>0</v>
      </c>
      <c r="BU69" s="28">
        <f t="shared" si="15"/>
        <v>0</v>
      </c>
      <c r="BV69" s="28">
        <f t="shared" si="15"/>
        <v>1252</v>
      </c>
      <c r="BW69" s="28">
        <f t="shared" si="15"/>
        <v>0</v>
      </c>
      <c r="BX69" s="28">
        <f t="shared" si="15"/>
        <v>0</v>
      </c>
      <c r="BY69" s="28">
        <f t="shared" si="15"/>
        <v>1249939</v>
      </c>
      <c r="BZ69" s="28">
        <f t="shared" si="15"/>
        <v>3407588</v>
      </c>
      <c r="CA69" s="28">
        <f t="shared" si="15"/>
        <v>1195</v>
      </c>
      <c r="CB69" s="28">
        <f t="shared" si="15"/>
        <v>0</v>
      </c>
      <c r="CC69" s="28">
        <f t="shared" si="15"/>
        <v>8430117</v>
      </c>
      <c r="CD69" s="28">
        <f t="shared" si="15"/>
        <v>0</v>
      </c>
      <c r="CE69" s="28">
        <f t="shared" si="15"/>
        <v>117343508</v>
      </c>
    </row>
    <row r="70" spans="1:83" x14ac:dyDescent="0.35">
      <c r="A70" s="29" t="s">
        <v>271</v>
      </c>
      <c r="B70" s="30"/>
      <c r="C70" s="336">
        <v>3352</v>
      </c>
      <c r="D70" s="336">
        <v>0</v>
      </c>
      <c r="E70" s="336">
        <v>4979</v>
      </c>
      <c r="F70" s="336">
        <v>0</v>
      </c>
      <c r="G70" s="336">
        <v>0</v>
      </c>
      <c r="H70" s="336">
        <v>0</v>
      </c>
      <c r="I70" s="336">
        <v>0</v>
      </c>
      <c r="J70" s="336">
        <v>0</v>
      </c>
      <c r="K70" s="336">
        <v>0</v>
      </c>
      <c r="L70" s="336">
        <v>0</v>
      </c>
      <c r="M70" s="336">
        <v>0</v>
      </c>
      <c r="N70" s="336">
        <v>0</v>
      </c>
      <c r="O70" s="336">
        <v>576</v>
      </c>
      <c r="P70" s="336">
        <v>2223</v>
      </c>
      <c r="Q70" s="336">
        <v>39</v>
      </c>
      <c r="R70" s="336">
        <v>4128</v>
      </c>
      <c r="S70" s="336">
        <v>-4111</v>
      </c>
      <c r="T70" s="336">
        <v>0</v>
      </c>
      <c r="U70" s="336">
        <v>759841</v>
      </c>
      <c r="V70" s="336">
        <v>0</v>
      </c>
      <c r="W70" s="336">
        <v>0</v>
      </c>
      <c r="X70" s="336">
        <v>0</v>
      </c>
      <c r="Y70" s="336">
        <v>0</v>
      </c>
      <c r="Z70" s="336">
        <v>0</v>
      </c>
      <c r="AA70" s="336">
        <v>0</v>
      </c>
      <c r="AB70" s="336">
        <v>0</v>
      </c>
      <c r="AC70" s="336">
        <v>0</v>
      </c>
      <c r="AD70" s="336">
        <v>0</v>
      </c>
      <c r="AE70" s="336">
        <v>0</v>
      </c>
      <c r="AF70" s="336">
        <v>0</v>
      </c>
      <c r="AG70" s="336">
        <v>1894</v>
      </c>
      <c r="AH70" s="336">
        <v>0</v>
      </c>
      <c r="AI70" s="336">
        <v>0</v>
      </c>
      <c r="AJ70" s="336">
        <v>573</v>
      </c>
      <c r="AK70" s="336">
        <v>0</v>
      </c>
      <c r="AL70" s="336">
        <v>0</v>
      </c>
      <c r="AM70" s="336">
        <v>0</v>
      </c>
      <c r="AN70" s="336">
        <v>0</v>
      </c>
      <c r="AO70" s="336">
        <v>0</v>
      </c>
      <c r="AP70" s="336">
        <v>0</v>
      </c>
      <c r="AQ70" s="336">
        <v>0</v>
      </c>
      <c r="AR70" s="336">
        <v>0</v>
      </c>
      <c r="AS70" s="336">
        <v>0</v>
      </c>
      <c r="AT70" s="336">
        <v>0</v>
      </c>
      <c r="AU70" s="336">
        <v>0</v>
      </c>
      <c r="AV70" s="336">
        <v>0</v>
      </c>
      <c r="AW70" s="336">
        <v>0</v>
      </c>
      <c r="AX70" s="336">
        <v>0</v>
      </c>
      <c r="AY70" s="336">
        <v>0</v>
      </c>
      <c r="AZ70" s="336">
        <v>0</v>
      </c>
      <c r="BA70" s="336">
        <v>0</v>
      </c>
      <c r="BB70" s="336">
        <v>0</v>
      </c>
      <c r="BC70" s="336">
        <v>0</v>
      </c>
      <c r="BD70" s="336">
        <v>0</v>
      </c>
      <c r="BE70" s="336">
        <v>0</v>
      </c>
      <c r="BF70" s="336">
        <v>0</v>
      </c>
      <c r="BG70" s="336">
        <v>0</v>
      </c>
      <c r="BH70" s="336">
        <v>0</v>
      </c>
      <c r="BI70" s="336">
        <v>0</v>
      </c>
      <c r="BJ70" s="336">
        <v>0</v>
      </c>
      <c r="BK70" s="336">
        <v>0</v>
      </c>
      <c r="BL70" s="336">
        <v>0</v>
      </c>
      <c r="BM70" s="336">
        <v>0</v>
      </c>
      <c r="BN70" s="336">
        <v>0</v>
      </c>
      <c r="BO70" s="336">
        <v>0</v>
      </c>
      <c r="BP70" s="336">
        <v>0</v>
      </c>
      <c r="BQ70" s="336">
        <v>0</v>
      </c>
      <c r="BR70" s="336">
        <v>0</v>
      </c>
      <c r="BS70" s="336">
        <v>0</v>
      </c>
      <c r="BT70" s="336">
        <v>0</v>
      </c>
      <c r="BU70" s="336">
        <v>0</v>
      </c>
      <c r="BV70" s="336">
        <v>0</v>
      </c>
      <c r="BW70" s="336">
        <v>0</v>
      </c>
      <c r="BX70" s="336">
        <v>0</v>
      </c>
      <c r="BY70" s="336">
        <v>0</v>
      </c>
      <c r="BZ70" s="336">
        <v>0</v>
      </c>
      <c r="CA70" s="336">
        <v>0</v>
      </c>
      <c r="CB70" s="336">
        <v>0</v>
      </c>
      <c r="CC70" s="336">
        <v>0</v>
      </c>
      <c r="CD70" s="321">
        <v>0</v>
      </c>
      <c r="CE70" s="28">
        <f t="shared" ref="CE70:CE85" si="16">SUM(C70:CD70)</f>
        <v>773494</v>
      </c>
    </row>
    <row r="71" spans="1:83" x14ac:dyDescent="0.35">
      <c r="A71" s="29" t="s">
        <v>272</v>
      </c>
      <c r="B71" s="30"/>
      <c r="C71" s="336">
        <v>1936466</v>
      </c>
      <c r="D71" s="336">
        <v>0</v>
      </c>
      <c r="E71" s="336">
        <v>1462258</v>
      </c>
      <c r="F71" s="336">
        <v>0</v>
      </c>
      <c r="G71" s="336">
        <v>0</v>
      </c>
      <c r="H71" s="336">
        <v>0</v>
      </c>
      <c r="I71" s="336">
        <v>0</v>
      </c>
      <c r="J71" s="336">
        <v>196940</v>
      </c>
      <c r="K71" s="336">
        <v>0</v>
      </c>
      <c r="L71" s="336">
        <v>0</v>
      </c>
      <c r="M71" s="336">
        <v>0</v>
      </c>
      <c r="N71" s="336">
        <v>0</v>
      </c>
      <c r="O71" s="336">
        <v>742620</v>
      </c>
      <c r="P71" s="336">
        <v>2218570</v>
      </c>
      <c r="Q71" s="336">
        <v>692</v>
      </c>
      <c r="R71" s="336">
        <v>0</v>
      </c>
      <c r="S71" s="336">
        <v>0</v>
      </c>
      <c r="T71" s="336">
        <v>0</v>
      </c>
      <c r="U71" s="336">
        <v>0</v>
      </c>
      <c r="V71" s="336">
        <v>114451</v>
      </c>
      <c r="W71" s="336">
        <v>0</v>
      </c>
      <c r="X71" s="336">
        <v>69566</v>
      </c>
      <c r="Y71" s="336">
        <v>127337</v>
      </c>
      <c r="Z71" s="336">
        <v>0</v>
      </c>
      <c r="AA71" s="336">
        <v>0</v>
      </c>
      <c r="AB71" s="336">
        <v>992</v>
      </c>
      <c r="AC71" s="336">
        <v>507320</v>
      </c>
      <c r="AD71" s="336">
        <v>0</v>
      </c>
      <c r="AE71" s="336">
        <v>1879</v>
      </c>
      <c r="AF71" s="336">
        <v>0</v>
      </c>
      <c r="AG71" s="336">
        <v>937872</v>
      </c>
      <c r="AH71" s="336">
        <v>0</v>
      </c>
      <c r="AI71" s="336">
        <v>0</v>
      </c>
      <c r="AJ71" s="336">
        <v>130110</v>
      </c>
      <c r="AK71" s="336">
        <v>0</v>
      </c>
      <c r="AL71" s="336">
        <v>0</v>
      </c>
      <c r="AM71" s="336">
        <v>0</v>
      </c>
      <c r="AN71" s="336">
        <v>0</v>
      </c>
      <c r="AO71" s="336">
        <v>0</v>
      </c>
      <c r="AP71" s="336">
        <v>0</v>
      </c>
      <c r="AQ71" s="336">
        <v>0</v>
      </c>
      <c r="AR71" s="336">
        <v>0</v>
      </c>
      <c r="AS71" s="336">
        <v>0</v>
      </c>
      <c r="AT71" s="336">
        <v>0</v>
      </c>
      <c r="AU71" s="336">
        <v>0</v>
      </c>
      <c r="AV71" s="336">
        <v>2000</v>
      </c>
      <c r="AW71" s="336">
        <v>0</v>
      </c>
      <c r="AX71" s="336">
        <v>0</v>
      </c>
      <c r="AY71" s="336">
        <v>1712</v>
      </c>
      <c r="AZ71" s="336">
        <v>0</v>
      </c>
      <c r="BA71" s="336">
        <v>0</v>
      </c>
      <c r="BB71" s="336">
        <v>155303</v>
      </c>
      <c r="BC71" s="336">
        <v>0</v>
      </c>
      <c r="BD71" s="336">
        <v>0</v>
      </c>
      <c r="BE71" s="336">
        <v>178997</v>
      </c>
      <c r="BF71" s="336">
        <v>0</v>
      </c>
      <c r="BG71" s="336">
        <v>0</v>
      </c>
      <c r="BH71" s="336">
        <v>0</v>
      </c>
      <c r="BI71" s="336">
        <v>0</v>
      </c>
      <c r="BJ71" s="336">
        <v>0</v>
      </c>
      <c r="BK71" s="336">
        <v>0</v>
      </c>
      <c r="BL71" s="336">
        <v>0</v>
      </c>
      <c r="BM71" s="336">
        <v>0</v>
      </c>
      <c r="BN71" s="336">
        <v>0</v>
      </c>
      <c r="BO71" s="336">
        <v>0</v>
      </c>
      <c r="BP71" s="336">
        <v>0</v>
      </c>
      <c r="BQ71" s="336">
        <v>0</v>
      </c>
      <c r="BR71" s="336">
        <v>0</v>
      </c>
      <c r="BS71" s="336">
        <v>0</v>
      </c>
      <c r="BT71" s="336">
        <v>0</v>
      </c>
      <c r="BU71" s="336">
        <v>0</v>
      </c>
      <c r="BV71" s="336">
        <v>0</v>
      </c>
      <c r="BW71" s="336">
        <v>0</v>
      </c>
      <c r="BX71" s="336">
        <v>0</v>
      </c>
      <c r="BY71" s="336">
        <v>0</v>
      </c>
      <c r="BZ71" s="336">
        <v>-28486</v>
      </c>
      <c r="CA71" s="336">
        <v>0</v>
      </c>
      <c r="CB71" s="336">
        <v>0</v>
      </c>
      <c r="CC71" s="336">
        <v>0</v>
      </c>
      <c r="CD71" s="321">
        <v>0</v>
      </c>
      <c r="CE71" s="28">
        <f t="shared" si="16"/>
        <v>8756599</v>
      </c>
    </row>
    <row r="72" spans="1:83" x14ac:dyDescent="0.35">
      <c r="A72" s="29" t="s">
        <v>273</v>
      </c>
      <c r="B72" s="30"/>
      <c r="C72" s="336">
        <v>-126</v>
      </c>
      <c r="D72" s="336">
        <v>0</v>
      </c>
      <c r="E72" s="336">
        <v>-409</v>
      </c>
      <c r="F72" s="336">
        <v>0</v>
      </c>
      <c r="G72" s="336">
        <v>0</v>
      </c>
      <c r="H72" s="336">
        <v>0</v>
      </c>
      <c r="I72" s="336">
        <v>0</v>
      </c>
      <c r="J72" s="336">
        <v>0</v>
      </c>
      <c r="K72" s="336">
        <v>0</v>
      </c>
      <c r="L72" s="336">
        <v>0</v>
      </c>
      <c r="M72" s="336">
        <v>0</v>
      </c>
      <c r="N72" s="336">
        <v>0</v>
      </c>
      <c r="O72" s="336">
        <v>0</v>
      </c>
      <c r="P72" s="336">
        <v>8074</v>
      </c>
      <c r="Q72" s="336">
        <v>-115</v>
      </c>
      <c r="R72" s="336">
        <v>0</v>
      </c>
      <c r="S72" s="336">
        <v>0</v>
      </c>
      <c r="T72" s="336">
        <v>0</v>
      </c>
      <c r="U72" s="336">
        <v>11494</v>
      </c>
      <c r="V72" s="336">
        <v>175</v>
      </c>
      <c r="W72" s="336">
        <v>0</v>
      </c>
      <c r="X72" s="336">
        <v>0</v>
      </c>
      <c r="Y72" s="336">
        <v>0</v>
      </c>
      <c r="Z72" s="336">
        <v>0</v>
      </c>
      <c r="AA72" s="336">
        <v>0</v>
      </c>
      <c r="AB72" s="336">
        <v>1685</v>
      </c>
      <c r="AC72" s="336">
        <v>0</v>
      </c>
      <c r="AD72" s="336">
        <v>0</v>
      </c>
      <c r="AE72" s="336">
        <v>0</v>
      </c>
      <c r="AF72" s="336">
        <v>0</v>
      </c>
      <c r="AG72" s="336">
        <v>0</v>
      </c>
      <c r="AH72" s="336">
        <v>0</v>
      </c>
      <c r="AI72" s="336">
        <v>0</v>
      </c>
      <c r="AJ72" s="336">
        <v>175</v>
      </c>
      <c r="AK72" s="336">
        <v>0</v>
      </c>
      <c r="AL72" s="336">
        <v>0</v>
      </c>
      <c r="AM72" s="336">
        <v>0</v>
      </c>
      <c r="AN72" s="336">
        <v>0</v>
      </c>
      <c r="AO72" s="336">
        <v>0</v>
      </c>
      <c r="AP72" s="336">
        <v>0</v>
      </c>
      <c r="AQ72" s="336">
        <v>0</v>
      </c>
      <c r="AR72" s="336">
        <v>0</v>
      </c>
      <c r="AS72" s="336">
        <v>0</v>
      </c>
      <c r="AT72" s="336">
        <v>0</v>
      </c>
      <c r="AU72" s="336">
        <v>0</v>
      </c>
      <c r="AV72" s="336">
        <v>0</v>
      </c>
      <c r="AW72" s="336">
        <v>0</v>
      </c>
      <c r="AX72" s="336">
        <v>0</v>
      </c>
      <c r="AY72" s="336">
        <v>0</v>
      </c>
      <c r="AZ72" s="336">
        <v>0</v>
      </c>
      <c r="BA72" s="336">
        <v>0</v>
      </c>
      <c r="BB72" s="336">
        <v>40</v>
      </c>
      <c r="BC72" s="336">
        <v>0</v>
      </c>
      <c r="BD72" s="336">
        <v>0</v>
      </c>
      <c r="BE72" s="336">
        <v>3877</v>
      </c>
      <c r="BF72" s="336">
        <v>0</v>
      </c>
      <c r="BG72" s="336">
        <v>0</v>
      </c>
      <c r="BH72" s="336">
        <v>0</v>
      </c>
      <c r="BI72" s="336">
        <v>0</v>
      </c>
      <c r="BJ72" s="336">
        <v>0</v>
      </c>
      <c r="BK72" s="336">
        <v>0</v>
      </c>
      <c r="BL72" s="336">
        <v>0</v>
      </c>
      <c r="BM72" s="336">
        <v>0</v>
      </c>
      <c r="BN72" s="336">
        <v>42661</v>
      </c>
      <c r="BO72" s="336">
        <v>0</v>
      </c>
      <c r="BP72" s="336">
        <v>0</v>
      </c>
      <c r="BQ72" s="336">
        <v>0</v>
      </c>
      <c r="BR72" s="336">
        <v>0</v>
      </c>
      <c r="BS72" s="336">
        <v>0</v>
      </c>
      <c r="BT72" s="336">
        <v>0</v>
      </c>
      <c r="BU72" s="336">
        <v>0</v>
      </c>
      <c r="BV72" s="336">
        <v>0</v>
      </c>
      <c r="BW72" s="336">
        <v>0</v>
      </c>
      <c r="BX72" s="336">
        <v>0</v>
      </c>
      <c r="BY72" s="336">
        <v>0</v>
      </c>
      <c r="BZ72" s="336">
        <v>143</v>
      </c>
      <c r="CA72" s="336">
        <v>0</v>
      </c>
      <c r="CB72" s="336">
        <v>0</v>
      </c>
      <c r="CC72" s="336">
        <v>0</v>
      </c>
      <c r="CD72" s="321">
        <v>0</v>
      </c>
      <c r="CE72" s="28">
        <f t="shared" si="16"/>
        <v>67674</v>
      </c>
    </row>
    <row r="73" spans="1:83" x14ac:dyDescent="0.35">
      <c r="A73" s="29" t="s">
        <v>274</v>
      </c>
      <c r="B73" s="30"/>
      <c r="C73" s="336">
        <v>0</v>
      </c>
      <c r="D73" s="336">
        <v>0</v>
      </c>
      <c r="E73" s="336">
        <v>0</v>
      </c>
      <c r="F73" s="336">
        <v>0</v>
      </c>
      <c r="G73" s="336">
        <v>0</v>
      </c>
      <c r="H73" s="336">
        <v>0</v>
      </c>
      <c r="I73" s="336">
        <v>0</v>
      </c>
      <c r="J73" s="336">
        <v>0</v>
      </c>
      <c r="K73" s="336">
        <v>0</v>
      </c>
      <c r="L73" s="336">
        <v>0</v>
      </c>
      <c r="M73" s="336">
        <v>0</v>
      </c>
      <c r="N73" s="336">
        <v>0</v>
      </c>
      <c r="O73" s="336">
        <v>0</v>
      </c>
      <c r="P73" s="336">
        <v>0</v>
      </c>
      <c r="Q73" s="336">
        <v>0</v>
      </c>
      <c r="R73" s="336">
        <v>0</v>
      </c>
      <c r="S73" s="336">
        <v>0</v>
      </c>
      <c r="T73" s="336">
        <v>0</v>
      </c>
      <c r="U73" s="336">
        <v>0</v>
      </c>
      <c r="V73" s="336">
        <v>0</v>
      </c>
      <c r="W73" s="336">
        <v>0</v>
      </c>
      <c r="X73" s="336">
        <v>0</v>
      </c>
      <c r="Y73" s="336">
        <v>0</v>
      </c>
      <c r="Z73" s="336">
        <v>0</v>
      </c>
      <c r="AA73" s="336">
        <v>0</v>
      </c>
      <c r="AB73" s="336">
        <v>0</v>
      </c>
      <c r="AC73" s="336">
        <v>0</v>
      </c>
      <c r="AD73" s="336">
        <v>0</v>
      </c>
      <c r="AE73" s="336">
        <v>0</v>
      </c>
      <c r="AF73" s="336">
        <v>0</v>
      </c>
      <c r="AG73" s="336">
        <v>0</v>
      </c>
      <c r="AH73" s="336">
        <v>0</v>
      </c>
      <c r="AI73" s="336">
        <v>0</v>
      </c>
      <c r="AJ73" s="336">
        <v>0</v>
      </c>
      <c r="AK73" s="336">
        <v>0</v>
      </c>
      <c r="AL73" s="336">
        <v>0</v>
      </c>
      <c r="AM73" s="336">
        <v>0</v>
      </c>
      <c r="AN73" s="336">
        <v>0</v>
      </c>
      <c r="AO73" s="336">
        <v>0</v>
      </c>
      <c r="AP73" s="336">
        <v>0</v>
      </c>
      <c r="AQ73" s="336">
        <v>0</v>
      </c>
      <c r="AR73" s="336">
        <v>0</v>
      </c>
      <c r="AS73" s="336">
        <v>0</v>
      </c>
      <c r="AT73" s="336">
        <v>0</v>
      </c>
      <c r="AU73" s="336">
        <v>0</v>
      </c>
      <c r="AV73" s="336">
        <v>0</v>
      </c>
      <c r="AW73" s="336">
        <v>0</v>
      </c>
      <c r="AX73" s="336">
        <v>0</v>
      </c>
      <c r="AY73" s="336">
        <v>0</v>
      </c>
      <c r="AZ73" s="336">
        <v>0</v>
      </c>
      <c r="BA73" s="336">
        <v>0</v>
      </c>
      <c r="BB73" s="336">
        <v>0</v>
      </c>
      <c r="BC73" s="336">
        <v>0</v>
      </c>
      <c r="BD73" s="336">
        <v>0</v>
      </c>
      <c r="BE73" s="336">
        <v>0</v>
      </c>
      <c r="BF73" s="336">
        <v>0</v>
      </c>
      <c r="BG73" s="336">
        <v>0</v>
      </c>
      <c r="BH73" s="336">
        <v>0</v>
      </c>
      <c r="BI73" s="336">
        <v>0</v>
      </c>
      <c r="BJ73" s="336">
        <v>0</v>
      </c>
      <c r="BK73" s="336">
        <v>0</v>
      </c>
      <c r="BL73" s="336">
        <v>0</v>
      </c>
      <c r="BM73" s="336">
        <v>0</v>
      </c>
      <c r="BN73" s="336">
        <v>0</v>
      </c>
      <c r="BO73" s="336">
        <v>0</v>
      </c>
      <c r="BP73" s="336">
        <v>0</v>
      </c>
      <c r="BQ73" s="336">
        <v>0</v>
      </c>
      <c r="BR73" s="336">
        <v>0</v>
      </c>
      <c r="BS73" s="336">
        <v>0</v>
      </c>
      <c r="BT73" s="336">
        <v>0</v>
      </c>
      <c r="BU73" s="336">
        <v>0</v>
      </c>
      <c r="BV73" s="336">
        <v>0</v>
      </c>
      <c r="BW73" s="336">
        <v>0</v>
      </c>
      <c r="BX73" s="336">
        <v>0</v>
      </c>
      <c r="BY73" s="336">
        <v>0</v>
      </c>
      <c r="BZ73" s="336">
        <v>0</v>
      </c>
      <c r="CA73" s="336">
        <v>0</v>
      </c>
      <c r="CB73" s="336">
        <v>0</v>
      </c>
      <c r="CC73" s="336">
        <v>0</v>
      </c>
      <c r="CD73" s="321">
        <v>0</v>
      </c>
      <c r="CE73" s="28">
        <f t="shared" si="16"/>
        <v>0</v>
      </c>
    </row>
    <row r="74" spans="1:83" x14ac:dyDescent="0.35">
      <c r="A74" s="29" t="s">
        <v>275</v>
      </c>
      <c r="B74" s="30"/>
      <c r="C74" s="336">
        <v>0</v>
      </c>
      <c r="D74" s="336">
        <v>0</v>
      </c>
      <c r="E74" s="336">
        <v>0</v>
      </c>
      <c r="F74" s="336">
        <v>0</v>
      </c>
      <c r="G74" s="336">
        <v>0</v>
      </c>
      <c r="H74" s="336">
        <v>0</v>
      </c>
      <c r="I74" s="336">
        <v>0</v>
      </c>
      <c r="J74" s="336">
        <v>0</v>
      </c>
      <c r="K74" s="336">
        <v>0</v>
      </c>
      <c r="L74" s="336">
        <v>0</v>
      </c>
      <c r="M74" s="336">
        <v>0</v>
      </c>
      <c r="N74" s="336">
        <v>0</v>
      </c>
      <c r="O74" s="336">
        <v>0</v>
      </c>
      <c r="P74" s="336">
        <v>27476</v>
      </c>
      <c r="Q74" s="336">
        <v>0</v>
      </c>
      <c r="R74" s="336">
        <v>0</v>
      </c>
      <c r="S74" s="336">
        <v>0</v>
      </c>
      <c r="T74" s="336">
        <v>0</v>
      </c>
      <c r="U74" s="336">
        <v>0</v>
      </c>
      <c r="V74" s="336">
        <v>0</v>
      </c>
      <c r="W74" s="336">
        <v>0</v>
      </c>
      <c r="X74" s="336">
        <v>0</v>
      </c>
      <c r="Y74" s="336">
        <v>0</v>
      </c>
      <c r="Z74" s="336">
        <v>0</v>
      </c>
      <c r="AA74" s="336">
        <v>0</v>
      </c>
      <c r="AB74" s="336">
        <v>0</v>
      </c>
      <c r="AC74" s="336">
        <v>0</v>
      </c>
      <c r="AD74" s="336">
        <v>0</v>
      </c>
      <c r="AE74" s="336">
        <v>0</v>
      </c>
      <c r="AF74" s="336">
        <v>0</v>
      </c>
      <c r="AG74" s="336">
        <v>0</v>
      </c>
      <c r="AH74" s="336">
        <v>0</v>
      </c>
      <c r="AI74" s="336">
        <v>0</v>
      </c>
      <c r="AJ74" s="336">
        <v>0</v>
      </c>
      <c r="AK74" s="336">
        <v>0</v>
      </c>
      <c r="AL74" s="336">
        <v>0</v>
      </c>
      <c r="AM74" s="336">
        <v>0</v>
      </c>
      <c r="AN74" s="336">
        <v>0</v>
      </c>
      <c r="AO74" s="336">
        <v>0</v>
      </c>
      <c r="AP74" s="336">
        <v>0</v>
      </c>
      <c r="AQ74" s="336">
        <v>0</v>
      </c>
      <c r="AR74" s="336">
        <v>0</v>
      </c>
      <c r="AS74" s="336">
        <v>0</v>
      </c>
      <c r="AT74" s="336">
        <v>0</v>
      </c>
      <c r="AU74" s="336">
        <v>0</v>
      </c>
      <c r="AV74" s="336">
        <v>0</v>
      </c>
      <c r="AW74" s="336">
        <v>0</v>
      </c>
      <c r="AX74" s="336">
        <v>0</v>
      </c>
      <c r="AY74" s="336">
        <v>0</v>
      </c>
      <c r="AZ74" s="336">
        <v>0</v>
      </c>
      <c r="BA74" s="336">
        <v>994080</v>
      </c>
      <c r="BB74" s="336">
        <v>0</v>
      </c>
      <c r="BC74" s="336">
        <v>0</v>
      </c>
      <c r="BD74" s="336">
        <v>0</v>
      </c>
      <c r="BE74" s="336">
        <v>63964</v>
      </c>
      <c r="BF74" s="336">
        <v>0</v>
      </c>
      <c r="BG74" s="336">
        <v>0</v>
      </c>
      <c r="BH74" s="336">
        <v>0</v>
      </c>
      <c r="BI74" s="336">
        <v>0</v>
      </c>
      <c r="BJ74" s="336">
        <v>0</v>
      </c>
      <c r="BK74" s="336">
        <v>0</v>
      </c>
      <c r="BL74" s="336">
        <v>0</v>
      </c>
      <c r="BM74" s="336">
        <v>0</v>
      </c>
      <c r="BN74" s="336">
        <v>0</v>
      </c>
      <c r="BO74" s="336">
        <v>0</v>
      </c>
      <c r="BP74" s="336">
        <v>0</v>
      </c>
      <c r="BQ74" s="336">
        <v>0</v>
      </c>
      <c r="BR74" s="336">
        <v>0</v>
      </c>
      <c r="BS74" s="336">
        <v>0</v>
      </c>
      <c r="BT74" s="336">
        <v>0</v>
      </c>
      <c r="BU74" s="336">
        <v>0</v>
      </c>
      <c r="BV74" s="336">
        <v>0</v>
      </c>
      <c r="BW74" s="336">
        <v>0</v>
      </c>
      <c r="BX74" s="336">
        <v>0</v>
      </c>
      <c r="BY74" s="336">
        <v>0</v>
      </c>
      <c r="BZ74" s="336">
        <v>0</v>
      </c>
      <c r="CA74" s="336">
        <v>0</v>
      </c>
      <c r="CB74" s="336">
        <v>0</v>
      </c>
      <c r="CC74" s="336">
        <v>0</v>
      </c>
      <c r="CD74" s="321">
        <v>0</v>
      </c>
      <c r="CE74" s="28">
        <f t="shared" si="16"/>
        <v>1085520</v>
      </c>
    </row>
    <row r="75" spans="1:83" x14ac:dyDescent="0.35">
      <c r="A75" s="29" t="s">
        <v>276</v>
      </c>
      <c r="B75" s="30"/>
      <c r="C75" s="336">
        <v>0</v>
      </c>
      <c r="D75" s="336">
        <v>0</v>
      </c>
      <c r="E75" s="336">
        <v>0</v>
      </c>
      <c r="F75" s="336">
        <v>0</v>
      </c>
      <c r="G75" s="336">
        <v>0</v>
      </c>
      <c r="H75" s="336">
        <v>0</v>
      </c>
      <c r="I75" s="336">
        <v>0</v>
      </c>
      <c r="J75" s="336">
        <v>0</v>
      </c>
      <c r="K75" s="336">
        <v>0</v>
      </c>
      <c r="L75" s="336">
        <v>0</v>
      </c>
      <c r="M75" s="336">
        <v>0</v>
      </c>
      <c r="N75" s="336">
        <v>0</v>
      </c>
      <c r="O75" s="336">
        <v>0</v>
      </c>
      <c r="P75" s="336">
        <v>0</v>
      </c>
      <c r="Q75" s="336">
        <v>0</v>
      </c>
      <c r="R75" s="336">
        <v>0</v>
      </c>
      <c r="S75" s="336">
        <v>0</v>
      </c>
      <c r="T75" s="336">
        <v>0</v>
      </c>
      <c r="U75" s="336">
        <v>0</v>
      </c>
      <c r="V75" s="336">
        <v>0</v>
      </c>
      <c r="W75" s="336">
        <v>0</v>
      </c>
      <c r="X75" s="336">
        <v>0</v>
      </c>
      <c r="Y75" s="336">
        <v>0</v>
      </c>
      <c r="Z75" s="336">
        <v>0</v>
      </c>
      <c r="AA75" s="336">
        <v>0</v>
      </c>
      <c r="AB75" s="336">
        <v>0</v>
      </c>
      <c r="AC75" s="336">
        <v>0</v>
      </c>
      <c r="AD75" s="336">
        <v>0</v>
      </c>
      <c r="AE75" s="336">
        <v>0</v>
      </c>
      <c r="AF75" s="336">
        <v>0</v>
      </c>
      <c r="AG75" s="336">
        <v>517</v>
      </c>
      <c r="AH75" s="336">
        <v>0</v>
      </c>
      <c r="AI75" s="336">
        <v>0</v>
      </c>
      <c r="AJ75" s="336">
        <v>0</v>
      </c>
      <c r="AK75" s="336">
        <v>0</v>
      </c>
      <c r="AL75" s="336">
        <v>0</v>
      </c>
      <c r="AM75" s="336">
        <v>0</v>
      </c>
      <c r="AN75" s="336">
        <v>0</v>
      </c>
      <c r="AO75" s="336">
        <v>0</v>
      </c>
      <c r="AP75" s="336">
        <v>0</v>
      </c>
      <c r="AQ75" s="336">
        <v>0</v>
      </c>
      <c r="AR75" s="336">
        <v>0</v>
      </c>
      <c r="AS75" s="336">
        <v>0</v>
      </c>
      <c r="AT75" s="336">
        <v>0</v>
      </c>
      <c r="AU75" s="336">
        <v>0</v>
      </c>
      <c r="AV75" s="336">
        <v>0</v>
      </c>
      <c r="AW75" s="336">
        <v>0</v>
      </c>
      <c r="AX75" s="336">
        <v>0</v>
      </c>
      <c r="AY75" s="336">
        <v>0</v>
      </c>
      <c r="AZ75" s="336">
        <v>0</v>
      </c>
      <c r="BA75" s="336">
        <v>0</v>
      </c>
      <c r="BB75" s="336">
        <v>0</v>
      </c>
      <c r="BC75" s="336">
        <v>0</v>
      </c>
      <c r="BD75" s="336">
        <v>0</v>
      </c>
      <c r="BE75" s="336">
        <v>0</v>
      </c>
      <c r="BF75" s="336">
        <v>0</v>
      </c>
      <c r="BG75" s="336">
        <v>0</v>
      </c>
      <c r="BH75" s="336">
        <v>0</v>
      </c>
      <c r="BI75" s="336">
        <v>0</v>
      </c>
      <c r="BJ75" s="336">
        <v>0</v>
      </c>
      <c r="BK75" s="336">
        <v>0</v>
      </c>
      <c r="BL75" s="336">
        <v>0</v>
      </c>
      <c r="BM75" s="336">
        <v>0</v>
      </c>
      <c r="BN75" s="336">
        <v>248439</v>
      </c>
      <c r="BO75" s="336">
        <v>0</v>
      </c>
      <c r="BP75" s="336">
        <v>0</v>
      </c>
      <c r="BQ75" s="336">
        <v>0</v>
      </c>
      <c r="BR75" s="336">
        <v>0</v>
      </c>
      <c r="BS75" s="336">
        <v>0</v>
      </c>
      <c r="BT75" s="336">
        <v>0</v>
      </c>
      <c r="BU75" s="336">
        <v>0</v>
      </c>
      <c r="BV75" s="336">
        <v>0</v>
      </c>
      <c r="BW75" s="336">
        <v>0</v>
      </c>
      <c r="BX75" s="336">
        <v>0</v>
      </c>
      <c r="BY75" s="336">
        <v>0</v>
      </c>
      <c r="BZ75" s="336">
        <v>0</v>
      </c>
      <c r="CA75" s="336">
        <v>0</v>
      </c>
      <c r="CB75" s="336">
        <v>0</v>
      </c>
      <c r="CC75" s="336">
        <v>0</v>
      </c>
      <c r="CD75" s="321">
        <v>0</v>
      </c>
      <c r="CE75" s="28">
        <f t="shared" si="16"/>
        <v>248956</v>
      </c>
    </row>
    <row r="76" spans="1:83" x14ac:dyDescent="0.35">
      <c r="A76" s="29" t="s">
        <v>277</v>
      </c>
      <c r="B76" s="212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  <c r="BD76" s="336"/>
      <c r="BE76" s="336"/>
      <c r="BF76" s="336"/>
      <c r="BG76" s="336"/>
      <c r="BH76" s="336"/>
      <c r="BI76" s="336"/>
      <c r="BJ76" s="336"/>
      <c r="BK76" s="336"/>
      <c r="BL76" s="336"/>
      <c r="BM76" s="336"/>
      <c r="BN76" s="336"/>
      <c r="BO76" s="336"/>
      <c r="BP76" s="336"/>
      <c r="BQ76" s="336"/>
      <c r="BR76" s="336"/>
      <c r="BS76" s="336"/>
      <c r="BT76" s="336"/>
      <c r="BU76" s="336"/>
      <c r="BV76" s="336"/>
      <c r="BW76" s="336"/>
      <c r="BX76" s="336"/>
      <c r="BY76" s="336"/>
      <c r="BZ76" s="336"/>
      <c r="CA76" s="336"/>
      <c r="CB76" s="336"/>
      <c r="CC76" s="336"/>
      <c r="CD76" s="321">
        <v>0</v>
      </c>
      <c r="CE76" s="28">
        <f t="shared" si="16"/>
        <v>0</v>
      </c>
    </row>
    <row r="77" spans="1:83" x14ac:dyDescent="0.35">
      <c r="A77" s="29" t="s">
        <v>278</v>
      </c>
      <c r="B77" s="30"/>
      <c r="C77" s="336">
        <v>1351</v>
      </c>
      <c r="D77" s="336">
        <v>0</v>
      </c>
      <c r="E77" s="336">
        <v>2773</v>
      </c>
      <c r="F77" s="336">
        <v>0</v>
      </c>
      <c r="G77" s="336">
        <v>0</v>
      </c>
      <c r="H77" s="336">
        <v>0</v>
      </c>
      <c r="I77" s="336">
        <v>0</v>
      </c>
      <c r="J77" s="336">
        <v>0</v>
      </c>
      <c r="K77" s="336">
        <v>0</v>
      </c>
      <c r="L77" s="336">
        <v>0</v>
      </c>
      <c r="M77" s="336">
        <v>0</v>
      </c>
      <c r="N77" s="336">
        <v>0</v>
      </c>
      <c r="O77" s="336">
        <v>1446</v>
      </c>
      <c r="P77" s="336">
        <v>1141466</v>
      </c>
      <c r="Q77" s="336">
        <v>3945</v>
      </c>
      <c r="R77" s="336">
        <v>0</v>
      </c>
      <c r="S77" s="336">
        <v>110</v>
      </c>
      <c r="T77" s="336">
        <v>0</v>
      </c>
      <c r="U77" s="336">
        <v>4319</v>
      </c>
      <c r="V77" s="336">
        <v>189279</v>
      </c>
      <c r="W77" s="336">
        <v>54517</v>
      </c>
      <c r="X77" s="336">
        <v>310966</v>
      </c>
      <c r="Y77" s="336">
        <v>523352</v>
      </c>
      <c r="Z77" s="336">
        <v>0</v>
      </c>
      <c r="AA77" s="336">
        <v>26975</v>
      </c>
      <c r="AB77" s="336">
        <v>54804</v>
      </c>
      <c r="AC77" s="336">
        <v>8594</v>
      </c>
      <c r="AD77" s="336">
        <v>0</v>
      </c>
      <c r="AE77" s="336">
        <v>0</v>
      </c>
      <c r="AF77" s="336">
        <v>0</v>
      </c>
      <c r="AG77" s="336">
        <v>7576</v>
      </c>
      <c r="AH77" s="336">
        <v>0</v>
      </c>
      <c r="AI77" s="336">
        <v>0</v>
      </c>
      <c r="AJ77" s="336">
        <v>1228923</v>
      </c>
      <c r="AK77" s="336">
        <v>0</v>
      </c>
      <c r="AL77" s="336">
        <v>0</v>
      </c>
      <c r="AM77" s="336">
        <v>0</v>
      </c>
      <c r="AN77" s="336">
        <v>0</v>
      </c>
      <c r="AO77" s="336">
        <v>0</v>
      </c>
      <c r="AP77" s="336">
        <v>0</v>
      </c>
      <c r="AQ77" s="336">
        <v>0</v>
      </c>
      <c r="AR77" s="336">
        <v>0</v>
      </c>
      <c r="AS77" s="336">
        <v>0</v>
      </c>
      <c r="AT77" s="336">
        <v>0</v>
      </c>
      <c r="AU77" s="336">
        <v>0</v>
      </c>
      <c r="AV77" s="336">
        <v>0</v>
      </c>
      <c r="AW77" s="336">
        <v>0</v>
      </c>
      <c r="AX77" s="336">
        <v>0</v>
      </c>
      <c r="AY77" s="336">
        <v>7925</v>
      </c>
      <c r="AZ77" s="336">
        <v>17158</v>
      </c>
      <c r="BA77" s="336">
        <v>0</v>
      </c>
      <c r="BB77" s="336">
        <v>0</v>
      </c>
      <c r="BC77" s="336">
        <v>0</v>
      </c>
      <c r="BD77" s="336">
        <v>3950</v>
      </c>
      <c r="BE77" s="336">
        <v>2312195</v>
      </c>
      <c r="BF77" s="336">
        <v>0</v>
      </c>
      <c r="BG77" s="336">
        <v>0</v>
      </c>
      <c r="BH77" s="336">
        <v>0</v>
      </c>
      <c r="BI77" s="336">
        <v>0</v>
      </c>
      <c r="BJ77" s="336">
        <v>0</v>
      </c>
      <c r="BK77" s="336">
        <v>0</v>
      </c>
      <c r="BL77" s="336">
        <v>0</v>
      </c>
      <c r="BM77" s="336">
        <v>0</v>
      </c>
      <c r="BN77" s="336">
        <v>32925</v>
      </c>
      <c r="BO77" s="336">
        <v>0</v>
      </c>
      <c r="BP77" s="336">
        <v>0</v>
      </c>
      <c r="BQ77" s="336">
        <v>0</v>
      </c>
      <c r="BR77" s="336">
        <v>0</v>
      </c>
      <c r="BS77" s="336">
        <v>5757</v>
      </c>
      <c r="BT77" s="336">
        <v>0</v>
      </c>
      <c r="BU77" s="336">
        <v>0</v>
      </c>
      <c r="BV77" s="336">
        <v>0</v>
      </c>
      <c r="BW77" s="336">
        <v>0</v>
      </c>
      <c r="BX77" s="336">
        <v>0</v>
      </c>
      <c r="BY77" s="336">
        <v>969</v>
      </c>
      <c r="BZ77" s="336">
        <v>0</v>
      </c>
      <c r="CA77" s="336">
        <v>0</v>
      </c>
      <c r="CB77" s="336">
        <v>0</v>
      </c>
      <c r="CC77" s="336">
        <v>224088</v>
      </c>
      <c r="CD77" s="321">
        <v>0</v>
      </c>
      <c r="CE77" s="28">
        <f t="shared" si="16"/>
        <v>6165363</v>
      </c>
    </row>
    <row r="78" spans="1:83" x14ac:dyDescent="0.35">
      <c r="A78" s="29" t="s">
        <v>279</v>
      </c>
      <c r="B78" s="16"/>
      <c r="C78" s="336">
        <v>8511692</v>
      </c>
      <c r="D78" s="336">
        <v>0</v>
      </c>
      <c r="E78" s="336">
        <v>14508331</v>
      </c>
      <c r="F78" s="336">
        <v>0</v>
      </c>
      <c r="G78" s="336">
        <v>0</v>
      </c>
      <c r="H78" s="336">
        <v>0</v>
      </c>
      <c r="I78" s="336">
        <v>0</v>
      </c>
      <c r="J78" s="336">
        <v>1536905</v>
      </c>
      <c r="K78" s="336">
        <v>0</v>
      </c>
      <c r="L78" s="336">
        <v>0</v>
      </c>
      <c r="M78" s="336">
        <v>0</v>
      </c>
      <c r="N78" s="336">
        <v>0</v>
      </c>
      <c r="O78" s="336">
        <v>5599017</v>
      </c>
      <c r="P78" s="336">
        <v>9440801</v>
      </c>
      <c r="Q78" s="336">
        <v>3791164</v>
      </c>
      <c r="R78" s="336">
        <v>573267</v>
      </c>
      <c r="S78" s="336">
        <v>0</v>
      </c>
      <c r="T78" s="336">
        <v>277983</v>
      </c>
      <c r="U78" s="336">
        <v>240594</v>
      </c>
      <c r="V78" s="336">
        <v>3929875</v>
      </c>
      <c r="W78" s="336">
        <v>1066668</v>
      </c>
      <c r="X78" s="336">
        <v>2657983</v>
      </c>
      <c r="Y78" s="336">
        <v>4099576</v>
      </c>
      <c r="Z78" s="336">
        <v>0</v>
      </c>
      <c r="AA78" s="336">
        <v>139585</v>
      </c>
      <c r="AB78" s="336">
        <v>3751854</v>
      </c>
      <c r="AC78" s="336">
        <v>1508157</v>
      </c>
      <c r="AD78" s="336">
        <v>188941</v>
      </c>
      <c r="AE78" s="336">
        <v>2230690</v>
      </c>
      <c r="AF78" s="336">
        <v>0</v>
      </c>
      <c r="AG78" s="336">
        <v>6423349</v>
      </c>
      <c r="AH78" s="336">
        <v>0</v>
      </c>
      <c r="AI78" s="336">
        <v>0</v>
      </c>
      <c r="AJ78" s="336">
        <v>1266460</v>
      </c>
      <c r="AK78" s="336">
        <v>0</v>
      </c>
      <c r="AL78" s="336">
        <v>0</v>
      </c>
      <c r="AM78" s="336">
        <v>0</v>
      </c>
      <c r="AN78" s="336">
        <v>0</v>
      </c>
      <c r="AO78" s="336">
        <v>0</v>
      </c>
      <c r="AP78" s="336">
        <v>0</v>
      </c>
      <c r="AQ78" s="336">
        <v>0</v>
      </c>
      <c r="AR78" s="336">
        <v>0</v>
      </c>
      <c r="AS78" s="336">
        <v>0</v>
      </c>
      <c r="AT78" s="336">
        <v>0</v>
      </c>
      <c r="AU78" s="336">
        <v>0</v>
      </c>
      <c r="AV78" s="336">
        <v>320324</v>
      </c>
      <c r="AW78" s="336">
        <v>0</v>
      </c>
      <c r="AX78" s="336">
        <v>0</v>
      </c>
      <c r="AY78" s="336">
        <v>1926078</v>
      </c>
      <c r="AZ78" s="336">
        <v>201403</v>
      </c>
      <c r="BA78" s="336">
        <v>79655</v>
      </c>
      <c r="BB78" s="336">
        <v>2169529</v>
      </c>
      <c r="BC78" s="336">
        <v>0</v>
      </c>
      <c r="BD78" s="336">
        <v>15068</v>
      </c>
      <c r="BE78" s="336">
        <v>4909624</v>
      </c>
      <c r="BF78" s="336">
        <v>0</v>
      </c>
      <c r="BG78" s="336">
        <v>0</v>
      </c>
      <c r="BH78" s="336">
        <v>0</v>
      </c>
      <c r="BI78" s="336">
        <v>0</v>
      </c>
      <c r="BJ78" s="336">
        <v>0</v>
      </c>
      <c r="BK78" s="336">
        <v>0</v>
      </c>
      <c r="BL78" s="336">
        <v>893203</v>
      </c>
      <c r="BM78" s="336">
        <v>0</v>
      </c>
      <c r="BN78" s="336">
        <v>1396912</v>
      </c>
      <c r="BO78" s="336">
        <v>0</v>
      </c>
      <c r="BP78" s="336">
        <v>0</v>
      </c>
      <c r="BQ78" s="336">
        <v>0</v>
      </c>
      <c r="BR78" s="336">
        <v>0</v>
      </c>
      <c r="BS78" s="336">
        <v>363172</v>
      </c>
      <c r="BT78" s="336">
        <v>0</v>
      </c>
      <c r="BU78" s="336">
        <v>0</v>
      </c>
      <c r="BV78" s="336">
        <v>1252</v>
      </c>
      <c r="BW78" s="336">
        <v>0</v>
      </c>
      <c r="BX78" s="336">
        <v>0</v>
      </c>
      <c r="BY78" s="336">
        <v>1244325</v>
      </c>
      <c r="BZ78" s="336">
        <v>3406674</v>
      </c>
      <c r="CA78" s="336">
        <v>1195</v>
      </c>
      <c r="CB78" s="336">
        <v>0</v>
      </c>
      <c r="CC78" s="336">
        <v>602029</v>
      </c>
      <c r="CD78" s="321">
        <v>0</v>
      </c>
      <c r="CE78" s="28">
        <f t="shared" si="16"/>
        <v>89273335</v>
      </c>
    </row>
    <row r="79" spans="1:83" x14ac:dyDescent="0.35">
      <c r="A79" s="29" t="s">
        <v>280</v>
      </c>
      <c r="B79" s="16"/>
      <c r="C79" s="336">
        <v>14037</v>
      </c>
      <c r="D79" s="336">
        <v>0</v>
      </c>
      <c r="E79" s="336">
        <v>20567</v>
      </c>
      <c r="F79" s="336">
        <v>0</v>
      </c>
      <c r="G79" s="336">
        <v>0</v>
      </c>
      <c r="H79" s="336">
        <v>0</v>
      </c>
      <c r="I79" s="336">
        <v>0</v>
      </c>
      <c r="J79" s="336">
        <v>13040</v>
      </c>
      <c r="K79" s="336">
        <v>0</v>
      </c>
      <c r="L79" s="336">
        <v>0</v>
      </c>
      <c r="M79" s="336">
        <v>0</v>
      </c>
      <c r="N79" s="336">
        <v>0</v>
      </c>
      <c r="O79" s="336">
        <v>4317</v>
      </c>
      <c r="P79" s="336">
        <v>18555</v>
      </c>
      <c r="Q79" s="336">
        <v>3655</v>
      </c>
      <c r="R79" s="336">
        <v>0</v>
      </c>
      <c r="S79" s="336">
        <v>0</v>
      </c>
      <c r="T79" s="336">
        <v>0</v>
      </c>
      <c r="U79" s="336">
        <v>0</v>
      </c>
      <c r="V79" s="336">
        <v>6591</v>
      </c>
      <c r="W79" s="336">
        <v>0</v>
      </c>
      <c r="X79" s="336">
        <v>0</v>
      </c>
      <c r="Y79" s="336">
        <v>0</v>
      </c>
      <c r="Z79" s="336">
        <v>0</v>
      </c>
      <c r="AA79" s="336">
        <v>0</v>
      </c>
      <c r="AB79" s="336">
        <v>0</v>
      </c>
      <c r="AC79" s="336">
        <v>4899</v>
      </c>
      <c r="AD79" s="336">
        <v>0</v>
      </c>
      <c r="AE79" s="336">
        <v>0</v>
      </c>
      <c r="AF79" s="336">
        <v>0</v>
      </c>
      <c r="AG79" s="336">
        <v>16456</v>
      </c>
      <c r="AH79" s="336">
        <v>0</v>
      </c>
      <c r="AI79" s="336">
        <v>0</v>
      </c>
      <c r="AJ79" s="336">
        <v>0</v>
      </c>
      <c r="AK79" s="336">
        <v>0</v>
      </c>
      <c r="AL79" s="336">
        <v>0</v>
      </c>
      <c r="AM79" s="336">
        <v>0</v>
      </c>
      <c r="AN79" s="336">
        <v>0</v>
      </c>
      <c r="AO79" s="336">
        <v>0</v>
      </c>
      <c r="AP79" s="336">
        <v>0</v>
      </c>
      <c r="AQ79" s="336">
        <v>0</v>
      </c>
      <c r="AR79" s="336">
        <v>0</v>
      </c>
      <c r="AS79" s="336">
        <v>0</v>
      </c>
      <c r="AT79" s="336">
        <v>0</v>
      </c>
      <c r="AU79" s="336">
        <v>0</v>
      </c>
      <c r="AV79" s="336">
        <v>0</v>
      </c>
      <c r="AW79" s="336">
        <v>0</v>
      </c>
      <c r="AX79" s="336">
        <v>0</v>
      </c>
      <c r="AY79" s="336">
        <v>0</v>
      </c>
      <c r="AZ79" s="336">
        <v>0</v>
      </c>
      <c r="BA79" s="336">
        <v>0</v>
      </c>
      <c r="BB79" s="336">
        <v>660</v>
      </c>
      <c r="BC79" s="336">
        <v>0</v>
      </c>
      <c r="BD79" s="336">
        <v>0</v>
      </c>
      <c r="BE79" s="336">
        <v>0</v>
      </c>
      <c r="BF79" s="336">
        <v>0</v>
      </c>
      <c r="BG79" s="336">
        <v>0</v>
      </c>
      <c r="BH79" s="336">
        <v>0</v>
      </c>
      <c r="BI79" s="336">
        <v>0</v>
      </c>
      <c r="BJ79" s="336">
        <v>0</v>
      </c>
      <c r="BK79" s="336">
        <v>0</v>
      </c>
      <c r="BL79" s="336">
        <v>0</v>
      </c>
      <c r="BM79" s="336">
        <v>0</v>
      </c>
      <c r="BN79" s="336">
        <v>85869</v>
      </c>
      <c r="BO79" s="336">
        <v>0</v>
      </c>
      <c r="BP79" s="336">
        <v>0</v>
      </c>
      <c r="BQ79" s="336">
        <v>0</v>
      </c>
      <c r="BR79" s="336">
        <v>0</v>
      </c>
      <c r="BS79" s="336">
        <v>0</v>
      </c>
      <c r="BT79" s="336">
        <v>0</v>
      </c>
      <c r="BU79" s="336">
        <v>0</v>
      </c>
      <c r="BV79" s="336">
        <v>0</v>
      </c>
      <c r="BW79" s="336">
        <v>0</v>
      </c>
      <c r="BX79" s="336">
        <v>0</v>
      </c>
      <c r="BY79" s="336">
        <v>3459</v>
      </c>
      <c r="BZ79" s="336">
        <v>11928</v>
      </c>
      <c r="CA79" s="336">
        <v>0</v>
      </c>
      <c r="CB79" s="336">
        <v>0</v>
      </c>
      <c r="CC79" s="336">
        <v>0</v>
      </c>
      <c r="CD79" s="321">
        <v>0</v>
      </c>
      <c r="CE79" s="28">
        <f t="shared" si="16"/>
        <v>204033</v>
      </c>
    </row>
    <row r="80" spans="1:83" x14ac:dyDescent="0.35">
      <c r="A80" s="29" t="s">
        <v>281</v>
      </c>
      <c r="B80" s="16"/>
      <c r="C80" s="336">
        <v>7177</v>
      </c>
      <c r="D80" s="336">
        <v>0</v>
      </c>
      <c r="E80" s="336">
        <v>6147</v>
      </c>
      <c r="F80" s="336">
        <v>0</v>
      </c>
      <c r="G80" s="336">
        <v>0</v>
      </c>
      <c r="H80" s="336">
        <v>0</v>
      </c>
      <c r="I80" s="336">
        <v>0</v>
      </c>
      <c r="J80" s="336">
        <v>425</v>
      </c>
      <c r="K80" s="336">
        <v>0</v>
      </c>
      <c r="L80" s="336">
        <v>0</v>
      </c>
      <c r="M80" s="336">
        <v>0</v>
      </c>
      <c r="N80" s="336">
        <v>0</v>
      </c>
      <c r="O80" s="336">
        <v>5369</v>
      </c>
      <c r="P80" s="336">
        <v>10050</v>
      </c>
      <c r="Q80" s="336">
        <v>5934</v>
      </c>
      <c r="R80" s="336">
        <v>614</v>
      </c>
      <c r="S80" s="336">
        <v>0</v>
      </c>
      <c r="T80" s="336">
        <v>0</v>
      </c>
      <c r="U80" s="336">
        <v>0</v>
      </c>
      <c r="V80" s="336">
        <v>1513</v>
      </c>
      <c r="W80" s="336">
        <v>0</v>
      </c>
      <c r="X80" s="336">
        <v>0</v>
      </c>
      <c r="Y80" s="336">
        <v>50</v>
      </c>
      <c r="Z80" s="336">
        <v>0</v>
      </c>
      <c r="AA80" s="336">
        <v>0</v>
      </c>
      <c r="AB80" s="336">
        <v>2428</v>
      </c>
      <c r="AC80" s="336">
        <v>2574</v>
      </c>
      <c r="AD80" s="336">
        <v>0</v>
      </c>
      <c r="AE80" s="336">
        <v>7219</v>
      </c>
      <c r="AF80" s="336">
        <v>0</v>
      </c>
      <c r="AG80" s="336">
        <v>10008</v>
      </c>
      <c r="AH80" s="336">
        <v>0</v>
      </c>
      <c r="AI80" s="336">
        <v>0</v>
      </c>
      <c r="AJ80" s="336">
        <v>4405</v>
      </c>
      <c r="AK80" s="336">
        <v>0</v>
      </c>
      <c r="AL80" s="336">
        <v>0</v>
      </c>
      <c r="AM80" s="336">
        <v>0</v>
      </c>
      <c r="AN80" s="336">
        <v>0</v>
      </c>
      <c r="AO80" s="336">
        <v>0</v>
      </c>
      <c r="AP80" s="336">
        <v>0</v>
      </c>
      <c r="AQ80" s="336">
        <v>0</v>
      </c>
      <c r="AR80" s="336">
        <v>0</v>
      </c>
      <c r="AS80" s="336">
        <v>0</v>
      </c>
      <c r="AT80" s="336">
        <v>0</v>
      </c>
      <c r="AU80" s="336">
        <v>0</v>
      </c>
      <c r="AV80" s="336">
        <v>0</v>
      </c>
      <c r="AW80" s="336">
        <v>0</v>
      </c>
      <c r="AX80" s="336">
        <v>0</v>
      </c>
      <c r="AY80" s="336">
        <v>0</v>
      </c>
      <c r="AZ80" s="336">
        <v>0</v>
      </c>
      <c r="BA80" s="336">
        <v>0</v>
      </c>
      <c r="BB80" s="336">
        <v>50</v>
      </c>
      <c r="BC80" s="336">
        <v>0</v>
      </c>
      <c r="BD80" s="336">
        <v>0</v>
      </c>
      <c r="BE80" s="336">
        <v>75</v>
      </c>
      <c r="BF80" s="336">
        <v>0</v>
      </c>
      <c r="BG80" s="336">
        <v>0</v>
      </c>
      <c r="BH80" s="336">
        <v>0</v>
      </c>
      <c r="BI80" s="336">
        <v>0</v>
      </c>
      <c r="BJ80" s="336">
        <v>0</v>
      </c>
      <c r="BK80" s="336">
        <v>0</v>
      </c>
      <c r="BL80" s="336">
        <v>0</v>
      </c>
      <c r="BM80" s="336">
        <v>0</v>
      </c>
      <c r="BN80" s="336">
        <v>8818</v>
      </c>
      <c r="BO80" s="336">
        <v>0</v>
      </c>
      <c r="BP80" s="336">
        <v>0</v>
      </c>
      <c r="BQ80" s="336">
        <v>0</v>
      </c>
      <c r="BR80" s="336">
        <v>0</v>
      </c>
      <c r="BS80" s="336">
        <v>0</v>
      </c>
      <c r="BT80" s="336">
        <v>0</v>
      </c>
      <c r="BU80" s="336">
        <v>0</v>
      </c>
      <c r="BV80" s="336">
        <v>0</v>
      </c>
      <c r="BW80" s="336">
        <v>0</v>
      </c>
      <c r="BX80" s="336">
        <v>0</v>
      </c>
      <c r="BY80" s="336">
        <v>1186</v>
      </c>
      <c r="BZ80" s="336">
        <v>2659</v>
      </c>
      <c r="CA80" s="336">
        <v>0</v>
      </c>
      <c r="CB80" s="336">
        <v>0</v>
      </c>
      <c r="CC80" s="336">
        <v>0</v>
      </c>
      <c r="CD80" s="321">
        <v>0</v>
      </c>
      <c r="CE80" s="28">
        <f t="shared" si="16"/>
        <v>76701</v>
      </c>
    </row>
    <row r="81" spans="1:84" x14ac:dyDescent="0.35">
      <c r="A81" s="29" t="s">
        <v>282</v>
      </c>
      <c r="B81" s="16"/>
      <c r="C81" s="336">
        <v>0</v>
      </c>
      <c r="D81" s="336">
        <v>0</v>
      </c>
      <c r="E81" s="336">
        <v>0</v>
      </c>
      <c r="F81" s="336">
        <v>0</v>
      </c>
      <c r="G81" s="336">
        <v>0</v>
      </c>
      <c r="H81" s="336">
        <v>0</v>
      </c>
      <c r="I81" s="336">
        <v>0</v>
      </c>
      <c r="J81" s="336">
        <v>0</v>
      </c>
      <c r="K81" s="336">
        <v>0</v>
      </c>
      <c r="L81" s="336">
        <v>0</v>
      </c>
      <c r="M81" s="336">
        <v>0</v>
      </c>
      <c r="N81" s="336">
        <v>0</v>
      </c>
      <c r="O81" s="336">
        <v>0</v>
      </c>
      <c r="P81" s="336">
        <v>0</v>
      </c>
      <c r="Q81" s="336">
        <v>0</v>
      </c>
      <c r="R81" s="336">
        <v>0</v>
      </c>
      <c r="S81" s="336">
        <v>0</v>
      </c>
      <c r="T81" s="336">
        <v>0</v>
      </c>
      <c r="U81" s="336">
        <v>0</v>
      </c>
      <c r="V81" s="336">
        <v>0</v>
      </c>
      <c r="W81" s="336">
        <v>0</v>
      </c>
      <c r="X81" s="336">
        <v>0</v>
      </c>
      <c r="Y81" s="336">
        <v>0</v>
      </c>
      <c r="Z81" s="336">
        <v>0</v>
      </c>
      <c r="AA81" s="336">
        <v>0</v>
      </c>
      <c r="AB81" s="336">
        <v>0</v>
      </c>
      <c r="AC81" s="336">
        <v>0</v>
      </c>
      <c r="AD81" s="336">
        <v>0</v>
      </c>
      <c r="AE81" s="336">
        <v>0</v>
      </c>
      <c r="AF81" s="336">
        <v>0</v>
      </c>
      <c r="AG81" s="336">
        <v>0</v>
      </c>
      <c r="AH81" s="336">
        <v>0</v>
      </c>
      <c r="AI81" s="336">
        <v>0</v>
      </c>
      <c r="AJ81" s="336">
        <v>0</v>
      </c>
      <c r="AK81" s="336">
        <v>0</v>
      </c>
      <c r="AL81" s="336">
        <v>0</v>
      </c>
      <c r="AM81" s="336">
        <v>0</v>
      </c>
      <c r="AN81" s="336">
        <v>0</v>
      </c>
      <c r="AO81" s="336">
        <v>0</v>
      </c>
      <c r="AP81" s="336">
        <v>0</v>
      </c>
      <c r="AQ81" s="336">
        <v>0</v>
      </c>
      <c r="AR81" s="336">
        <v>0</v>
      </c>
      <c r="AS81" s="336">
        <v>0</v>
      </c>
      <c r="AT81" s="336">
        <v>0</v>
      </c>
      <c r="AU81" s="336">
        <v>0</v>
      </c>
      <c r="AV81" s="336">
        <v>0</v>
      </c>
      <c r="AW81" s="336">
        <v>0</v>
      </c>
      <c r="AX81" s="336">
        <v>0</v>
      </c>
      <c r="AY81" s="336">
        <v>0</v>
      </c>
      <c r="AZ81" s="336">
        <v>0</v>
      </c>
      <c r="BA81" s="336">
        <v>0</v>
      </c>
      <c r="BB81" s="336">
        <v>0</v>
      </c>
      <c r="BC81" s="336">
        <v>0</v>
      </c>
      <c r="BD81" s="336">
        <v>0</v>
      </c>
      <c r="BE81" s="336">
        <v>0</v>
      </c>
      <c r="BF81" s="336">
        <v>0</v>
      </c>
      <c r="BG81" s="336">
        <v>0</v>
      </c>
      <c r="BH81" s="336">
        <v>0</v>
      </c>
      <c r="BI81" s="336">
        <v>0</v>
      </c>
      <c r="BJ81" s="336">
        <v>0</v>
      </c>
      <c r="BK81" s="336">
        <v>0</v>
      </c>
      <c r="BL81" s="336">
        <v>0</v>
      </c>
      <c r="BM81" s="336">
        <v>0</v>
      </c>
      <c r="BN81" s="336">
        <v>80919</v>
      </c>
      <c r="BO81" s="336">
        <v>0</v>
      </c>
      <c r="BP81" s="336">
        <v>0</v>
      </c>
      <c r="BQ81" s="336">
        <v>0</v>
      </c>
      <c r="BR81" s="336">
        <v>0</v>
      </c>
      <c r="BS81" s="336">
        <v>0</v>
      </c>
      <c r="BT81" s="336">
        <v>0</v>
      </c>
      <c r="BU81" s="336">
        <v>0</v>
      </c>
      <c r="BV81" s="336">
        <v>0</v>
      </c>
      <c r="BW81" s="336">
        <v>0</v>
      </c>
      <c r="BX81" s="336">
        <v>0</v>
      </c>
      <c r="BY81" s="336">
        <v>0</v>
      </c>
      <c r="BZ81" s="336">
        <v>3475</v>
      </c>
      <c r="CA81" s="336">
        <v>0</v>
      </c>
      <c r="CB81" s="336">
        <v>0</v>
      </c>
      <c r="CC81" s="336">
        <v>7602869</v>
      </c>
      <c r="CD81" s="321">
        <v>0</v>
      </c>
      <c r="CE81" s="28">
        <f t="shared" si="16"/>
        <v>7687263</v>
      </c>
    </row>
    <row r="82" spans="1:84" x14ac:dyDescent="0.35">
      <c r="A82" s="29" t="s">
        <v>283</v>
      </c>
      <c r="B82" s="16"/>
      <c r="C82" s="336">
        <v>1425</v>
      </c>
      <c r="D82" s="336">
        <v>0</v>
      </c>
      <c r="E82" s="336">
        <v>945</v>
      </c>
      <c r="F82" s="336">
        <v>0</v>
      </c>
      <c r="G82" s="336">
        <v>0</v>
      </c>
      <c r="H82" s="336">
        <v>0</v>
      </c>
      <c r="I82" s="336">
        <v>0</v>
      </c>
      <c r="J82" s="336">
        <v>487</v>
      </c>
      <c r="K82" s="336">
        <v>0</v>
      </c>
      <c r="L82" s="336">
        <v>0</v>
      </c>
      <c r="M82" s="336">
        <v>0</v>
      </c>
      <c r="N82" s="336">
        <v>0</v>
      </c>
      <c r="O82" s="336">
        <v>669</v>
      </c>
      <c r="P82" s="336">
        <v>4706</v>
      </c>
      <c r="Q82" s="336">
        <v>1607</v>
      </c>
      <c r="R82" s="336">
        <v>0</v>
      </c>
      <c r="S82" s="336">
        <v>0</v>
      </c>
      <c r="T82" s="336">
        <v>0</v>
      </c>
      <c r="U82" s="336">
        <v>0</v>
      </c>
      <c r="V82" s="336">
        <v>917</v>
      </c>
      <c r="W82" s="336">
        <v>155</v>
      </c>
      <c r="X82" s="336">
        <v>0</v>
      </c>
      <c r="Y82" s="336">
        <v>0</v>
      </c>
      <c r="Z82" s="336">
        <v>0</v>
      </c>
      <c r="AA82" s="336">
        <v>0</v>
      </c>
      <c r="AB82" s="336">
        <v>1087</v>
      </c>
      <c r="AC82" s="336">
        <v>1190</v>
      </c>
      <c r="AD82" s="336">
        <v>0</v>
      </c>
      <c r="AE82" s="336">
        <v>51</v>
      </c>
      <c r="AF82" s="336">
        <v>0</v>
      </c>
      <c r="AG82" s="336">
        <v>542</v>
      </c>
      <c r="AH82" s="336">
        <v>0</v>
      </c>
      <c r="AI82" s="336">
        <v>0</v>
      </c>
      <c r="AJ82" s="336">
        <v>968</v>
      </c>
      <c r="AK82" s="336">
        <v>0</v>
      </c>
      <c r="AL82" s="336">
        <v>0</v>
      </c>
      <c r="AM82" s="336">
        <v>0</v>
      </c>
      <c r="AN82" s="336">
        <v>0</v>
      </c>
      <c r="AO82" s="336">
        <v>0</v>
      </c>
      <c r="AP82" s="336">
        <v>0</v>
      </c>
      <c r="AQ82" s="336">
        <v>0</v>
      </c>
      <c r="AR82" s="336">
        <v>0</v>
      </c>
      <c r="AS82" s="336">
        <v>0</v>
      </c>
      <c r="AT82" s="336">
        <v>0</v>
      </c>
      <c r="AU82" s="336">
        <v>0</v>
      </c>
      <c r="AV82" s="336">
        <v>0</v>
      </c>
      <c r="AW82" s="336">
        <v>0</v>
      </c>
      <c r="AX82" s="336">
        <v>0</v>
      </c>
      <c r="AY82" s="336">
        <v>0</v>
      </c>
      <c r="AZ82" s="336">
        <v>899</v>
      </c>
      <c r="BA82" s="336">
        <v>0</v>
      </c>
      <c r="BB82" s="336">
        <v>4956</v>
      </c>
      <c r="BC82" s="336">
        <v>0</v>
      </c>
      <c r="BD82" s="336">
        <v>0</v>
      </c>
      <c r="BE82" s="336">
        <v>2369744</v>
      </c>
      <c r="BF82" s="336">
        <v>0</v>
      </c>
      <c r="BG82" s="336">
        <v>0</v>
      </c>
      <c r="BH82" s="336">
        <v>0</v>
      </c>
      <c r="BI82" s="336">
        <v>0</v>
      </c>
      <c r="BJ82" s="336">
        <v>0</v>
      </c>
      <c r="BK82" s="336">
        <v>0</v>
      </c>
      <c r="BL82" s="336">
        <v>2100</v>
      </c>
      <c r="BM82" s="336">
        <v>0</v>
      </c>
      <c r="BN82" s="336">
        <v>6529</v>
      </c>
      <c r="BO82" s="336">
        <v>0</v>
      </c>
      <c r="BP82" s="336">
        <v>0</v>
      </c>
      <c r="BQ82" s="336">
        <v>0</v>
      </c>
      <c r="BR82" s="336">
        <v>0</v>
      </c>
      <c r="BS82" s="336">
        <v>0</v>
      </c>
      <c r="BT82" s="336">
        <v>0</v>
      </c>
      <c r="BU82" s="336">
        <v>0</v>
      </c>
      <c r="BV82" s="336">
        <v>0</v>
      </c>
      <c r="BW82" s="336">
        <v>0</v>
      </c>
      <c r="BX82" s="336">
        <v>0</v>
      </c>
      <c r="BY82" s="336">
        <v>0</v>
      </c>
      <c r="BZ82" s="336">
        <v>905</v>
      </c>
      <c r="CA82" s="336">
        <v>0</v>
      </c>
      <c r="CB82" s="336">
        <v>0</v>
      </c>
      <c r="CC82" s="336">
        <v>1131</v>
      </c>
      <c r="CD82" s="321">
        <v>0</v>
      </c>
      <c r="CE82" s="28">
        <f t="shared" si="16"/>
        <v>2401013</v>
      </c>
    </row>
    <row r="83" spans="1:84" x14ac:dyDescent="0.35">
      <c r="A83" s="29" t="s">
        <v>284</v>
      </c>
      <c r="B83" s="16"/>
      <c r="C83" s="336">
        <v>442</v>
      </c>
      <c r="D83" s="336">
        <v>0</v>
      </c>
      <c r="E83" s="336">
        <v>-785</v>
      </c>
      <c r="F83" s="336">
        <v>0</v>
      </c>
      <c r="G83" s="336">
        <v>0</v>
      </c>
      <c r="H83" s="336">
        <v>0</v>
      </c>
      <c r="I83" s="336">
        <v>0</v>
      </c>
      <c r="J83" s="336">
        <v>101</v>
      </c>
      <c r="K83" s="336">
        <v>0</v>
      </c>
      <c r="L83" s="336">
        <v>0</v>
      </c>
      <c r="M83" s="336">
        <v>0</v>
      </c>
      <c r="N83" s="336">
        <v>0</v>
      </c>
      <c r="O83" s="336">
        <v>320</v>
      </c>
      <c r="P83" s="336">
        <v>7958</v>
      </c>
      <c r="Q83" s="336">
        <v>520</v>
      </c>
      <c r="R83" s="336">
        <v>0</v>
      </c>
      <c r="S83" s="336">
        <v>314</v>
      </c>
      <c r="T83" s="336">
        <v>0</v>
      </c>
      <c r="U83" s="336">
        <v>2835</v>
      </c>
      <c r="V83" s="336">
        <v>2471</v>
      </c>
      <c r="W83" s="336">
        <v>0</v>
      </c>
      <c r="X83" s="336">
        <v>1790</v>
      </c>
      <c r="Y83" s="336">
        <v>11455</v>
      </c>
      <c r="Z83" s="336">
        <v>0</v>
      </c>
      <c r="AA83" s="336">
        <v>0</v>
      </c>
      <c r="AB83" s="336">
        <v>7845</v>
      </c>
      <c r="AC83" s="336">
        <v>496</v>
      </c>
      <c r="AD83" s="336">
        <v>13059</v>
      </c>
      <c r="AE83" s="336">
        <v>1095</v>
      </c>
      <c r="AF83" s="336">
        <v>0</v>
      </c>
      <c r="AG83" s="336">
        <v>38</v>
      </c>
      <c r="AH83" s="336">
        <v>0</v>
      </c>
      <c r="AI83" s="336">
        <v>0</v>
      </c>
      <c r="AJ83" s="336">
        <v>15603</v>
      </c>
      <c r="AK83" s="336">
        <v>0</v>
      </c>
      <c r="AL83" s="336">
        <v>0</v>
      </c>
      <c r="AM83" s="336">
        <v>0</v>
      </c>
      <c r="AN83" s="336">
        <v>0</v>
      </c>
      <c r="AO83" s="336">
        <v>0</v>
      </c>
      <c r="AP83" s="336">
        <v>0</v>
      </c>
      <c r="AQ83" s="336">
        <v>0</v>
      </c>
      <c r="AR83" s="336">
        <v>0</v>
      </c>
      <c r="AS83" s="336">
        <v>0</v>
      </c>
      <c r="AT83" s="336">
        <v>0</v>
      </c>
      <c r="AU83" s="336">
        <v>0</v>
      </c>
      <c r="AV83" s="336">
        <v>7</v>
      </c>
      <c r="AW83" s="336">
        <v>0</v>
      </c>
      <c r="AX83" s="336">
        <v>0</v>
      </c>
      <c r="AY83" s="336">
        <v>932</v>
      </c>
      <c r="AZ83" s="336">
        <v>-1210</v>
      </c>
      <c r="BA83" s="336">
        <v>0</v>
      </c>
      <c r="BB83" s="336">
        <v>185538</v>
      </c>
      <c r="BC83" s="336">
        <v>0</v>
      </c>
      <c r="BD83" s="336">
        <v>-371</v>
      </c>
      <c r="BE83" s="336">
        <v>11337</v>
      </c>
      <c r="BF83" s="336">
        <v>0</v>
      </c>
      <c r="BG83" s="336">
        <v>0</v>
      </c>
      <c r="BH83" s="336">
        <v>0</v>
      </c>
      <c r="BI83" s="336">
        <v>0</v>
      </c>
      <c r="BJ83" s="336">
        <v>0</v>
      </c>
      <c r="BK83" s="336">
        <v>0</v>
      </c>
      <c r="BL83" s="336">
        <v>0</v>
      </c>
      <c r="BM83" s="336">
        <v>0</v>
      </c>
      <c r="BN83" s="336">
        <v>320984</v>
      </c>
      <c r="BO83" s="336">
        <v>0</v>
      </c>
      <c r="BP83" s="336">
        <v>0</v>
      </c>
      <c r="BQ83" s="336">
        <v>0</v>
      </c>
      <c r="BR83" s="336">
        <v>0</v>
      </c>
      <c r="BS83" s="336">
        <v>10493</v>
      </c>
      <c r="BT83" s="336">
        <v>0</v>
      </c>
      <c r="BU83" s="336">
        <v>0</v>
      </c>
      <c r="BV83" s="336">
        <v>0</v>
      </c>
      <c r="BW83" s="336">
        <v>0</v>
      </c>
      <c r="BX83" s="336">
        <v>0</v>
      </c>
      <c r="BY83" s="336">
        <v>0</v>
      </c>
      <c r="BZ83" s="336">
        <v>10290</v>
      </c>
      <c r="CA83" s="336">
        <v>0</v>
      </c>
      <c r="CB83" s="336">
        <v>0</v>
      </c>
      <c r="CC83" s="336">
        <v>0</v>
      </c>
      <c r="CD83" s="321">
        <v>0</v>
      </c>
      <c r="CE83" s="28">
        <f t="shared" si="16"/>
        <v>603557</v>
      </c>
    </row>
    <row r="84" spans="1:84" x14ac:dyDescent="0.35">
      <c r="A84" s="35" t="s">
        <v>285</v>
      </c>
      <c r="B84" s="16"/>
      <c r="C84" s="336">
        <v>0</v>
      </c>
      <c r="D84" s="336">
        <v>0</v>
      </c>
      <c r="E84" s="336">
        <v>0</v>
      </c>
      <c r="F84" s="336">
        <v>0</v>
      </c>
      <c r="G84" s="336">
        <v>0</v>
      </c>
      <c r="H84" s="336">
        <v>0</v>
      </c>
      <c r="I84" s="336">
        <v>0</v>
      </c>
      <c r="J84" s="336">
        <v>0</v>
      </c>
      <c r="K84" s="336">
        <v>0</v>
      </c>
      <c r="L84" s="336">
        <v>0</v>
      </c>
      <c r="M84" s="336">
        <v>0</v>
      </c>
      <c r="N84" s="336">
        <v>0</v>
      </c>
      <c r="O84" s="336">
        <v>0</v>
      </c>
      <c r="P84" s="336">
        <v>0</v>
      </c>
      <c r="Q84" s="336">
        <v>0</v>
      </c>
      <c r="R84" s="336">
        <v>0</v>
      </c>
      <c r="S84" s="336">
        <v>0</v>
      </c>
      <c r="T84" s="336">
        <v>0</v>
      </c>
      <c r="U84" s="336">
        <v>0</v>
      </c>
      <c r="V84" s="336">
        <v>0</v>
      </c>
      <c r="W84" s="336">
        <v>0</v>
      </c>
      <c r="X84" s="336">
        <v>0</v>
      </c>
      <c r="Y84" s="336">
        <v>0</v>
      </c>
      <c r="Z84" s="336">
        <v>0</v>
      </c>
      <c r="AA84" s="336">
        <v>0</v>
      </c>
      <c r="AB84" s="336">
        <v>0</v>
      </c>
      <c r="AC84" s="336">
        <v>0</v>
      </c>
      <c r="AD84" s="336">
        <v>0</v>
      </c>
      <c r="AE84" s="336">
        <v>0</v>
      </c>
      <c r="AF84" s="336">
        <v>0</v>
      </c>
      <c r="AG84" s="336">
        <v>0</v>
      </c>
      <c r="AH84" s="336">
        <v>0</v>
      </c>
      <c r="AI84" s="336">
        <v>0</v>
      </c>
      <c r="AJ84" s="336">
        <v>26474</v>
      </c>
      <c r="AK84" s="336">
        <v>0</v>
      </c>
      <c r="AL84" s="336">
        <v>0</v>
      </c>
      <c r="AM84" s="336">
        <v>0</v>
      </c>
      <c r="AN84" s="336">
        <v>0</v>
      </c>
      <c r="AO84" s="336">
        <v>0</v>
      </c>
      <c r="AP84" s="336">
        <v>0</v>
      </c>
      <c r="AQ84" s="336">
        <v>0</v>
      </c>
      <c r="AR84" s="336">
        <v>0</v>
      </c>
      <c r="AS84" s="336">
        <v>0</v>
      </c>
      <c r="AT84" s="336">
        <v>0</v>
      </c>
      <c r="AU84" s="336">
        <v>0</v>
      </c>
      <c r="AV84" s="336">
        <v>0</v>
      </c>
      <c r="AW84" s="336">
        <v>0</v>
      </c>
      <c r="AX84" s="336">
        <v>0</v>
      </c>
      <c r="AY84" s="336">
        <v>45504</v>
      </c>
      <c r="AZ84" s="336">
        <v>401908</v>
      </c>
      <c r="BA84" s="336">
        <v>0</v>
      </c>
      <c r="BB84" s="336">
        <v>1227373</v>
      </c>
      <c r="BC84" s="336">
        <v>0</v>
      </c>
      <c r="BD84" s="336">
        <v>0</v>
      </c>
      <c r="BE84" s="336">
        <v>219439</v>
      </c>
      <c r="BF84" s="336">
        <v>0</v>
      </c>
      <c r="BG84" s="336">
        <v>0</v>
      </c>
      <c r="BH84" s="336">
        <v>0</v>
      </c>
      <c r="BI84" s="336">
        <v>0</v>
      </c>
      <c r="BJ84" s="336">
        <v>0</v>
      </c>
      <c r="BK84" s="336">
        <v>0</v>
      </c>
      <c r="BL84" s="336">
        <v>0</v>
      </c>
      <c r="BM84" s="336">
        <v>0</v>
      </c>
      <c r="BN84" s="336">
        <v>527</v>
      </c>
      <c r="BO84" s="336">
        <v>0</v>
      </c>
      <c r="BP84" s="336">
        <v>0</v>
      </c>
      <c r="BQ84" s="336">
        <v>0</v>
      </c>
      <c r="BR84" s="336">
        <v>0</v>
      </c>
      <c r="BS84" s="336">
        <v>363169</v>
      </c>
      <c r="BT84" s="336">
        <v>0</v>
      </c>
      <c r="BU84" s="336">
        <v>0</v>
      </c>
      <c r="BV84" s="336">
        <v>0</v>
      </c>
      <c r="BW84" s="336">
        <v>0</v>
      </c>
      <c r="BX84" s="336">
        <v>0</v>
      </c>
      <c r="BY84" s="336">
        <v>0</v>
      </c>
      <c r="BZ84" s="336">
        <v>0</v>
      </c>
      <c r="CA84" s="336">
        <v>0</v>
      </c>
      <c r="CB84" s="336">
        <v>0</v>
      </c>
      <c r="CC84" s="336">
        <v>975</v>
      </c>
      <c r="CD84" s="321">
        <v>0</v>
      </c>
      <c r="CE84" s="28">
        <f t="shared" si="16"/>
        <v>2285369</v>
      </c>
    </row>
    <row r="85" spans="1:84" x14ac:dyDescent="0.35">
      <c r="A85" s="35" t="s">
        <v>286</v>
      </c>
      <c r="B85" s="28"/>
      <c r="C85" s="28">
        <f t="shared" ref="C85:AH85" si="17">SUM(C61:C69)-C84</f>
        <v>21570564</v>
      </c>
      <c r="D85" s="28">
        <f t="shared" si="17"/>
        <v>0</v>
      </c>
      <c r="E85" s="28">
        <f t="shared" si="17"/>
        <v>35002880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4608149.96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15520660.030000001</v>
      </c>
      <c r="P85" s="28">
        <f t="shared" si="17"/>
        <v>44747982.990000002</v>
      </c>
      <c r="Q85" s="28">
        <f t="shared" si="17"/>
        <v>8505251</v>
      </c>
      <c r="R85" s="28">
        <f t="shared" si="17"/>
        <v>3949447.15</v>
      </c>
      <c r="S85" s="28">
        <f t="shared" si="17"/>
        <v>732380</v>
      </c>
      <c r="T85" s="28">
        <f t="shared" si="17"/>
        <v>654326</v>
      </c>
      <c r="U85" s="28">
        <f t="shared" si="17"/>
        <v>8761509.2300000004</v>
      </c>
      <c r="V85" s="28">
        <f t="shared" si="17"/>
        <v>10752644</v>
      </c>
      <c r="W85" s="28">
        <f t="shared" si="17"/>
        <v>2767371</v>
      </c>
      <c r="X85" s="28">
        <f t="shared" si="17"/>
        <v>7686295</v>
      </c>
      <c r="Y85" s="28">
        <f t="shared" si="17"/>
        <v>11527639</v>
      </c>
      <c r="Z85" s="28">
        <f t="shared" si="17"/>
        <v>0</v>
      </c>
      <c r="AA85" s="28">
        <f t="shared" si="17"/>
        <v>372459</v>
      </c>
      <c r="AB85" s="28">
        <f t="shared" si="17"/>
        <v>16826401.289999999</v>
      </c>
      <c r="AC85" s="28">
        <f t="shared" si="17"/>
        <v>4297204</v>
      </c>
      <c r="AD85" s="28">
        <f t="shared" si="17"/>
        <v>503199</v>
      </c>
      <c r="AE85" s="28">
        <f t="shared" si="17"/>
        <v>4993758</v>
      </c>
      <c r="AF85" s="28">
        <f t="shared" si="17"/>
        <v>0</v>
      </c>
      <c r="AG85" s="28">
        <f t="shared" si="17"/>
        <v>17098827.219999999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6336734.04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727667</v>
      </c>
      <c r="AW85" s="28">
        <f t="shared" si="18"/>
        <v>0</v>
      </c>
      <c r="AX85" s="28">
        <f t="shared" si="18"/>
        <v>0</v>
      </c>
      <c r="AY85" s="28">
        <f t="shared" si="18"/>
        <v>4526170</v>
      </c>
      <c r="AZ85" s="28">
        <f t="shared" si="18"/>
        <v>453005</v>
      </c>
      <c r="BA85" s="28">
        <f t="shared" si="18"/>
        <v>1270057</v>
      </c>
      <c r="BB85" s="28">
        <f t="shared" si="18"/>
        <v>3921039.5</v>
      </c>
      <c r="BC85" s="28">
        <f t="shared" si="18"/>
        <v>0</v>
      </c>
      <c r="BD85" s="28">
        <f t="shared" si="18"/>
        <v>37069</v>
      </c>
      <c r="BE85" s="28">
        <f t="shared" si="18"/>
        <v>16799188.490000002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2031514.78</v>
      </c>
      <c r="BM85" s="28">
        <f t="shared" si="18"/>
        <v>21</v>
      </c>
      <c r="BN85" s="28">
        <f t="shared" si="18"/>
        <v>6393166.3599999994</v>
      </c>
      <c r="BO85" s="28">
        <f t="shared" ref="BO85:CD85" si="19">SUM(BO61:BO69)-BO84</f>
        <v>385254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537163</v>
      </c>
      <c r="BT85" s="28">
        <f t="shared" si="19"/>
        <v>0</v>
      </c>
      <c r="BU85" s="28">
        <f t="shared" si="19"/>
        <v>-34</v>
      </c>
      <c r="BV85" s="28">
        <f t="shared" si="19"/>
        <v>2602</v>
      </c>
      <c r="BW85" s="28">
        <f t="shared" si="19"/>
        <v>6202121</v>
      </c>
      <c r="BX85" s="28">
        <f t="shared" si="19"/>
        <v>0</v>
      </c>
      <c r="BY85" s="28">
        <f t="shared" si="19"/>
        <v>2754112.25</v>
      </c>
      <c r="BZ85" s="28">
        <f t="shared" si="19"/>
        <v>7979578</v>
      </c>
      <c r="CA85" s="28">
        <f t="shared" si="19"/>
        <v>119760.48</v>
      </c>
      <c r="CB85" s="28">
        <f t="shared" si="19"/>
        <v>0</v>
      </c>
      <c r="CC85" s="28">
        <f t="shared" si="19"/>
        <v>26654428</v>
      </c>
      <c r="CD85" s="28">
        <f t="shared" si="19"/>
        <v>0</v>
      </c>
      <c r="CE85" s="28">
        <f t="shared" si="16"/>
        <v>308009564.77000004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1">
        <v>0</v>
      </c>
    </row>
    <row r="87" spans="1:84" x14ac:dyDescent="0.35">
      <c r="A87" s="22" t="s">
        <v>288</v>
      </c>
      <c r="B87" s="16"/>
      <c r="C87" s="336">
        <v>56414626</v>
      </c>
      <c r="D87" s="336">
        <v>0</v>
      </c>
      <c r="E87" s="337">
        <v>95285284</v>
      </c>
      <c r="F87" s="336">
        <v>0</v>
      </c>
      <c r="G87" s="336">
        <v>0</v>
      </c>
      <c r="H87" s="336">
        <v>0</v>
      </c>
      <c r="I87" s="336">
        <v>0</v>
      </c>
      <c r="J87" s="336">
        <v>15178202</v>
      </c>
      <c r="K87" s="336">
        <v>0</v>
      </c>
      <c r="L87" s="336">
        <v>0</v>
      </c>
      <c r="M87" s="336">
        <v>0</v>
      </c>
      <c r="N87" s="336">
        <v>0</v>
      </c>
      <c r="O87" s="336">
        <v>36994635</v>
      </c>
      <c r="P87" s="336">
        <v>107785234</v>
      </c>
      <c r="Q87" s="336">
        <v>10262876</v>
      </c>
      <c r="R87" s="336">
        <v>2677208</v>
      </c>
      <c r="S87" s="336">
        <v>0</v>
      </c>
      <c r="T87" s="336">
        <v>1134477</v>
      </c>
      <c r="U87" s="336">
        <v>29369912</v>
      </c>
      <c r="V87" s="336">
        <v>36988544</v>
      </c>
      <c r="W87" s="336">
        <v>2213927</v>
      </c>
      <c r="X87" s="336">
        <v>7379001</v>
      </c>
      <c r="Y87" s="336">
        <v>6783277</v>
      </c>
      <c r="Z87" s="336">
        <v>0</v>
      </c>
      <c r="AA87" s="336">
        <v>381657</v>
      </c>
      <c r="AB87" s="336">
        <v>27862790</v>
      </c>
      <c r="AC87" s="336">
        <v>20360868</v>
      </c>
      <c r="AD87" s="336">
        <v>2303392</v>
      </c>
      <c r="AE87" s="336">
        <v>6488647</v>
      </c>
      <c r="AF87" s="336">
        <v>0</v>
      </c>
      <c r="AG87" s="336">
        <v>17497706</v>
      </c>
      <c r="AH87" s="336">
        <v>0</v>
      </c>
      <c r="AI87" s="336">
        <v>0</v>
      </c>
      <c r="AJ87" s="336">
        <v>1304</v>
      </c>
      <c r="AK87" s="336">
        <v>0</v>
      </c>
      <c r="AL87" s="336">
        <v>0</v>
      </c>
      <c r="AM87" s="336">
        <v>0</v>
      </c>
      <c r="AN87" s="336">
        <v>0</v>
      </c>
      <c r="AO87" s="336">
        <v>0</v>
      </c>
      <c r="AP87" s="336">
        <v>0</v>
      </c>
      <c r="AQ87" s="336">
        <v>0</v>
      </c>
      <c r="AR87" s="336">
        <v>0</v>
      </c>
      <c r="AS87" s="336">
        <v>0</v>
      </c>
      <c r="AT87" s="336">
        <v>0</v>
      </c>
      <c r="AU87" s="336">
        <v>0</v>
      </c>
      <c r="AV87" s="336">
        <v>1607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483365174</v>
      </c>
    </row>
    <row r="88" spans="1:84" x14ac:dyDescent="0.35">
      <c r="A88" s="22" t="s">
        <v>289</v>
      </c>
      <c r="B88" s="16"/>
      <c r="C88" s="336">
        <v>3544567</v>
      </c>
      <c r="D88" s="336">
        <v>0</v>
      </c>
      <c r="E88" s="337">
        <v>11241360</v>
      </c>
      <c r="F88" s="336">
        <v>0</v>
      </c>
      <c r="G88" s="336">
        <v>0</v>
      </c>
      <c r="H88" s="336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307841</v>
      </c>
      <c r="P88" s="336">
        <v>257369412</v>
      </c>
      <c r="Q88" s="336">
        <v>16686249</v>
      </c>
      <c r="R88" s="336">
        <v>38698</v>
      </c>
      <c r="S88" s="336">
        <v>0</v>
      </c>
      <c r="T88" s="336">
        <v>58372</v>
      </c>
      <c r="U88" s="336">
        <v>24685393</v>
      </c>
      <c r="V88" s="336">
        <v>31144667</v>
      </c>
      <c r="W88" s="336">
        <v>12904997</v>
      </c>
      <c r="X88" s="336">
        <v>31223125</v>
      </c>
      <c r="Y88" s="336">
        <v>33583020</v>
      </c>
      <c r="Z88" s="336">
        <v>0</v>
      </c>
      <c r="AA88" s="336">
        <v>2802621</v>
      </c>
      <c r="AB88" s="336">
        <v>27514626</v>
      </c>
      <c r="AC88" s="336">
        <v>2321262</v>
      </c>
      <c r="AD88" s="336">
        <v>25132</v>
      </c>
      <c r="AE88" s="336">
        <v>4168555</v>
      </c>
      <c r="AF88" s="336">
        <v>0</v>
      </c>
      <c r="AG88" s="336">
        <v>88896939</v>
      </c>
      <c r="AH88" s="336">
        <v>0</v>
      </c>
      <c r="AI88" s="336">
        <v>0</v>
      </c>
      <c r="AJ88" s="336">
        <v>9124778</v>
      </c>
      <c r="AK88" s="336">
        <v>0</v>
      </c>
      <c r="AL88" s="336">
        <v>0</v>
      </c>
      <c r="AM88" s="336">
        <v>0</v>
      </c>
      <c r="AN88" s="336">
        <v>0</v>
      </c>
      <c r="AO88" s="336">
        <v>0</v>
      </c>
      <c r="AP88" s="336">
        <v>0</v>
      </c>
      <c r="AQ88" s="336">
        <v>0</v>
      </c>
      <c r="AR88" s="336">
        <v>0</v>
      </c>
      <c r="AS88" s="336">
        <v>0</v>
      </c>
      <c r="AT88" s="336">
        <v>0</v>
      </c>
      <c r="AU88" s="336">
        <v>0</v>
      </c>
      <c r="AV88" s="336">
        <v>574692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558216306</v>
      </c>
    </row>
    <row r="89" spans="1:84" x14ac:dyDescent="0.35">
      <c r="A89" s="22" t="s">
        <v>290</v>
      </c>
      <c r="B89" s="16"/>
      <c r="C89" s="28">
        <f t="shared" ref="C89:AV89" si="21">C87+C88</f>
        <v>59959193</v>
      </c>
      <c r="D89" s="28">
        <f t="shared" si="21"/>
        <v>0</v>
      </c>
      <c r="E89" s="28">
        <f t="shared" si="21"/>
        <v>106526644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15178202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37302476</v>
      </c>
      <c r="P89" s="28">
        <f t="shared" si="21"/>
        <v>365154646</v>
      </c>
      <c r="Q89" s="28">
        <f t="shared" si="21"/>
        <v>26949125</v>
      </c>
      <c r="R89" s="28">
        <f t="shared" si="21"/>
        <v>2715906</v>
      </c>
      <c r="S89" s="28">
        <f t="shared" si="21"/>
        <v>0</v>
      </c>
      <c r="T89" s="28">
        <f t="shared" si="21"/>
        <v>1192849</v>
      </c>
      <c r="U89" s="28">
        <f t="shared" si="21"/>
        <v>54055305</v>
      </c>
      <c r="V89" s="28">
        <f t="shared" si="21"/>
        <v>68133211</v>
      </c>
      <c r="W89" s="28">
        <f t="shared" si="21"/>
        <v>15118924</v>
      </c>
      <c r="X89" s="28">
        <f t="shared" si="21"/>
        <v>38602126</v>
      </c>
      <c r="Y89" s="28">
        <f t="shared" si="21"/>
        <v>40366297</v>
      </c>
      <c r="Z89" s="28">
        <f t="shared" si="21"/>
        <v>0</v>
      </c>
      <c r="AA89" s="28">
        <f t="shared" si="21"/>
        <v>3184278</v>
      </c>
      <c r="AB89" s="28">
        <f t="shared" si="21"/>
        <v>55377416</v>
      </c>
      <c r="AC89" s="28">
        <f t="shared" si="21"/>
        <v>22682130</v>
      </c>
      <c r="AD89" s="28">
        <f t="shared" si="21"/>
        <v>2328524</v>
      </c>
      <c r="AE89" s="28">
        <f t="shared" si="21"/>
        <v>10657202</v>
      </c>
      <c r="AF89" s="28">
        <f t="shared" si="21"/>
        <v>0</v>
      </c>
      <c r="AG89" s="28">
        <f t="shared" si="21"/>
        <v>106394645</v>
      </c>
      <c r="AH89" s="28">
        <f t="shared" si="21"/>
        <v>0</v>
      </c>
      <c r="AI89" s="28">
        <f t="shared" si="21"/>
        <v>0</v>
      </c>
      <c r="AJ89" s="28">
        <f t="shared" si="21"/>
        <v>9126082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576299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1041581480</v>
      </c>
    </row>
    <row r="90" spans="1:84" x14ac:dyDescent="0.35">
      <c r="A90" s="35" t="s">
        <v>291</v>
      </c>
      <c r="B90" s="28"/>
      <c r="C90" s="336">
        <v>24173</v>
      </c>
      <c r="D90" s="336">
        <v>0</v>
      </c>
      <c r="E90" s="336">
        <v>70013</v>
      </c>
      <c r="F90" s="336">
        <v>0</v>
      </c>
      <c r="G90" s="336">
        <v>0</v>
      </c>
      <c r="H90" s="336">
        <v>0</v>
      </c>
      <c r="I90" s="336">
        <v>0</v>
      </c>
      <c r="J90" s="336">
        <v>6716</v>
      </c>
      <c r="K90" s="336">
        <v>0</v>
      </c>
      <c r="L90" s="336">
        <v>0</v>
      </c>
      <c r="M90" s="336">
        <v>0</v>
      </c>
      <c r="N90" s="336">
        <v>0</v>
      </c>
      <c r="O90" s="336">
        <v>13377</v>
      </c>
      <c r="P90" s="336">
        <v>40998</v>
      </c>
      <c r="Q90" s="336">
        <v>16294</v>
      </c>
      <c r="R90" s="336">
        <v>4098</v>
      </c>
      <c r="S90" s="336">
        <v>0</v>
      </c>
      <c r="T90" s="336">
        <v>0</v>
      </c>
      <c r="U90" s="336">
        <v>0</v>
      </c>
      <c r="V90" s="336">
        <v>2215</v>
      </c>
      <c r="W90" s="336">
        <v>0</v>
      </c>
      <c r="X90" s="336">
        <v>1130</v>
      </c>
      <c r="Y90" s="336">
        <v>12521</v>
      </c>
      <c r="Z90" s="336">
        <v>0</v>
      </c>
      <c r="AA90" s="336">
        <v>0</v>
      </c>
      <c r="AB90" s="336">
        <v>4583</v>
      </c>
      <c r="AC90" s="336">
        <v>1856</v>
      </c>
      <c r="AD90" s="336">
        <v>1106</v>
      </c>
      <c r="AE90" s="336">
        <v>6121</v>
      </c>
      <c r="AF90" s="336">
        <v>0</v>
      </c>
      <c r="AG90" s="336">
        <v>19642</v>
      </c>
      <c r="AH90" s="336">
        <v>0</v>
      </c>
      <c r="AI90" s="336">
        <v>0</v>
      </c>
      <c r="AJ90" s="336">
        <v>2883</v>
      </c>
      <c r="AK90" s="336">
        <v>0</v>
      </c>
      <c r="AL90" s="336">
        <v>0</v>
      </c>
      <c r="AM90" s="336">
        <v>0</v>
      </c>
      <c r="AN90" s="336">
        <v>0</v>
      </c>
      <c r="AO90" s="336">
        <v>0</v>
      </c>
      <c r="AP90" s="336">
        <v>0</v>
      </c>
      <c r="AQ90" s="336">
        <v>0</v>
      </c>
      <c r="AR90" s="336">
        <v>0</v>
      </c>
      <c r="AS90" s="336">
        <v>0</v>
      </c>
      <c r="AT90" s="336">
        <v>0</v>
      </c>
      <c r="AU90" s="336">
        <v>0</v>
      </c>
      <c r="AV90" s="336">
        <v>554</v>
      </c>
      <c r="AW90" s="336">
        <v>0</v>
      </c>
      <c r="AX90" s="336">
        <v>0</v>
      </c>
      <c r="AY90" s="336">
        <v>0</v>
      </c>
      <c r="AZ90" s="336">
        <v>14468</v>
      </c>
      <c r="BA90" s="336">
        <v>789</v>
      </c>
      <c r="BB90" s="336">
        <v>370</v>
      </c>
      <c r="BC90" s="336">
        <v>0</v>
      </c>
      <c r="BD90" s="336">
        <v>7667</v>
      </c>
      <c r="BE90" s="336">
        <v>323240</v>
      </c>
      <c r="BF90" s="336">
        <v>0</v>
      </c>
      <c r="BG90" s="336">
        <v>0</v>
      </c>
      <c r="BH90" s="336">
        <v>0</v>
      </c>
      <c r="BI90" s="336">
        <v>0</v>
      </c>
      <c r="BJ90" s="336">
        <v>0</v>
      </c>
      <c r="BK90" s="336">
        <v>0</v>
      </c>
      <c r="BL90" s="336">
        <v>416</v>
      </c>
      <c r="BM90" s="336">
        <v>0</v>
      </c>
      <c r="BN90" s="336">
        <v>9960</v>
      </c>
      <c r="BO90" s="336">
        <v>0</v>
      </c>
      <c r="BP90" s="336">
        <v>0</v>
      </c>
      <c r="BQ90" s="336">
        <v>0</v>
      </c>
      <c r="BR90" s="336">
        <v>0</v>
      </c>
      <c r="BS90" s="336">
        <v>1319</v>
      </c>
      <c r="BT90" s="336">
        <v>0</v>
      </c>
      <c r="BU90" s="336">
        <v>0</v>
      </c>
      <c r="BV90" s="336">
        <v>0</v>
      </c>
      <c r="BW90" s="336">
        <v>0</v>
      </c>
      <c r="BX90" s="336">
        <v>0</v>
      </c>
      <c r="BY90" s="336">
        <v>234</v>
      </c>
      <c r="BZ90" s="336">
        <v>0</v>
      </c>
      <c r="CA90" s="336">
        <v>0</v>
      </c>
      <c r="CB90" s="336">
        <v>0</v>
      </c>
      <c r="CC90" s="336">
        <v>10714</v>
      </c>
      <c r="CD90" s="234" t="s">
        <v>248</v>
      </c>
      <c r="CE90" s="28">
        <f t="shared" si="20"/>
        <v>597457</v>
      </c>
      <c r="CF90" s="28">
        <f>BE59-CE90</f>
        <v>0</v>
      </c>
    </row>
    <row r="91" spans="1:84" x14ac:dyDescent="0.35">
      <c r="A91" s="22" t="s">
        <v>292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293</v>
      </c>
      <c r="B92" s="16"/>
      <c r="C92" s="336">
        <v>3434</v>
      </c>
      <c r="D92" s="336">
        <v>0</v>
      </c>
      <c r="E92" s="336">
        <v>9946</v>
      </c>
      <c r="F92" s="336">
        <v>0</v>
      </c>
      <c r="G92" s="336">
        <v>0</v>
      </c>
      <c r="H92" s="336">
        <v>0</v>
      </c>
      <c r="I92" s="336">
        <v>0</v>
      </c>
      <c r="J92" s="336">
        <v>954</v>
      </c>
      <c r="K92" s="336">
        <v>0</v>
      </c>
      <c r="L92" s="336">
        <v>0</v>
      </c>
      <c r="M92" s="336">
        <v>0</v>
      </c>
      <c r="N92" s="336">
        <v>0</v>
      </c>
      <c r="O92" s="336">
        <v>1900</v>
      </c>
      <c r="P92" s="336">
        <v>5824</v>
      </c>
      <c r="Q92" s="336">
        <v>2315</v>
      </c>
      <c r="R92" s="336">
        <v>582</v>
      </c>
      <c r="S92" s="336">
        <v>0</v>
      </c>
      <c r="T92" s="336">
        <v>0</v>
      </c>
      <c r="U92" s="336">
        <v>0</v>
      </c>
      <c r="V92" s="336">
        <v>315</v>
      </c>
      <c r="W92" s="336">
        <v>0</v>
      </c>
      <c r="X92" s="336">
        <v>161</v>
      </c>
      <c r="Y92" s="336">
        <v>1779</v>
      </c>
      <c r="Z92" s="336">
        <v>0</v>
      </c>
      <c r="AA92" s="336">
        <v>0</v>
      </c>
      <c r="AB92" s="336">
        <v>651</v>
      </c>
      <c r="AC92" s="336">
        <v>264</v>
      </c>
      <c r="AD92" s="336">
        <v>157</v>
      </c>
      <c r="AE92" s="336">
        <v>870</v>
      </c>
      <c r="AF92" s="336">
        <v>0</v>
      </c>
      <c r="AG92" s="336">
        <v>2790</v>
      </c>
      <c r="AH92" s="336">
        <v>0</v>
      </c>
      <c r="AI92" s="336">
        <v>0</v>
      </c>
      <c r="AJ92" s="336">
        <v>410</v>
      </c>
      <c r="AK92" s="336">
        <v>0</v>
      </c>
      <c r="AL92" s="336">
        <v>0</v>
      </c>
      <c r="AM92" s="336">
        <v>0</v>
      </c>
      <c r="AN92" s="336">
        <v>0</v>
      </c>
      <c r="AO92" s="336">
        <v>0</v>
      </c>
      <c r="AP92" s="336">
        <v>0</v>
      </c>
      <c r="AQ92" s="336">
        <v>0</v>
      </c>
      <c r="AR92" s="336">
        <v>0</v>
      </c>
      <c r="AS92" s="336">
        <v>0</v>
      </c>
      <c r="AT92" s="336">
        <v>0</v>
      </c>
      <c r="AU92" s="336">
        <v>0</v>
      </c>
      <c r="AV92" s="336">
        <v>79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36">
        <v>112</v>
      </c>
      <c r="BB92" s="336">
        <v>53</v>
      </c>
      <c r="BC92" s="336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59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36">
        <v>187</v>
      </c>
      <c r="BT92" s="336">
        <v>0</v>
      </c>
      <c r="BU92" s="336">
        <v>0</v>
      </c>
      <c r="BV92" s="336">
        <v>0</v>
      </c>
      <c r="BW92" s="336">
        <v>0</v>
      </c>
      <c r="BX92" s="336">
        <v>0</v>
      </c>
      <c r="BY92" s="336">
        <v>33</v>
      </c>
      <c r="BZ92" s="336">
        <v>0</v>
      </c>
      <c r="CA92" s="336">
        <v>0</v>
      </c>
      <c r="CB92" s="336">
        <v>0</v>
      </c>
      <c r="CC92" s="25" t="s">
        <v>248</v>
      </c>
      <c r="CD92" s="25" t="s">
        <v>248</v>
      </c>
      <c r="CE92" s="28">
        <f t="shared" si="20"/>
        <v>32875</v>
      </c>
      <c r="CF92" s="16"/>
    </row>
    <row r="93" spans="1:84" x14ac:dyDescent="0.35">
      <c r="A93" s="22" t="s">
        <v>294</v>
      </c>
      <c r="B93" s="16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295</v>
      </c>
      <c r="B94" s="16"/>
      <c r="C94" s="336">
        <v>38.61</v>
      </c>
      <c r="D94" s="336">
        <v>0</v>
      </c>
      <c r="E94" s="337">
        <v>100.3</v>
      </c>
      <c r="F94" s="336">
        <v>0</v>
      </c>
      <c r="G94" s="336">
        <v>0</v>
      </c>
      <c r="H94" s="336">
        <v>0</v>
      </c>
      <c r="I94" s="336">
        <v>0</v>
      </c>
      <c r="J94" s="336">
        <v>9.17</v>
      </c>
      <c r="K94" s="336">
        <v>0</v>
      </c>
      <c r="L94" s="336">
        <v>0</v>
      </c>
      <c r="M94" s="336">
        <v>0</v>
      </c>
      <c r="N94" s="336">
        <v>0</v>
      </c>
      <c r="O94" s="336">
        <v>29.92</v>
      </c>
      <c r="P94" s="336">
        <v>35.08</v>
      </c>
      <c r="Q94" s="336">
        <v>20.21</v>
      </c>
      <c r="R94" s="336">
        <v>0.06</v>
      </c>
      <c r="S94" s="336">
        <v>0</v>
      </c>
      <c r="T94" s="336">
        <v>1.78</v>
      </c>
      <c r="U94" s="336">
        <v>0</v>
      </c>
      <c r="V94" s="336">
        <v>6.4</v>
      </c>
      <c r="W94" s="336">
        <v>0.06</v>
      </c>
      <c r="X94" s="336">
        <v>0.2</v>
      </c>
      <c r="Y94" s="336">
        <v>0</v>
      </c>
      <c r="Z94" s="336">
        <v>0</v>
      </c>
      <c r="AA94" s="336">
        <v>0</v>
      </c>
      <c r="AB94" s="336">
        <v>0</v>
      </c>
      <c r="AC94" s="336">
        <v>0</v>
      </c>
      <c r="AD94" s="336">
        <v>1.24</v>
      </c>
      <c r="AE94" s="336">
        <v>0</v>
      </c>
      <c r="AF94" s="336">
        <v>0</v>
      </c>
      <c r="AG94" s="336">
        <v>29.75</v>
      </c>
      <c r="AH94" s="336">
        <v>0</v>
      </c>
      <c r="AI94" s="336">
        <v>0</v>
      </c>
      <c r="AJ94" s="336">
        <v>3.7</v>
      </c>
      <c r="AK94" s="336">
        <v>0</v>
      </c>
      <c r="AL94" s="336">
        <v>0</v>
      </c>
      <c r="AM94" s="336">
        <v>0</v>
      </c>
      <c r="AN94" s="336">
        <v>0</v>
      </c>
      <c r="AO94" s="336">
        <v>0</v>
      </c>
      <c r="AP94" s="336">
        <v>0</v>
      </c>
      <c r="AQ94" s="336">
        <v>0</v>
      </c>
      <c r="AR94" s="336">
        <v>0</v>
      </c>
      <c r="AS94" s="336">
        <v>0</v>
      </c>
      <c r="AT94" s="336">
        <v>0</v>
      </c>
      <c r="AU94" s="336">
        <v>0</v>
      </c>
      <c r="AV94" s="336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276.47999999999996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322" t="s">
        <v>1364</v>
      </c>
      <c r="D96" s="323" t="s">
        <v>5</v>
      </c>
      <c r="E96" s="324" t="s">
        <v>5</v>
      </c>
      <c r="F96" s="12"/>
    </row>
    <row r="97" spans="1:6" x14ac:dyDescent="0.35">
      <c r="A97" s="28" t="s">
        <v>299</v>
      </c>
      <c r="B97" s="36" t="s">
        <v>300</v>
      </c>
      <c r="C97" s="325" t="s">
        <v>301</v>
      </c>
      <c r="D97" s="323" t="s">
        <v>5</v>
      </c>
      <c r="E97" s="324" t="s">
        <v>5</v>
      </c>
      <c r="F97" s="12"/>
    </row>
    <row r="98" spans="1:6" x14ac:dyDescent="0.35">
      <c r="A98" s="28" t="s">
        <v>302</v>
      </c>
      <c r="B98" s="36" t="s">
        <v>300</v>
      </c>
      <c r="C98" s="326" t="s">
        <v>303</v>
      </c>
      <c r="D98" s="323" t="s">
        <v>5</v>
      </c>
      <c r="E98" s="324" t="s">
        <v>5</v>
      </c>
      <c r="F98" s="12"/>
    </row>
    <row r="99" spans="1:6" x14ac:dyDescent="0.35">
      <c r="A99" s="28" t="s">
        <v>304</v>
      </c>
      <c r="B99" s="36" t="s">
        <v>300</v>
      </c>
      <c r="C99" s="326" t="s">
        <v>305</v>
      </c>
      <c r="D99" s="323" t="s">
        <v>5</v>
      </c>
      <c r="E99" s="324" t="s">
        <v>5</v>
      </c>
      <c r="F99" s="12"/>
    </row>
    <row r="100" spans="1:6" x14ac:dyDescent="0.35">
      <c r="A100" s="28" t="s">
        <v>306</v>
      </c>
      <c r="B100" s="36" t="s">
        <v>300</v>
      </c>
      <c r="C100" s="326" t="s">
        <v>307</v>
      </c>
      <c r="D100" s="323" t="s">
        <v>5</v>
      </c>
      <c r="E100" s="324" t="s">
        <v>5</v>
      </c>
      <c r="F100" s="12"/>
    </row>
    <row r="101" spans="1:6" x14ac:dyDescent="0.35">
      <c r="A101" s="28" t="s">
        <v>308</v>
      </c>
      <c r="B101" s="36" t="s">
        <v>300</v>
      </c>
      <c r="C101" s="326" t="s">
        <v>309</v>
      </c>
      <c r="D101" s="323" t="s">
        <v>5</v>
      </c>
      <c r="E101" s="324" t="s">
        <v>5</v>
      </c>
      <c r="F101" s="12"/>
    </row>
    <row r="102" spans="1:6" x14ac:dyDescent="0.35">
      <c r="A102" s="28" t="s">
        <v>310</v>
      </c>
      <c r="B102" s="36" t="s">
        <v>300</v>
      </c>
      <c r="C102" s="327">
        <v>98029</v>
      </c>
      <c r="D102" s="323" t="s">
        <v>5</v>
      </c>
      <c r="E102" s="324" t="s">
        <v>5</v>
      </c>
      <c r="F102" s="12"/>
    </row>
    <row r="103" spans="1:6" x14ac:dyDescent="0.35">
      <c r="A103" s="28" t="s">
        <v>311</v>
      </c>
      <c r="B103" s="36" t="s">
        <v>300</v>
      </c>
      <c r="C103" s="326" t="s">
        <v>312</v>
      </c>
      <c r="D103" s="323" t="s">
        <v>5</v>
      </c>
      <c r="E103" s="324" t="s">
        <v>5</v>
      </c>
      <c r="F103" s="12"/>
    </row>
    <row r="104" spans="1:6" x14ac:dyDescent="0.35">
      <c r="A104" s="28" t="s">
        <v>313</v>
      </c>
      <c r="B104" s="36" t="s">
        <v>300</v>
      </c>
      <c r="C104" s="328" t="s">
        <v>314</v>
      </c>
      <c r="D104" s="323" t="s">
        <v>5</v>
      </c>
      <c r="E104" s="324" t="s">
        <v>5</v>
      </c>
      <c r="F104" s="12"/>
    </row>
    <row r="105" spans="1:6" x14ac:dyDescent="0.35">
      <c r="A105" s="28" t="s">
        <v>315</v>
      </c>
      <c r="B105" s="36" t="s">
        <v>300</v>
      </c>
      <c r="C105" s="328" t="s">
        <v>316</v>
      </c>
      <c r="D105" s="323" t="s">
        <v>5</v>
      </c>
      <c r="E105" s="324" t="s">
        <v>5</v>
      </c>
      <c r="F105" s="12"/>
    </row>
    <row r="106" spans="1:6" x14ac:dyDescent="0.35">
      <c r="A106" s="28" t="s">
        <v>317</v>
      </c>
      <c r="B106" s="36" t="s">
        <v>300</v>
      </c>
      <c r="C106" s="326" t="s">
        <v>318</v>
      </c>
      <c r="D106" s="323" t="s">
        <v>5</v>
      </c>
      <c r="E106" s="324" t="s">
        <v>5</v>
      </c>
      <c r="F106" s="12"/>
    </row>
    <row r="107" spans="1:6" x14ac:dyDescent="0.35">
      <c r="A107" s="28" t="s">
        <v>319</v>
      </c>
      <c r="B107" s="36" t="s">
        <v>300</v>
      </c>
      <c r="C107" s="329" t="s">
        <v>320</v>
      </c>
      <c r="D107" s="323" t="s">
        <v>5</v>
      </c>
      <c r="E107" s="324" t="s">
        <v>5</v>
      </c>
      <c r="F107" s="12"/>
    </row>
    <row r="108" spans="1:6" x14ac:dyDescent="0.35">
      <c r="A108" s="28" t="s">
        <v>321</v>
      </c>
      <c r="B108" s="36" t="s">
        <v>300</v>
      </c>
      <c r="C108" s="329"/>
      <c r="D108" s="323" t="s">
        <v>5</v>
      </c>
      <c r="E108" s="324" t="s">
        <v>5</v>
      </c>
      <c r="F108" s="12"/>
    </row>
    <row r="109" spans="1:6" x14ac:dyDescent="0.35">
      <c r="A109" s="40" t="s">
        <v>322</v>
      </c>
      <c r="B109" s="36" t="s">
        <v>300</v>
      </c>
      <c r="C109" s="326" t="s">
        <v>1365</v>
      </c>
      <c r="D109" s="323" t="s">
        <v>5</v>
      </c>
      <c r="E109" s="324" t="s">
        <v>5</v>
      </c>
      <c r="F109" s="12"/>
    </row>
    <row r="110" spans="1:6" x14ac:dyDescent="0.35">
      <c r="A110" s="40" t="s">
        <v>324</v>
      </c>
      <c r="B110" s="36" t="s">
        <v>300</v>
      </c>
      <c r="C110" s="330" t="s">
        <v>1366</v>
      </c>
      <c r="D110" s="323" t="s">
        <v>5</v>
      </c>
      <c r="E110" s="324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331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331">
        <v>0</v>
      </c>
      <c r="D114" s="16"/>
      <c r="E114" s="16"/>
    </row>
    <row r="115" spans="1:5" x14ac:dyDescent="0.35">
      <c r="A115" s="16" t="s">
        <v>328</v>
      </c>
      <c r="B115" s="42" t="s">
        <v>300</v>
      </c>
      <c r="C115" s="331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300</v>
      </c>
      <c r="C117" s="331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332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300</v>
      </c>
      <c r="C120" s="331">
        <v>0</v>
      </c>
      <c r="D120" s="16"/>
      <c r="E120" s="16"/>
    </row>
    <row r="121" spans="1:5" x14ac:dyDescent="0.35">
      <c r="A121" s="16" t="s">
        <v>333</v>
      </c>
      <c r="B121" s="42" t="s">
        <v>300</v>
      </c>
      <c r="C121" s="331">
        <v>0</v>
      </c>
      <c r="D121" s="16"/>
      <c r="E121" s="16"/>
    </row>
    <row r="122" spans="1:5" x14ac:dyDescent="0.35">
      <c r="A122" s="16" t="s">
        <v>334</v>
      </c>
      <c r="B122" s="42" t="s">
        <v>300</v>
      </c>
      <c r="C122" s="331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300</v>
      </c>
      <c r="C127" s="336">
        <v>7248</v>
      </c>
      <c r="D127" s="336">
        <v>29719</v>
      </c>
      <c r="E127" s="16"/>
    </row>
    <row r="128" spans="1:5" x14ac:dyDescent="0.35">
      <c r="A128" s="16" t="s">
        <v>339</v>
      </c>
      <c r="B128" s="42" t="s">
        <v>300</v>
      </c>
      <c r="C128" s="338"/>
      <c r="D128" s="339"/>
      <c r="E128" s="16"/>
    </row>
    <row r="129" spans="1:5" x14ac:dyDescent="0.35">
      <c r="A129" s="16" t="s">
        <v>340</v>
      </c>
      <c r="B129" s="42" t="s">
        <v>300</v>
      </c>
      <c r="C129" s="338"/>
      <c r="D129" s="340"/>
      <c r="E129" s="16"/>
    </row>
    <row r="130" spans="1:5" x14ac:dyDescent="0.35">
      <c r="A130" s="16" t="s">
        <v>341</v>
      </c>
      <c r="B130" s="42" t="s">
        <v>300</v>
      </c>
      <c r="C130" s="336">
        <v>1701</v>
      </c>
      <c r="D130" s="336">
        <v>3375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300</v>
      </c>
      <c r="C132" s="331">
        <v>6</v>
      </c>
      <c r="D132" s="16"/>
      <c r="E132" s="16"/>
    </row>
    <row r="133" spans="1:5" x14ac:dyDescent="0.35">
      <c r="A133" s="16" t="s">
        <v>344</v>
      </c>
      <c r="B133" s="42" t="s">
        <v>300</v>
      </c>
      <c r="C133" s="331">
        <v>13</v>
      </c>
      <c r="D133" s="16"/>
      <c r="E133" s="16"/>
    </row>
    <row r="134" spans="1:5" x14ac:dyDescent="0.35">
      <c r="A134" s="16" t="s">
        <v>345</v>
      </c>
      <c r="B134" s="42" t="s">
        <v>300</v>
      </c>
      <c r="C134" s="331">
        <v>80</v>
      </c>
      <c r="D134" s="16"/>
      <c r="E134" s="16"/>
    </row>
    <row r="135" spans="1:5" x14ac:dyDescent="0.35">
      <c r="A135" s="16" t="s">
        <v>346</v>
      </c>
      <c r="B135" s="42" t="s">
        <v>300</v>
      </c>
      <c r="C135" s="331">
        <v>0</v>
      </c>
      <c r="D135" s="16"/>
      <c r="E135" s="16"/>
    </row>
    <row r="136" spans="1:5" x14ac:dyDescent="0.35">
      <c r="A136" s="16" t="s">
        <v>347</v>
      </c>
      <c r="B136" s="42" t="s">
        <v>300</v>
      </c>
      <c r="C136" s="331">
        <v>45</v>
      </c>
      <c r="D136" s="16"/>
      <c r="E136" s="16"/>
    </row>
    <row r="137" spans="1:5" x14ac:dyDescent="0.35">
      <c r="A137" s="16" t="s">
        <v>348</v>
      </c>
      <c r="B137" s="42" t="s">
        <v>300</v>
      </c>
      <c r="C137" s="331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331">
        <v>0</v>
      </c>
      <c r="D138" s="16"/>
      <c r="E138" s="16"/>
    </row>
    <row r="139" spans="1:5" x14ac:dyDescent="0.35">
      <c r="A139" s="16" t="s">
        <v>349</v>
      </c>
      <c r="B139" s="42" t="s">
        <v>300</v>
      </c>
      <c r="C139" s="331">
        <v>0</v>
      </c>
      <c r="D139" s="16"/>
      <c r="E139" s="16"/>
    </row>
    <row r="140" spans="1:5" x14ac:dyDescent="0.35">
      <c r="A140" s="16" t="s">
        <v>350</v>
      </c>
      <c r="B140" s="42"/>
      <c r="C140" s="331">
        <v>0</v>
      </c>
      <c r="D140" s="16"/>
      <c r="E140" s="16"/>
    </row>
    <row r="141" spans="1:5" x14ac:dyDescent="0.35">
      <c r="A141" s="16" t="s">
        <v>340</v>
      </c>
      <c r="B141" s="42" t="s">
        <v>300</v>
      </c>
      <c r="C141" s="331">
        <v>0</v>
      </c>
      <c r="D141" s="16"/>
      <c r="E141" s="16"/>
    </row>
    <row r="142" spans="1:5" x14ac:dyDescent="0.35">
      <c r="A142" s="16" t="s">
        <v>351</v>
      </c>
      <c r="B142" s="42" t="s">
        <v>300</v>
      </c>
      <c r="C142" s="331">
        <v>0</v>
      </c>
      <c r="D142" s="16"/>
      <c r="E142" s="16"/>
    </row>
    <row r="143" spans="1:5" x14ac:dyDescent="0.35">
      <c r="A143" s="16" t="s">
        <v>352</v>
      </c>
      <c r="B143" s="16"/>
      <c r="C143" s="23">
        <v>175</v>
      </c>
      <c r="D143" s="16"/>
      <c r="E143" s="28">
        <f>SUM(C132:C142)</f>
        <v>144</v>
      </c>
    </row>
    <row r="144" spans="1:5" x14ac:dyDescent="0.35">
      <c r="A144" s="16" t="s">
        <v>353</v>
      </c>
      <c r="B144" s="42" t="s">
        <v>300</v>
      </c>
      <c r="C144" s="331">
        <v>175</v>
      </c>
      <c r="D144" s="16"/>
      <c r="E144" s="16"/>
    </row>
    <row r="145" spans="1:6" x14ac:dyDescent="0.35">
      <c r="A145" s="16" t="s">
        <v>354</v>
      </c>
      <c r="B145" s="42" t="s">
        <v>300</v>
      </c>
      <c r="C145" s="331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300</v>
      </c>
      <c r="C147" s="331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6">
        <v>2821</v>
      </c>
      <c r="C154" s="336">
        <v>760</v>
      </c>
      <c r="D154" s="336">
        <v>3667</v>
      </c>
      <c r="E154" s="28">
        <f>SUM(B154:D154)</f>
        <v>7248</v>
      </c>
    </row>
    <row r="155" spans="1:6" x14ac:dyDescent="0.35">
      <c r="A155" s="16" t="s">
        <v>242</v>
      </c>
      <c r="B155" s="336">
        <v>11566</v>
      </c>
      <c r="C155" s="336">
        <v>3116</v>
      </c>
      <c r="D155" s="336">
        <v>15036</v>
      </c>
      <c r="E155" s="28">
        <f>SUM(B155:D155)</f>
        <v>29718</v>
      </c>
    </row>
    <row r="156" spans="1:6" x14ac:dyDescent="0.35">
      <c r="A156" s="16" t="s">
        <v>360</v>
      </c>
      <c r="B156" s="336">
        <v>76679</v>
      </c>
      <c r="C156" s="336">
        <v>20661</v>
      </c>
      <c r="D156" s="336">
        <v>99680</v>
      </c>
      <c r="E156" s="28">
        <f>SUM(B156:D156)</f>
        <v>197020</v>
      </c>
    </row>
    <row r="157" spans="1:6" x14ac:dyDescent="0.35">
      <c r="A157" s="16" t="s">
        <v>288</v>
      </c>
      <c r="B157" s="336">
        <v>231737302</v>
      </c>
      <c r="C157" s="336">
        <v>51342359</v>
      </c>
      <c r="D157" s="336">
        <v>200285515</v>
      </c>
      <c r="E157" s="28">
        <f>SUM(B157:D157)</f>
        <v>483365176</v>
      </c>
      <c r="F157" s="14"/>
    </row>
    <row r="158" spans="1:6" x14ac:dyDescent="0.35">
      <c r="A158" s="16" t="s">
        <v>289</v>
      </c>
      <c r="B158" s="336">
        <v>173640082</v>
      </c>
      <c r="C158" s="336">
        <v>57883298</v>
      </c>
      <c r="D158" s="336">
        <v>326692924</v>
      </c>
      <c r="E158" s="28">
        <f>SUM(B158:D158)</f>
        <v>558216304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3">
        <v>0</v>
      </c>
      <c r="C160" s="333">
        <v>0</v>
      </c>
      <c r="D160" s="333">
        <v>0</v>
      </c>
      <c r="E160" s="28">
        <f>SUM(B160:D160)</f>
        <v>0</v>
      </c>
    </row>
    <row r="161" spans="1:5" x14ac:dyDescent="0.35">
      <c r="A161" s="16" t="s">
        <v>242</v>
      </c>
      <c r="B161" s="333">
        <v>0</v>
      </c>
      <c r="C161" s="333">
        <v>0</v>
      </c>
      <c r="D161" s="333">
        <v>0</v>
      </c>
      <c r="E161" s="28">
        <f>SUM(B161:D161)</f>
        <v>0</v>
      </c>
    </row>
    <row r="162" spans="1:5" x14ac:dyDescent="0.35">
      <c r="A162" s="16" t="s">
        <v>360</v>
      </c>
      <c r="B162" s="333">
        <v>0</v>
      </c>
      <c r="C162" s="333">
        <v>0</v>
      </c>
      <c r="D162" s="333">
        <v>0</v>
      </c>
      <c r="E162" s="28">
        <f>SUM(B162:D162)</f>
        <v>0</v>
      </c>
    </row>
    <row r="163" spans="1:5" x14ac:dyDescent="0.35">
      <c r="A163" s="16" t="s">
        <v>288</v>
      </c>
      <c r="B163" s="333">
        <v>0</v>
      </c>
      <c r="C163" s="333">
        <v>0</v>
      </c>
      <c r="D163" s="333">
        <v>0</v>
      </c>
      <c r="E163" s="28">
        <f>SUM(B163:D163)</f>
        <v>0</v>
      </c>
    </row>
    <row r="164" spans="1:5" x14ac:dyDescent="0.35">
      <c r="A164" s="16" t="s">
        <v>289</v>
      </c>
      <c r="B164" s="333">
        <v>0</v>
      </c>
      <c r="C164" s="333">
        <v>0</v>
      </c>
      <c r="D164" s="333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3">
        <v>0</v>
      </c>
      <c r="C166" s="333">
        <v>0</v>
      </c>
      <c r="D166" s="333">
        <v>0</v>
      </c>
      <c r="E166" s="28">
        <f>SUM(B166:D166)</f>
        <v>0</v>
      </c>
    </row>
    <row r="167" spans="1:5" x14ac:dyDescent="0.35">
      <c r="A167" s="16" t="s">
        <v>242</v>
      </c>
      <c r="B167" s="333">
        <v>0</v>
      </c>
      <c r="C167" s="333">
        <v>0</v>
      </c>
      <c r="D167" s="333">
        <v>0</v>
      </c>
      <c r="E167" s="28">
        <f>SUM(B167:D167)</f>
        <v>0</v>
      </c>
    </row>
    <row r="168" spans="1:5" x14ac:dyDescent="0.35">
      <c r="A168" s="16" t="s">
        <v>360</v>
      </c>
      <c r="B168" s="333">
        <v>0</v>
      </c>
      <c r="C168" s="333">
        <v>0</v>
      </c>
      <c r="D168" s="333">
        <v>0</v>
      </c>
      <c r="E168" s="28">
        <f>SUM(B168:D168)</f>
        <v>0</v>
      </c>
    </row>
    <row r="169" spans="1:5" x14ac:dyDescent="0.35">
      <c r="A169" s="16" t="s">
        <v>288</v>
      </c>
      <c r="B169" s="333">
        <v>0</v>
      </c>
      <c r="C169" s="333">
        <v>0</v>
      </c>
      <c r="D169" s="333">
        <v>0</v>
      </c>
      <c r="E169" s="28">
        <f>SUM(B169:D169)</f>
        <v>0</v>
      </c>
    </row>
    <row r="170" spans="1:5" x14ac:dyDescent="0.35">
      <c r="A170" s="16" t="s">
        <v>289</v>
      </c>
      <c r="B170" s="333">
        <v>0</v>
      </c>
      <c r="C170" s="333">
        <v>0</v>
      </c>
      <c r="D170" s="33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3">
        <v>0</v>
      </c>
      <c r="C173" s="333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300</v>
      </c>
      <c r="C181" s="336">
        <v>6933657</v>
      </c>
      <c r="D181" s="16"/>
      <c r="E181" s="16"/>
    </row>
    <row r="182" spans="1:5" x14ac:dyDescent="0.35">
      <c r="A182" s="16" t="s">
        <v>370</v>
      </c>
      <c r="B182" s="42" t="s">
        <v>300</v>
      </c>
      <c r="C182" s="336"/>
      <c r="D182" s="16"/>
      <c r="E182" s="16"/>
    </row>
    <row r="183" spans="1:5" x14ac:dyDescent="0.35">
      <c r="A183" s="21" t="s">
        <v>371</v>
      </c>
      <c r="B183" s="42" t="s">
        <v>300</v>
      </c>
      <c r="C183" s="336">
        <v>129426</v>
      </c>
      <c r="D183" s="16"/>
      <c r="E183" s="16"/>
    </row>
    <row r="184" spans="1:5" x14ac:dyDescent="0.35">
      <c r="A184" s="16" t="s">
        <v>372</v>
      </c>
      <c r="B184" s="42" t="s">
        <v>300</v>
      </c>
      <c r="C184" s="336">
        <v>3664</v>
      </c>
      <c r="D184" s="16"/>
      <c r="E184" s="16"/>
    </row>
    <row r="185" spans="1:5" x14ac:dyDescent="0.35">
      <c r="A185" s="16" t="s">
        <v>373</v>
      </c>
      <c r="B185" s="42" t="s">
        <v>300</v>
      </c>
      <c r="C185" s="336">
        <v>0</v>
      </c>
      <c r="D185" s="16"/>
      <c r="E185" s="16"/>
    </row>
    <row r="186" spans="1:5" x14ac:dyDescent="0.35">
      <c r="A186" s="16" t="s">
        <v>374</v>
      </c>
      <c r="B186" s="42" t="s">
        <v>300</v>
      </c>
      <c r="C186" s="336">
        <v>5612771</v>
      </c>
      <c r="D186" s="16"/>
      <c r="E186" s="16"/>
    </row>
    <row r="187" spans="1:5" x14ac:dyDescent="0.35">
      <c r="A187" s="16" t="s">
        <v>375</v>
      </c>
      <c r="B187" s="42" t="s">
        <v>300</v>
      </c>
      <c r="C187" s="336">
        <v>315184</v>
      </c>
      <c r="D187" s="16"/>
      <c r="E187" s="16"/>
    </row>
    <row r="188" spans="1:5" x14ac:dyDescent="0.35">
      <c r="A188" s="16" t="s">
        <v>375</v>
      </c>
      <c r="B188" s="42" t="s">
        <v>300</v>
      </c>
      <c r="C188" s="340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12994702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300</v>
      </c>
      <c r="C191" s="336">
        <v>3049191</v>
      </c>
      <c r="D191" s="16"/>
      <c r="E191" s="16"/>
    </row>
    <row r="192" spans="1:5" x14ac:dyDescent="0.35">
      <c r="A192" s="16" t="s">
        <v>378</v>
      </c>
      <c r="B192" s="42" t="s">
        <v>300</v>
      </c>
      <c r="C192" s="336">
        <v>291662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3340853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300</v>
      </c>
      <c r="C195" s="331">
        <v>0</v>
      </c>
      <c r="D195" s="16"/>
      <c r="E195" s="16"/>
    </row>
    <row r="196" spans="1:5" x14ac:dyDescent="0.35">
      <c r="A196" s="16" t="s">
        <v>381</v>
      </c>
      <c r="B196" s="42" t="s">
        <v>300</v>
      </c>
      <c r="C196" s="331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300</v>
      </c>
      <c r="C199" s="336"/>
      <c r="D199" s="16"/>
      <c r="E199" s="16"/>
    </row>
    <row r="200" spans="1:5" x14ac:dyDescent="0.35">
      <c r="A200" s="16" t="s">
        <v>384</v>
      </c>
      <c r="B200" s="42" t="s">
        <v>300</v>
      </c>
      <c r="C200" s="336">
        <v>4442294</v>
      </c>
      <c r="D200" s="16"/>
      <c r="E200" s="16"/>
    </row>
    <row r="201" spans="1:5" x14ac:dyDescent="0.35">
      <c r="A201" s="16" t="s">
        <v>159</v>
      </c>
      <c r="B201" s="42" t="s">
        <v>300</v>
      </c>
      <c r="C201" s="336">
        <v>3353113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7795407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300</v>
      </c>
      <c r="C204" s="336">
        <v>-2280860</v>
      </c>
      <c r="D204" s="16"/>
      <c r="E204" s="16"/>
    </row>
    <row r="205" spans="1:5" x14ac:dyDescent="0.35">
      <c r="A205" s="16" t="s">
        <v>387</v>
      </c>
      <c r="B205" s="42" t="s">
        <v>300</v>
      </c>
      <c r="C205" s="336">
        <v>9864011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7583151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40">
        <v>46315058</v>
      </c>
      <c r="C211" s="340">
        <v>0</v>
      </c>
      <c r="D211" s="340">
        <v>0</v>
      </c>
      <c r="E211" s="28">
        <f t="shared" ref="E211:E219" si="22">SUM(B211:C211)-D211</f>
        <v>46315058</v>
      </c>
    </row>
    <row r="212" spans="1:5" x14ac:dyDescent="0.35">
      <c r="A212" s="16" t="s">
        <v>395</v>
      </c>
      <c r="B212" s="340">
        <v>2123130</v>
      </c>
      <c r="C212" s="340">
        <v>33058</v>
      </c>
      <c r="D212" s="341">
        <v>0</v>
      </c>
      <c r="E212" s="28">
        <f t="shared" si="22"/>
        <v>2156188</v>
      </c>
    </row>
    <row r="213" spans="1:5" x14ac:dyDescent="0.35">
      <c r="A213" s="16" t="s">
        <v>396</v>
      </c>
      <c r="B213" s="340">
        <v>376382424</v>
      </c>
      <c r="C213" s="340">
        <v>27511</v>
      </c>
      <c r="D213" s="340">
        <v>0</v>
      </c>
      <c r="E213" s="28">
        <f t="shared" si="22"/>
        <v>376409935</v>
      </c>
    </row>
    <row r="214" spans="1:5" x14ac:dyDescent="0.35">
      <c r="A214" s="16" t="s">
        <v>397</v>
      </c>
      <c r="B214" s="340"/>
      <c r="C214" s="340">
        <v>0</v>
      </c>
      <c r="D214" s="340"/>
      <c r="E214" s="28">
        <f t="shared" si="22"/>
        <v>0</v>
      </c>
    </row>
    <row r="215" spans="1:5" x14ac:dyDescent="0.35">
      <c r="A215" s="16" t="s">
        <v>398</v>
      </c>
      <c r="B215" s="340">
        <v>2196708</v>
      </c>
      <c r="C215" s="340">
        <v>0</v>
      </c>
      <c r="D215" s="340">
        <v>0</v>
      </c>
      <c r="E215" s="28">
        <f t="shared" si="22"/>
        <v>2196708</v>
      </c>
    </row>
    <row r="216" spans="1:5" x14ac:dyDescent="0.35">
      <c r="A216" s="16" t="s">
        <v>399</v>
      </c>
      <c r="B216" s="340">
        <v>106495743</v>
      </c>
      <c r="C216" s="340">
        <v>5586217</v>
      </c>
      <c r="D216" s="340">
        <v>0</v>
      </c>
      <c r="E216" s="28">
        <f t="shared" si="22"/>
        <v>112081960</v>
      </c>
    </row>
    <row r="217" spans="1:5" x14ac:dyDescent="0.35">
      <c r="A217" s="16" t="s">
        <v>400</v>
      </c>
      <c r="B217" s="340">
        <v>0</v>
      </c>
      <c r="C217" s="340">
        <v>0</v>
      </c>
      <c r="D217" s="340">
        <v>0</v>
      </c>
      <c r="E217" s="28">
        <f t="shared" si="22"/>
        <v>0</v>
      </c>
    </row>
    <row r="218" spans="1:5" x14ac:dyDescent="0.35">
      <c r="A218" s="16" t="s">
        <v>401</v>
      </c>
      <c r="B218" s="340"/>
      <c r="C218" s="340"/>
      <c r="D218" s="340"/>
      <c r="E218" s="28">
        <f t="shared" si="22"/>
        <v>0</v>
      </c>
    </row>
    <row r="219" spans="1:5" x14ac:dyDescent="0.35">
      <c r="A219" s="16" t="s">
        <v>402</v>
      </c>
      <c r="B219" s="340">
        <v>6758785</v>
      </c>
      <c r="C219" s="340">
        <v>-2432464</v>
      </c>
      <c r="D219" s="340">
        <v>0</v>
      </c>
      <c r="E219" s="28">
        <f t="shared" si="22"/>
        <v>4326321</v>
      </c>
    </row>
    <row r="220" spans="1:5" x14ac:dyDescent="0.35">
      <c r="A220" s="16" t="s">
        <v>230</v>
      </c>
      <c r="B220" s="28">
        <f>SUM(B211:B219)</f>
        <v>540271848</v>
      </c>
      <c r="C220" s="235">
        <f>SUM(C211:C219)</f>
        <v>3214322</v>
      </c>
      <c r="D220" s="28">
        <f>SUM(D211:D219)</f>
        <v>0</v>
      </c>
      <c r="E220" s="28">
        <f>SUM(E211:E219)</f>
        <v>543486170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40">
        <v>704916</v>
      </c>
      <c r="C225" s="340">
        <v>111744</v>
      </c>
      <c r="D225" s="340">
        <v>0</v>
      </c>
      <c r="E225" s="28">
        <f t="shared" ref="E225:E232" si="23">SUM(B225:C225)-D225</f>
        <v>816660</v>
      </c>
    </row>
    <row r="226" spans="1:6" x14ac:dyDescent="0.35">
      <c r="A226" s="16" t="s">
        <v>396</v>
      </c>
      <c r="B226" s="340">
        <v>120794842</v>
      </c>
      <c r="C226" s="340">
        <v>16736747</v>
      </c>
      <c r="D226" s="340">
        <v>0</v>
      </c>
      <c r="E226" s="28">
        <f t="shared" si="23"/>
        <v>137531589</v>
      </c>
    </row>
    <row r="227" spans="1:6" x14ac:dyDescent="0.35">
      <c r="A227" s="16" t="s">
        <v>397</v>
      </c>
      <c r="B227" s="340"/>
      <c r="C227" s="340"/>
      <c r="D227" s="340"/>
      <c r="E227" s="28">
        <f t="shared" si="23"/>
        <v>0</v>
      </c>
    </row>
    <row r="228" spans="1:6" x14ac:dyDescent="0.35">
      <c r="A228" s="16" t="s">
        <v>398</v>
      </c>
      <c r="B228" s="340">
        <v>950713</v>
      </c>
      <c r="C228" s="340">
        <v>262286</v>
      </c>
      <c r="D228" s="340">
        <v>0</v>
      </c>
      <c r="E228" s="28">
        <f t="shared" si="23"/>
        <v>1212999</v>
      </c>
    </row>
    <row r="229" spans="1:6" x14ac:dyDescent="0.35">
      <c r="A229" s="16" t="s">
        <v>399</v>
      </c>
      <c r="B229" s="340">
        <v>93695448</v>
      </c>
      <c r="C229" s="340">
        <v>4543684</v>
      </c>
      <c r="D229" s="340">
        <v>0</v>
      </c>
      <c r="E229" s="28">
        <f t="shared" si="23"/>
        <v>98239132</v>
      </c>
    </row>
    <row r="230" spans="1:6" x14ac:dyDescent="0.35">
      <c r="A230" s="16" t="s">
        <v>400</v>
      </c>
      <c r="B230" s="340">
        <v>0</v>
      </c>
      <c r="C230" s="340">
        <v>0</v>
      </c>
      <c r="D230" s="340">
        <v>0</v>
      </c>
      <c r="E230" s="28">
        <f t="shared" si="23"/>
        <v>0</v>
      </c>
    </row>
    <row r="231" spans="1:6" x14ac:dyDescent="0.35">
      <c r="A231" s="16" t="s">
        <v>401</v>
      </c>
      <c r="B231" s="340"/>
      <c r="C231" s="340"/>
      <c r="D231" s="340"/>
      <c r="E231" s="28">
        <f t="shared" si="23"/>
        <v>0</v>
      </c>
    </row>
    <row r="232" spans="1:6" x14ac:dyDescent="0.35">
      <c r="A232" s="16" t="s">
        <v>402</v>
      </c>
      <c r="B232" s="340"/>
      <c r="C232" s="340"/>
      <c r="D232" s="340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216145919</v>
      </c>
      <c r="C233" s="235">
        <f>SUM(C224:C232)</f>
        <v>21654461</v>
      </c>
      <c r="D233" s="28">
        <f>SUM(D224:D232)</f>
        <v>0</v>
      </c>
      <c r="E233" s="28">
        <f>SUM(E224:E232)</f>
        <v>237800380</v>
      </c>
    </row>
    <row r="234" spans="1:6" x14ac:dyDescent="0.35">
      <c r="A234" s="16"/>
      <c r="B234" s="16"/>
      <c r="C234" s="23"/>
      <c r="D234" s="16"/>
      <c r="E234" s="16"/>
      <c r="F234" s="11">
        <f>E220-E233</f>
        <v>305685790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4" t="s">
        <v>405</v>
      </c>
      <c r="C236" s="344"/>
      <c r="D236" s="34"/>
      <c r="E236" s="34"/>
    </row>
    <row r="237" spans="1:6" x14ac:dyDescent="0.35">
      <c r="A237" s="52" t="s">
        <v>405</v>
      </c>
      <c r="B237" s="34"/>
      <c r="C237" s="336">
        <v>2564743</v>
      </c>
      <c r="D237" s="36">
        <f>C237</f>
        <v>2564743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300</v>
      </c>
      <c r="C239" s="336">
        <v>327511365</v>
      </c>
      <c r="D239" s="16"/>
      <c r="E239" s="16"/>
    </row>
    <row r="240" spans="1:6" x14ac:dyDescent="0.35">
      <c r="A240" s="16" t="s">
        <v>408</v>
      </c>
      <c r="B240" s="42" t="s">
        <v>300</v>
      </c>
      <c r="C240" s="336">
        <v>92790107</v>
      </c>
      <c r="D240" s="16"/>
      <c r="E240" s="16"/>
    </row>
    <row r="241" spans="1:5" x14ac:dyDescent="0.35">
      <c r="A241" s="16" t="s">
        <v>409</v>
      </c>
      <c r="B241" s="42" t="s">
        <v>300</v>
      </c>
      <c r="C241" s="336">
        <v>3612683</v>
      </c>
      <c r="D241" s="16"/>
      <c r="E241" s="16"/>
    </row>
    <row r="242" spans="1:5" x14ac:dyDescent="0.35">
      <c r="A242" s="16" t="s">
        <v>410</v>
      </c>
      <c r="B242" s="42" t="s">
        <v>300</v>
      </c>
      <c r="C242" s="336">
        <v>18276197</v>
      </c>
      <c r="D242" s="16"/>
      <c r="E242" s="16"/>
    </row>
    <row r="243" spans="1:5" x14ac:dyDescent="0.35">
      <c r="A243" s="16" t="s">
        <v>411</v>
      </c>
      <c r="B243" s="42" t="s">
        <v>300</v>
      </c>
      <c r="C243" s="336">
        <v>281676690</v>
      </c>
      <c r="D243" s="16"/>
      <c r="E243" s="16"/>
    </row>
    <row r="244" spans="1:5" x14ac:dyDescent="0.35">
      <c r="A244" s="16" t="s">
        <v>412</v>
      </c>
      <c r="B244" s="42" t="s">
        <v>300</v>
      </c>
      <c r="C244" s="336">
        <v>2591497.2299999991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726458539.23000002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300</v>
      </c>
      <c r="C247" s="331">
        <v>733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300</v>
      </c>
      <c r="C249" s="336">
        <v>7974380</v>
      </c>
      <c r="D249" s="16"/>
      <c r="E249" s="16"/>
    </row>
    <row r="250" spans="1:5" x14ac:dyDescent="0.35">
      <c r="A250" s="22" t="s">
        <v>417</v>
      </c>
      <c r="B250" s="42" t="s">
        <v>300</v>
      </c>
      <c r="C250" s="336">
        <v>6093733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14068113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300</v>
      </c>
      <c r="C254" s="331">
        <v>0</v>
      </c>
      <c r="D254" s="16"/>
      <c r="E254" s="16"/>
    </row>
    <row r="255" spans="1:5" x14ac:dyDescent="0.35">
      <c r="A255" s="16" t="s">
        <v>419</v>
      </c>
      <c r="B255" s="42" t="s">
        <v>300</v>
      </c>
      <c r="C255" s="331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743091395.23000002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300</v>
      </c>
      <c r="C266" s="336">
        <v>198650875</v>
      </c>
      <c r="D266" s="16"/>
      <c r="E266" s="16"/>
    </row>
    <row r="267" spans="1:5" x14ac:dyDescent="0.35">
      <c r="A267" s="16" t="s">
        <v>426</v>
      </c>
      <c r="B267" s="42" t="s">
        <v>300</v>
      </c>
      <c r="C267" s="338"/>
      <c r="D267" s="16"/>
      <c r="E267" s="16"/>
    </row>
    <row r="268" spans="1:5" x14ac:dyDescent="0.35">
      <c r="A268" s="16" t="s">
        <v>427</v>
      </c>
      <c r="B268" s="42" t="s">
        <v>300</v>
      </c>
      <c r="C268" s="336">
        <v>98244103</v>
      </c>
      <c r="D268" s="16"/>
      <c r="E268" s="16"/>
    </row>
    <row r="269" spans="1:5" x14ac:dyDescent="0.35">
      <c r="A269" s="16" t="s">
        <v>428</v>
      </c>
      <c r="B269" s="42" t="s">
        <v>300</v>
      </c>
      <c r="C269" s="336">
        <v>59176874</v>
      </c>
      <c r="D269" s="16"/>
      <c r="E269" s="16"/>
    </row>
    <row r="270" spans="1:5" x14ac:dyDescent="0.35">
      <c r="A270" s="16" t="s">
        <v>429</v>
      </c>
      <c r="B270" s="42" t="s">
        <v>300</v>
      </c>
      <c r="C270" s="342"/>
      <c r="D270" s="16"/>
      <c r="E270" s="16"/>
    </row>
    <row r="271" spans="1:5" x14ac:dyDescent="0.35">
      <c r="A271" s="16" t="s">
        <v>430</v>
      </c>
      <c r="B271" s="42" t="s">
        <v>300</v>
      </c>
      <c r="C271" s="336">
        <v>3865727</v>
      </c>
      <c r="D271" s="16"/>
      <c r="E271" s="16"/>
    </row>
    <row r="272" spans="1:5" x14ac:dyDescent="0.35">
      <c r="A272" s="16" t="s">
        <v>431</v>
      </c>
      <c r="B272" s="42" t="s">
        <v>300</v>
      </c>
      <c r="C272" s="338"/>
      <c r="D272" s="16"/>
      <c r="E272" s="16"/>
    </row>
    <row r="273" spans="1:5" x14ac:dyDescent="0.35">
      <c r="A273" s="16" t="s">
        <v>432</v>
      </c>
      <c r="B273" s="42" t="s">
        <v>300</v>
      </c>
      <c r="C273" s="336">
        <v>4726206</v>
      </c>
      <c r="D273" s="16"/>
      <c r="E273" s="16"/>
    </row>
    <row r="274" spans="1:5" x14ac:dyDescent="0.35">
      <c r="A274" s="16" t="s">
        <v>433</v>
      </c>
      <c r="B274" s="42" t="s">
        <v>300</v>
      </c>
      <c r="C274" s="336">
        <v>442261</v>
      </c>
      <c r="D274" s="16"/>
      <c r="E274" s="16"/>
    </row>
    <row r="275" spans="1:5" x14ac:dyDescent="0.35">
      <c r="A275" s="16" t="s">
        <v>434</v>
      </c>
      <c r="B275" s="42" t="s">
        <v>300</v>
      </c>
      <c r="C275" s="336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246752298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300</v>
      </c>
      <c r="C278" s="331">
        <v>0</v>
      </c>
      <c r="D278" s="16"/>
      <c r="E278" s="16"/>
    </row>
    <row r="279" spans="1:5" x14ac:dyDescent="0.35">
      <c r="A279" s="16" t="s">
        <v>426</v>
      </c>
      <c r="B279" s="42" t="s">
        <v>300</v>
      </c>
      <c r="C279" s="331">
        <v>0</v>
      </c>
      <c r="D279" s="16"/>
      <c r="E279" s="16"/>
    </row>
    <row r="280" spans="1:5" x14ac:dyDescent="0.35">
      <c r="A280" s="16" t="s">
        <v>437</v>
      </c>
      <c r="B280" s="42" t="s">
        <v>300</v>
      </c>
      <c r="C280" s="331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300</v>
      </c>
      <c r="C283" s="336">
        <v>46315058</v>
      </c>
      <c r="D283" s="16"/>
      <c r="E283" s="16"/>
    </row>
    <row r="284" spans="1:5" x14ac:dyDescent="0.35">
      <c r="A284" s="16" t="s">
        <v>395</v>
      </c>
      <c r="B284" s="42" t="s">
        <v>300</v>
      </c>
      <c r="C284" s="336">
        <v>2156188</v>
      </c>
      <c r="D284" s="16"/>
      <c r="E284" s="16"/>
    </row>
    <row r="285" spans="1:5" x14ac:dyDescent="0.35">
      <c r="A285" s="16" t="s">
        <v>396</v>
      </c>
      <c r="B285" s="42" t="s">
        <v>300</v>
      </c>
      <c r="C285" s="336">
        <v>376409935</v>
      </c>
      <c r="D285" s="16"/>
      <c r="E285" s="16"/>
    </row>
    <row r="286" spans="1:5" x14ac:dyDescent="0.35">
      <c r="A286" s="16" t="s">
        <v>440</v>
      </c>
      <c r="B286" s="42" t="s">
        <v>300</v>
      </c>
      <c r="C286" s="336">
        <v>0</v>
      </c>
      <c r="D286" s="16"/>
      <c r="E286" s="16"/>
    </row>
    <row r="287" spans="1:5" x14ac:dyDescent="0.35">
      <c r="A287" s="16" t="s">
        <v>441</v>
      </c>
      <c r="B287" s="42" t="s">
        <v>300</v>
      </c>
      <c r="C287" s="336">
        <v>2196708</v>
      </c>
      <c r="D287" s="16"/>
      <c r="E287" s="16"/>
    </row>
    <row r="288" spans="1:5" x14ac:dyDescent="0.35">
      <c r="A288" s="16" t="s">
        <v>442</v>
      </c>
      <c r="B288" s="42" t="s">
        <v>300</v>
      </c>
      <c r="C288" s="336">
        <v>112081960</v>
      </c>
      <c r="D288" s="16"/>
      <c r="E288" s="16"/>
    </row>
    <row r="289" spans="1:5" x14ac:dyDescent="0.35">
      <c r="A289" s="16" t="s">
        <v>401</v>
      </c>
      <c r="B289" s="42" t="s">
        <v>300</v>
      </c>
      <c r="C289" s="336"/>
      <c r="D289" s="16"/>
      <c r="E289" s="16"/>
    </row>
    <row r="290" spans="1:5" x14ac:dyDescent="0.35">
      <c r="A290" s="16" t="s">
        <v>402</v>
      </c>
      <c r="B290" s="42" t="s">
        <v>300</v>
      </c>
      <c r="C290" s="336">
        <v>4326321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543486170</v>
      </c>
      <c r="E291" s="16"/>
    </row>
    <row r="292" spans="1:5" x14ac:dyDescent="0.35">
      <c r="A292" s="16" t="s">
        <v>444</v>
      </c>
      <c r="B292" s="42" t="s">
        <v>300</v>
      </c>
      <c r="C292" s="331">
        <v>237800380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305685790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300</v>
      </c>
      <c r="C295" s="331">
        <v>0</v>
      </c>
      <c r="D295" s="16"/>
      <c r="E295" s="16"/>
    </row>
    <row r="296" spans="1:5" x14ac:dyDescent="0.35">
      <c r="A296" s="16" t="s">
        <v>448</v>
      </c>
      <c r="B296" s="42" t="s">
        <v>300</v>
      </c>
      <c r="C296" s="331">
        <v>0</v>
      </c>
      <c r="D296" s="16"/>
      <c r="E296" s="16"/>
    </row>
    <row r="297" spans="1:5" x14ac:dyDescent="0.35">
      <c r="A297" s="16" t="s">
        <v>449</v>
      </c>
      <c r="B297" s="42" t="s">
        <v>300</v>
      </c>
      <c r="C297" s="331">
        <v>0</v>
      </c>
      <c r="D297" s="16"/>
      <c r="E297" s="16"/>
    </row>
    <row r="298" spans="1:5" x14ac:dyDescent="0.35">
      <c r="A298" s="16" t="s">
        <v>437</v>
      </c>
      <c r="B298" s="42" t="s">
        <v>300</v>
      </c>
      <c r="C298" s="331">
        <v>1519070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1519070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300</v>
      </c>
      <c r="C302" s="331">
        <v>0</v>
      </c>
      <c r="D302" s="16"/>
      <c r="E302" s="16"/>
    </row>
    <row r="303" spans="1:5" x14ac:dyDescent="0.35">
      <c r="A303" s="16" t="s">
        <v>453</v>
      </c>
      <c r="B303" s="42" t="s">
        <v>300</v>
      </c>
      <c r="C303" s="331">
        <v>0</v>
      </c>
      <c r="D303" s="16"/>
      <c r="E303" s="16"/>
    </row>
    <row r="304" spans="1:5" x14ac:dyDescent="0.35">
      <c r="A304" s="16" t="s">
        <v>454</v>
      </c>
      <c r="B304" s="42" t="s">
        <v>300</v>
      </c>
      <c r="C304" s="331">
        <v>0</v>
      </c>
      <c r="D304" s="16"/>
      <c r="E304" s="16"/>
    </row>
    <row r="305" spans="1:6" x14ac:dyDescent="0.35">
      <c r="A305" s="16" t="s">
        <v>455</v>
      </c>
      <c r="B305" s="42" t="s">
        <v>300</v>
      </c>
      <c r="C305" s="331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f>D276+D281+D293+D299+D306</f>
        <v>553957158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553957158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300</v>
      </c>
      <c r="C314" s="338"/>
      <c r="D314" s="16"/>
      <c r="E314" s="16"/>
    </row>
    <row r="315" spans="1:6" x14ac:dyDescent="0.35">
      <c r="A315" s="16" t="s">
        <v>461</v>
      </c>
      <c r="B315" s="42" t="s">
        <v>300</v>
      </c>
      <c r="C315" s="336">
        <v>11534139</v>
      </c>
      <c r="D315" s="16"/>
      <c r="E315" s="16"/>
    </row>
    <row r="316" spans="1:6" x14ac:dyDescent="0.35">
      <c r="A316" s="16" t="s">
        <v>462</v>
      </c>
      <c r="B316" s="42" t="s">
        <v>300</v>
      </c>
      <c r="C316" s="336">
        <v>5041746</v>
      </c>
      <c r="D316" s="16"/>
      <c r="E316" s="16"/>
    </row>
    <row r="317" spans="1:6" x14ac:dyDescent="0.35">
      <c r="A317" s="16" t="s">
        <v>463</v>
      </c>
      <c r="B317" s="42" t="s">
        <v>300</v>
      </c>
      <c r="C317" s="338"/>
      <c r="D317" s="16"/>
      <c r="E317" s="16"/>
    </row>
    <row r="318" spans="1:6" x14ac:dyDescent="0.35">
      <c r="A318" s="16" t="s">
        <v>464</v>
      </c>
      <c r="B318" s="42" t="s">
        <v>300</v>
      </c>
      <c r="C318" s="338"/>
      <c r="D318" s="16"/>
      <c r="E318" s="16"/>
    </row>
    <row r="319" spans="1:6" x14ac:dyDescent="0.35">
      <c r="A319" s="16" t="s">
        <v>465</v>
      </c>
      <c r="B319" s="42" t="s">
        <v>300</v>
      </c>
      <c r="C319" s="338"/>
      <c r="D319" s="16"/>
      <c r="E319" s="16"/>
    </row>
    <row r="320" spans="1:6" x14ac:dyDescent="0.35">
      <c r="A320" s="16" t="s">
        <v>466</v>
      </c>
      <c r="B320" s="42" t="s">
        <v>300</v>
      </c>
      <c r="C320" s="338"/>
      <c r="D320" s="16"/>
      <c r="E320" s="16"/>
    </row>
    <row r="321" spans="1:5" x14ac:dyDescent="0.35">
      <c r="A321" s="16" t="s">
        <v>467</v>
      </c>
      <c r="B321" s="42" t="s">
        <v>300</v>
      </c>
      <c r="C321" s="338"/>
      <c r="D321" s="16"/>
      <c r="E321" s="16"/>
    </row>
    <row r="322" spans="1:5" x14ac:dyDescent="0.35">
      <c r="A322" s="16" t="s">
        <v>468</v>
      </c>
      <c r="B322" s="42" t="s">
        <v>300</v>
      </c>
      <c r="C322" s="336">
        <v>10433159</v>
      </c>
      <c r="D322" s="16"/>
      <c r="E322" s="16"/>
    </row>
    <row r="323" spans="1:5" x14ac:dyDescent="0.35">
      <c r="A323" s="16" t="s">
        <v>469</v>
      </c>
      <c r="B323" s="42" t="s">
        <v>300</v>
      </c>
      <c r="C323" s="338"/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27009044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300</v>
      </c>
      <c r="C326" s="331">
        <v>0</v>
      </c>
      <c r="D326" s="16"/>
      <c r="E326" s="16"/>
    </row>
    <row r="327" spans="1:5" x14ac:dyDescent="0.35">
      <c r="A327" s="16" t="s">
        <v>473</v>
      </c>
      <c r="B327" s="42" t="s">
        <v>300</v>
      </c>
      <c r="C327" s="331">
        <v>0</v>
      </c>
      <c r="D327" s="16"/>
      <c r="E327" s="16"/>
    </row>
    <row r="328" spans="1:5" x14ac:dyDescent="0.35">
      <c r="A328" s="16" t="s">
        <v>474</v>
      </c>
      <c r="B328" s="42" t="s">
        <v>300</v>
      </c>
      <c r="C328" s="331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300</v>
      </c>
      <c r="C331" s="336">
        <v>0</v>
      </c>
      <c r="D331" s="16"/>
      <c r="E331" s="16"/>
    </row>
    <row r="332" spans="1:5" x14ac:dyDescent="0.35">
      <c r="A332" s="16" t="s">
        <v>478</v>
      </c>
      <c r="B332" s="42" t="s">
        <v>300</v>
      </c>
      <c r="C332" s="338"/>
      <c r="D332" s="16"/>
      <c r="E332" s="16"/>
    </row>
    <row r="333" spans="1:5" x14ac:dyDescent="0.35">
      <c r="A333" s="16" t="s">
        <v>479</v>
      </c>
      <c r="B333" s="42" t="s">
        <v>300</v>
      </c>
      <c r="C333" s="336"/>
      <c r="D333" s="16"/>
      <c r="E333" s="16"/>
    </row>
    <row r="334" spans="1:5" x14ac:dyDescent="0.35">
      <c r="A334" s="22" t="s">
        <v>480</v>
      </c>
      <c r="B334" s="42" t="s">
        <v>300</v>
      </c>
      <c r="C334" s="336"/>
      <c r="D334" s="16"/>
      <c r="E334" s="16"/>
    </row>
    <row r="335" spans="1:5" x14ac:dyDescent="0.35">
      <c r="A335" s="16" t="s">
        <v>481</v>
      </c>
      <c r="B335" s="42" t="s">
        <v>300</v>
      </c>
      <c r="C335" s="336">
        <v>235728865</v>
      </c>
      <c r="D335" s="16"/>
      <c r="E335" s="16"/>
    </row>
    <row r="336" spans="1:5" x14ac:dyDescent="0.35">
      <c r="A336" s="22" t="s">
        <v>482</v>
      </c>
      <c r="B336" s="42" t="s">
        <v>300</v>
      </c>
      <c r="C336" s="336">
        <v>0</v>
      </c>
      <c r="D336" s="16"/>
      <c r="E336" s="16"/>
    </row>
    <row r="337" spans="1:5" x14ac:dyDescent="0.35">
      <c r="A337" s="22" t="s">
        <v>483</v>
      </c>
      <c r="B337" s="42" t="s">
        <v>300</v>
      </c>
      <c r="C337" s="336"/>
      <c r="D337" s="16"/>
      <c r="E337" s="16"/>
    </row>
    <row r="338" spans="1:5" x14ac:dyDescent="0.35">
      <c r="A338" s="16" t="s">
        <v>484</v>
      </c>
      <c r="B338" s="42" t="s">
        <v>300</v>
      </c>
      <c r="C338" s="336">
        <v>87586797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323315662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323315662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300</v>
      </c>
      <c r="C343" s="336">
        <v>203632454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300</v>
      </c>
      <c r="C345" s="332">
        <v>0</v>
      </c>
      <c r="D345" s="16"/>
      <c r="E345" s="16"/>
    </row>
    <row r="346" spans="1:5" x14ac:dyDescent="0.35">
      <c r="A346" s="16" t="s">
        <v>489</v>
      </c>
      <c r="B346" s="42" t="s">
        <v>300</v>
      </c>
      <c r="C346" s="332">
        <v>0</v>
      </c>
      <c r="D346" s="16"/>
      <c r="E346" s="16"/>
    </row>
    <row r="347" spans="1:5" x14ac:dyDescent="0.35">
      <c r="A347" s="16" t="s">
        <v>490</v>
      </c>
      <c r="B347" s="42" t="s">
        <v>300</v>
      </c>
      <c r="C347" s="332">
        <v>0</v>
      </c>
      <c r="D347" s="16"/>
      <c r="E347" s="16"/>
    </row>
    <row r="348" spans="1:5" x14ac:dyDescent="0.35">
      <c r="A348" s="16" t="s">
        <v>491</v>
      </c>
      <c r="B348" s="42" t="s">
        <v>300</v>
      </c>
      <c r="C348" s="332">
        <v>0</v>
      </c>
      <c r="D348" s="16"/>
      <c r="E348" s="16"/>
    </row>
    <row r="349" spans="1:5" x14ac:dyDescent="0.35">
      <c r="A349" s="16" t="s">
        <v>492</v>
      </c>
      <c r="B349" s="42" t="s">
        <v>300</v>
      </c>
      <c r="C349" s="332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553957160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553957158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300</v>
      </c>
      <c r="C358" s="338">
        <v>483365176</v>
      </c>
      <c r="D358" s="16"/>
      <c r="E358" s="16"/>
    </row>
    <row r="359" spans="1:5" x14ac:dyDescent="0.35">
      <c r="A359" s="16" t="s">
        <v>498</v>
      </c>
      <c r="B359" s="42" t="s">
        <v>300</v>
      </c>
      <c r="C359" s="338">
        <v>558216304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1041581480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8">
        <v>2564743</v>
      </c>
      <c r="D362" s="16"/>
      <c r="E362" s="41"/>
    </row>
    <row r="363" spans="1:5" x14ac:dyDescent="0.35">
      <c r="A363" s="16" t="s">
        <v>501</v>
      </c>
      <c r="B363" s="42" t="s">
        <v>300</v>
      </c>
      <c r="C363" s="338">
        <v>726458539.23000002</v>
      </c>
      <c r="D363" s="16"/>
      <c r="E363" s="16"/>
    </row>
    <row r="364" spans="1:5" x14ac:dyDescent="0.35">
      <c r="A364" s="16" t="s">
        <v>502</v>
      </c>
      <c r="B364" s="42" t="s">
        <v>300</v>
      </c>
      <c r="C364" s="338">
        <v>14068112</v>
      </c>
      <c r="D364" s="16"/>
      <c r="E364" s="16"/>
    </row>
    <row r="365" spans="1:5" x14ac:dyDescent="0.35">
      <c r="A365" s="16" t="s">
        <v>503</v>
      </c>
      <c r="B365" s="42" t="s">
        <v>300</v>
      </c>
      <c r="C365" s="338"/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743091394.23000002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298490085.76999998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300</v>
      </c>
      <c r="C370" s="336">
        <v>37650</v>
      </c>
      <c r="D370" s="28">
        <v>0</v>
      </c>
      <c r="E370" s="28"/>
    </row>
    <row r="371" spans="1:6" x14ac:dyDescent="0.35">
      <c r="A371" s="55" t="s">
        <v>508</v>
      </c>
      <c r="B371" s="36" t="s">
        <v>300</v>
      </c>
      <c r="C371" s="343">
        <v>246946</v>
      </c>
      <c r="D371" s="28">
        <v>0</v>
      </c>
      <c r="E371" s="28"/>
    </row>
    <row r="372" spans="1:6" x14ac:dyDescent="0.35">
      <c r="A372" s="55" t="s">
        <v>509</v>
      </c>
      <c r="B372" s="36" t="s">
        <v>300</v>
      </c>
      <c r="C372" s="343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300</v>
      </c>
      <c r="C373" s="335"/>
      <c r="D373" s="28">
        <v>0</v>
      </c>
      <c r="E373" s="28"/>
    </row>
    <row r="374" spans="1:6" x14ac:dyDescent="0.35">
      <c r="A374" s="55" t="s">
        <v>511</v>
      </c>
      <c r="B374" s="36" t="s">
        <v>300</v>
      </c>
      <c r="C374" s="336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300</v>
      </c>
      <c r="C375" s="336">
        <v>219439</v>
      </c>
      <c r="D375" s="28">
        <v>0</v>
      </c>
      <c r="E375" s="28"/>
    </row>
    <row r="376" spans="1:6" x14ac:dyDescent="0.35">
      <c r="A376" s="55" t="s">
        <v>513</v>
      </c>
      <c r="B376" s="36" t="s">
        <v>300</v>
      </c>
      <c r="C376" s="343"/>
      <c r="D376" s="28">
        <v>0</v>
      </c>
      <c r="E376" s="28"/>
    </row>
    <row r="377" spans="1:6" x14ac:dyDescent="0.35">
      <c r="A377" s="55" t="s">
        <v>514</v>
      </c>
      <c r="B377" s="36" t="s">
        <v>300</v>
      </c>
      <c r="C377" s="336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300</v>
      </c>
      <c r="C378" s="343">
        <v>27852429</v>
      </c>
      <c r="D378" s="28">
        <v>0</v>
      </c>
      <c r="E378" s="28"/>
    </row>
    <row r="379" spans="1:6" x14ac:dyDescent="0.35">
      <c r="A379" s="55" t="s">
        <v>516</v>
      </c>
      <c r="B379" s="36" t="s">
        <v>300</v>
      </c>
      <c r="C379" s="336">
        <v>447412</v>
      </c>
      <c r="D379" s="28">
        <v>0</v>
      </c>
      <c r="E379" s="28"/>
    </row>
    <row r="380" spans="1:6" x14ac:dyDescent="0.35">
      <c r="A380" s="55" t="s">
        <v>517</v>
      </c>
      <c r="B380" s="36" t="s">
        <v>300</v>
      </c>
      <c r="C380" s="343">
        <v>1618517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30422393</v>
      </c>
      <c r="E381" s="28"/>
      <c r="F381" s="56"/>
    </row>
    <row r="382" spans="1:6" x14ac:dyDescent="0.35">
      <c r="A382" s="52" t="s">
        <v>519</v>
      </c>
      <c r="B382" s="42" t="s">
        <v>300</v>
      </c>
      <c r="C382" s="331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30422393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328912478.76999998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300</v>
      </c>
      <c r="C389" s="338">
        <v>94629362</v>
      </c>
      <c r="D389" s="16"/>
      <c r="E389" s="16"/>
    </row>
    <row r="390" spans="1:5" x14ac:dyDescent="0.35">
      <c r="A390" s="16" t="s">
        <v>11</v>
      </c>
      <c r="B390" s="42" t="s">
        <v>300</v>
      </c>
      <c r="C390" s="338">
        <v>12994702</v>
      </c>
      <c r="D390" s="16"/>
      <c r="E390" s="16"/>
    </row>
    <row r="391" spans="1:5" x14ac:dyDescent="0.35">
      <c r="A391" s="16" t="s">
        <v>265</v>
      </c>
      <c r="B391" s="42" t="s">
        <v>300</v>
      </c>
      <c r="C391" s="338">
        <v>7400771</v>
      </c>
      <c r="D391" s="16"/>
      <c r="E391" s="16"/>
    </row>
    <row r="392" spans="1:5" x14ac:dyDescent="0.35">
      <c r="A392" s="16" t="s">
        <v>524</v>
      </c>
      <c r="B392" s="42" t="s">
        <v>300</v>
      </c>
      <c r="C392" s="338">
        <v>37744696</v>
      </c>
      <c r="D392" s="16"/>
      <c r="E392" s="16"/>
    </row>
    <row r="393" spans="1:5" x14ac:dyDescent="0.35">
      <c r="A393" s="16" t="s">
        <v>525</v>
      </c>
      <c r="B393" s="42" t="s">
        <v>300</v>
      </c>
      <c r="C393" s="338"/>
      <c r="D393" s="16"/>
      <c r="E393" s="16"/>
    </row>
    <row r="394" spans="1:5" x14ac:dyDescent="0.35">
      <c r="A394" s="16" t="s">
        <v>526</v>
      </c>
      <c r="B394" s="42" t="s">
        <v>300</v>
      </c>
      <c r="C394" s="338">
        <v>15188912</v>
      </c>
      <c r="D394" s="16"/>
      <c r="E394" s="16"/>
    </row>
    <row r="395" spans="1:5" x14ac:dyDescent="0.35">
      <c r="A395" s="16" t="s">
        <v>16</v>
      </c>
      <c r="B395" s="42" t="s">
        <v>300</v>
      </c>
      <c r="C395" s="338">
        <v>21652135</v>
      </c>
      <c r="D395" s="16"/>
      <c r="E395" s="16"/>
    </row>
    <row r="396" spans="1:5" x14ac:dyDescent="0.35">
      <c r="A396" s="16" t="s">
        <v>527</v>
      </c>
      <c r="B396" s="42" t="s">
        <v>300</v>
      </c>
      <c r="C396" s="338">
        <v>3340853</v>
      </c>
      <c r="D396" s="16"/>
      <c r="E396" s="16"/>
    </row>
    <row r="397" spans="1:5" x14ac:dyDescent="0.35">
      <c r="A397" s="16" t="s">
        <v>528</v>
      </c>
      <c r="B397" s="42" t="s">
        <v>300</v>
      </c>
      <c r="C397" s="338"/>
      <c r="D397" s="16"/>
      <c r="E397" s="16"/>
    </row>
    <row r="398" spans="1:5" x14ac:dyDescent="0.35">
      <c r="A398" s="16" t="s">
        <v>529</v>
      </c>
      <c r="B398" s="42" t="s">
        <v>300</v>
      </c>
      <c r="C398" s="338"/>
      <c r="D398" s="16"/>
      <c r="E398" s="16"/>
    </row>
    <row r="399" spans="1:5" x14ac:dyDescent="0.35">
      <c r="A399" s="16" t="s">
        <v>530</v>
      </c>
      <c r="B399" s="42" t="s">
        <v>300</v>
      </c>
      <c r="C399" s="338">
        <v>7583151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343">
        <v>773494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343">
        <v>8756599</v>
      </c>
      <c r="D402" s="28">
        <v>0</v>
      </c>
      <c r="E402" s="28"/>
    </row>
    <row r="403" spans="1:9" x14ac:dyDescent="0.35">
      <c r="A403" s="29" t="s">
        <v>532</v>
      </c>
      <c r="B403" s="36" t="s">
        <v>300</v>
      </c>
      <c r="C403" s="343">
        <v>67674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343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343">
        <v>1085520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343">
        <v>248956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343"/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343">
        <v>6165363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343">
        <v>89273336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343">
        <v>204031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343">
        <v>76701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343">
        <v>7687264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343">
        <v>2401013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343">
        <v>603557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117343508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317878090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11034388.769999981</v>
      </c>
      <c r="E417" s="28"/>
    </row>
    <row r="418" spans="1:13" x14ac:dyDescent="0.35">
      <c r="A418" s="28" t="s">
        <v>536</v>
      </c>
      <c r="B418" s="16"/>
      <c r="C418" s="334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300</v>
      </c>
      <c r="C419" s="331">
        <v>246946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246946</v>
      </c>
      <c r="E420" s="28"/>
      <c r="F420" s="11">
        <f>D420-C399</f>
        <v>-7336205</v>
      </c>
    </row>
    <row r="421" spans="1:13" x14ac:dyDescent="0.35">
      <c r="A421" s="28" t="s">
        <v>539</v>
      </c>
      <c r="B421" s="16"/>
      <c r="C421" s="23"/>
      <c r="D421" s="28">
        <f>D417+D420</f>
        <v>11281334.769999981</v>
      </c>
      <c r="E421" s="28"/>
      <c r="F421" s="59"/>
    </row>
    <row r="422" spans="1:13" x14ac:dyDescent="0.35">
      <c r="A422" s="28" t="s">
        <v>540</v>
      </c>
      <c r="B422" s="42" t="s">
        <v>300</v>
      </c>
      <c r="C422" s="331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300</v>
      </c>
      <c r="C423" s="331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11281334.769999981</v>
      </c>
      <c r="E424" s="16"/>
    </row>
    <row r="426" spans="1:13" ht="30" customHeight="1" x14ac:dyDescent="0.35">
      <c r="A426" s="354" t="s">
        <v>1369</v>
      </c>
      <c r="B426" s="354"/>
      <c r="C426" s="354"/>
      <c r="D426" s="354"/>
      <c r="E426" s="354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274217</v>
      </c>
      <c r="E612" s="229">
        <f>SUM(C624:D647)+SUM(C668:D713)</f>
        <v>273695431.78240854</v>
      </c>
      <c r="F612" s="229">
        <f>CE64-(AX64+BD64+BE64+BG64+BJ64+BN64+BP64+BQ64+CB64+CC64+CD64)</f>
        <v>36903973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731.2800000000002</v>
      </c>
      <c r="I612" s="227">
        <f>CE92-(AX92+AY92+AZ92+BD92+BE92+BF92+BG92+BJ92+BN92+BO92+BP92+BQ92+BR92+CB92+CC92+CD92)</f>
        <v>32875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1041581480</v>
      </c>
      <c r="L612" s="233">
        <f>CE94-(AW94+AX94+AY94+AZ94+BA94+BB94+BC94+BD94+BE94+BF94+BG94+BH94+BI94+BJ94+BK94+BL94+BM94+BN94+BO94+BP94+BQ94+BR94+BS94+BT94+BU94+BV94+BW94+BX94+BY94+BZ94+CA94+CB94+CC94+CD94)</f>
        <v>276.47999999999996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16799188.490000002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16799188.490000002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6393166.3599999994</v>
      </c>
      <c r="D619" s="227">
        <f>(D615/D612)*BN90</f>
        <v>610173.39319006493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26654428</v>
      </c>
      <c r="D620" s="227">
        <f>(D615/D612)*CC90</f>
        <v>656365.2344014413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34314132.987591505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37069</v>
      </c>
      <c r="D624" s="227">
        <f>(D615/D612)*BD90</f>
        <v>469698.73550082609</v>
      </c>
      <c r="E624" s="229">
        <f>(E623/E612)*SUM(C624:D624)</f>
        <v>63535.205379754603</v>
      </c>
      <c r="F624" s="229">
        <f>SUM(C624:E624)</f>
        <v>570302.94088058069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4526170</v>
      </c>
      <c r="D625" s="227">
        <f>(D615/D612)*AY90</f>
        <v>0</v>
      </c>
      <c r="E625" s="229">
        <f>(E623/E612)*SUM(C625:D625)</f>
        <v>567461.42342602857</v>
      </c>
      <c r="F625" s="229">
        <f>(F624/F612)*AY64</f>
        <v>3755.9909653939799</v>
      </c>
      <c r="G625" s="227">
        <f>SUM(C625:F625)</f>
        <v>5097387.4143914226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385254</v>
      </c>
      <c r="D627" s="227">
        <f>(D615/D612)*BO90</f>
        <v>0</v>
      </c>
      <c r="E627" s="229">
        <f>(E623/E612)*SUM(C627:D627)</f>
        <v>48300.612487063278</v>
      </c>
      <c r="F627" s="229">
        <f>(F624/F612)*BO64</f>
        <v>0</v>
      </c>
      <c r="G627" s="227" t="e">
        <f>(G625/G612)*BO91</f>
        <v>#DIV/0!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453005</v>
      </c>
      <c r="D628" s="227">
        <f>(D615/D612)*AZ90</f>
        <v>886344.24223633122</v>
      </c>
      <c r="E628" s="229">
        <f>(E623/E612)*SUM(C628:D628)</f>
        <v>167918.79833590015</v>
      </c>
      <c r="F628" s="229">
        <f>(F624/F612)*AZ64</f>
        <v>5463.6557627095954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1270057</v>
      </c>
      <c r="D630" s="227">
        <f>(D615/D612)*BA90</f>
        <v>48336.024821984058</v>
      </c>
      <c r="E630" s="229">
        <f>(E623/E612)*SUM(C630:D630)</f>
        <v>165291.44563735573</v>
      </c>
      <c r="F630" s="229">
        <f>(F624/F612)*BA64</f>
        <v>1526.1147254719936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3921039.5</v>
      </c>
      <c r="D632" s="227">
        <f>(D615/D612)*BB90</f>
        <v>22667.083883566669</v>
      </c>
      <c r="E632" s="229">
        <f>(E623/E612)*SUM(C632:D632)</f>
        <v>494435.99150389165</v>
      </c>
      <c r="F632" s="229">
        <f>(F624/F612)*BB64</f>
        <v>138.83604404520719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2031514.78</v>
      </c>
      <c r="D637" s="227">
        <f>(D615/D612)*BL90</f>
        <v>25485.153771793877</v>
      </c>
      <c r="E637" s="229">
        <f>(E623/E612)*SUM(C637:D637)</f>
        <v>257893.12164708541</v>
      </c>
      <c r="F637" s="229">
        <f>(F624/F612)*BL64</f>
        <v>77.175779603936405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21</v>
      </c>
      <c r="D638" s="227">
        <f>(D615/D612)*BM90</f>
        <v>0</v>
      </c>
      <c r="E638" s="229">
        <f>(E623/E612)*SUM(C638:D638)</f>
        <v>2.6328418711507959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537163</v>
      </c>
      <c r="D639" s="227">
        <f>(D615/D612)*BS90</f>
        <v>80805.09092547145</v>
      </c>
      <c r="E639" s="229">
        <f>(E623/E612)*SUM(C639:D639)</f>
        <v>77476.77451541445</v>
      </c>
      <c r="F639" s="229">
        <f>(F624/F612)*BS64</f>
        <v>617.9780237448565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-34</v>
      </c>
      <c r="D641" s="227">
        <f>(D615/D612)*BU90</f>
        <v>0</v>
      </c>
      <c r="E641" s="229">
        <f>(E623/E612)*SUM(C641:D641)</f>
        <v>-4.262696362815575</v>
      </c>
      <c r="F641" s="229">
        <f>(F624/F612)*BU64</f>
        <v>-0.52542581228150542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2602</v>
      </c>
      <c r="D642" s="227">
        <f>(D615/D612)*BV90</f>
        <v>0</v>
      </c>
      <c r="E642" s="229">
        <f>(E623/E612)*SUM(C642:D642)</f>
        <v>326.22164517782721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6202121</v>
      </c>
      <c r="D643" s="227">
        <f>(D615/D612)*BW90</f>
        <v>0</v>
      </c>
      <c r="E643" s="229">
        <f>(E623/E612)*SUM(C643:D643)</f>
        <v>777581.13613064983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2754112.25</v>
      </c>
      <c r="D645" s="227">
        <f>(D615/D612)*BY90</f>
        <v>14335.398996634056</v>
      </c>
      <c r="E645" s="229">
        <f>(E623/E612)*SUM(C645:D645)</f>
        <v>347089.75658892002</v>
      </c>
      <c r="F645" s="229">
        <f>(F624/F612)*BY64</f>
        <v>16.210931678920563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7979578</v>
      </c>
      <c r="D646" s="227">
        <f>(D615/D612)*BZ90</f>
        <v>0</v>
      </c>
      <c r="E646" s="229">
        <f>(E623/E612)*SUM(C646:D646)</f>
        <v>1000427.0034530347</v>
      </c>
      <c r="F646" s="229">
        <f>(F624/F612)*BZ64</f>
        <v>0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119760.48</v>
      </c>
      <c r="D647" s="227">
        <f>(D615/D612)*CA90</f>
        <v>0</v>
      </c>
      <c r="E647" s="229">
        <f>(E623/E612)*SUM(C647:D647)</f>
        <v>15014.781250148451</v>
      </c>
      <c r="F647" s="229">
        <f>(F624/F612)*CA64</f>
        <v>0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80066215.859999999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21570564</v>
      </c>
      <c r="D668" s="227">
        <f>(D615/D612)*C90</f>
        <v>1480895.7262633976</v>
      </c>
      <c r="E668" s="229">
        <f>(E623/E612)*SUM(C668:D668)</f>
        <v>2890040.3980215495</v>
      </c>
      <c r="F668" s="229">
        <f>(F624/F612)*C64</f>
        <v>12360.194076611939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35002880</v>
      </c>
      <c r="D670" s="227">
        <f>(D615/D612)*E90</f>
        <v>4289163.6322706845</v>
      </c>
      <c r="E670" s="229">
        <f>(E623/E612)*SUM(C670:D670)</f>
        <v>4926177.9846726796</v>
      </c>
      <c r="F670" s="229">
        <f>(F624/F612)*E64</f>
        <v>18010.437817482914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4608149.96</v>
      </c>
      <c r="D675" s="227">
        <f>(D615/D612)*J90</f>
        <v>411438.20368117228</v>
      </c>
      <c r="E675" s="229">
        <f>(E623/E612)*SUM(C675:D675)</f>
        <v>629322.94729870115</v>
      </c>
      <c r="F675" s="229">
        <f>(F624/F612)*J64</f>
        <v>1425.3875065175569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15520660.030000001</v>
      </c>
      <c r="D680" s="227">
        <f>(D615/D612)*O90</f>
        <v>819506.97597424686</v>
      </c>
      <c r="E680" s="229">
        <f>(E623/E612)*SUM(C680:D680)</f>
        <v>2048622.6607107497</v>
      </c>
      <c r="F680" s="229">
        <f>(F624/F612)*O64</f>
        <v>11247.32675249935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44747982.990000002</v>
      </c>
      <c r="D681" s="227">
        <f>(D615/D612)*P90</f>
        <v>2511635.4190769359</v>
      </c>
      <c r="E681" s="229">
        <f>(E623/E612)*SUM(C681:D681)</f>
        <v>5925100.1029536538</v>
      </c>
      <c r="F681" s="229">
        <f>(F624/F612)*P64</f>
        <v>267921.65311600396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8505251</v>
      </c>
      <c r="D682" s="227">
        <f>(D615/D612)*Q90</f>
        <v>998209.36432117643</v>
      </c>
      <c r="E682" s="229">
        <f>(E623/E612)*SUM(C682:D682)</f>
        <v>1191481.3508574662</v>
      </c>
      <c r="F682" s="229">
        <f>(F624/F612)*Q64</f>
        <v>1184.1243364781785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3949447.15</v>
      </c>
      <c r="D683" s="227">
        <f>(D615/D612)*R90</f>
        <v>251053.26960771947</v>
      </c>
      <c r="E683" s="229">
        <f>(E623/E612)*SUM(C683:D683)</f>
        <v>526631.11354903295</v>
      </c>
      <c r="F683" s="229">
        <f>(F624/F612)*R64</f>
        <v>8298.0807607625375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732380</v>
      </c>
      <c r="D684" s="227">
        <f>(D615/D612)*S90</f>
        <v>0</v>
      </c>
      <c r="E684" s="229">
        <f>(E623/E612)*SUM(C684:D684)</f>
        <v>91820.98712349619</v>
      </c>
      <c r="F684" s="229">
        <f>(F624/F612)*S64</f>
        <v>10075.750820714482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654326</v>
      </c>
      <c r="D685" s="227">
        <f>(D615/D612)*T90</f>
        <v>0</v>
      </c>
      <c r="E685" s="229">
        <f>(E623/E612)*SUM(C685:D685)</f>
        <v>82035.090008695988</v>
      </c>
      <c r="F685" s="229">
        <f>(F624/F612)*T64</f>
        <v>1117.5497953220395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8761509.2300000004</v>
      </c>
      <c r="D686" s="227">
        <f>(D615/D612)*U90</f>
        <v>0</v>
      </c>
      <c r="E686" s="229">
        <f>(E623/E612)*SUM(C686:D686)</f>
        <v>1098460.397867532</v>
      </c>
      <c r="F686" s="229">
        <f>(F624/F612)*U64</f>
        <v>9760.3098889412449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10752644</v>
      </c>
      <c r="D687" s="227">
        <f>(D615/D612)*V90</f>
        <v>135696.19135702748</v>
      </c>
      <c r="E687" s="229">
        <f>(E623/E612)*SUM(C687:D687)</f>
        <v>1365108.4744351835</v>
      </c>
      <c r="F687" s="229">
        <f>(F624/F612)*V64</f>
        <v>23230.017836687388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2767371</v>
      </c>
      <c r="D688" s="227">
        <f>(D615/D612)*W90</f>
        <v>0</v>
      </c>
      <c r="E688" s="229">
        <f>(E623/E612)*SUM(C688:D688)</f>
        <v>346954.77341944998</v>
      </c>
      <c r="F688" s="229">
        <f>(F624/F612)*W64</f>
        <v>3259.2008598818165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7686295</v>
      </c>
      <c r="D689" s="227">
        <f>(D615/D612)*X90</f>
        <v>69226.499428190102</v>
      </c>
      <c r="E689" s="229">
        <f>(E623/E612)*SUM(C689:D689)</f>
        <v>972336.27315736876</v>
      </c>
      <c r="F689" s="229">
        <f>(F624/F612)*X64</f>
        <v>21812.496263653691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11527639</v>
      </c>
      <c r="D690" s="227">
        <f>(D615/D612)*Y90</f>
        <v>767066.37109767098</v>
      </c>
      <c r="E690" s="229">
        <f>(E623/E612)*SUM(C690:D690)</f>
        <v>1541429.2902137397</v>
      </c>
      <c r="F690" s="229">
        <f>(F624/F612)*Y64</f>
        <v>10214.262337052103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372459</v>
      </c>
      <c r="D692" s="227">
        <f>(D615/D612)*AA90</f>
        <v>0</v>
      </c>
      <c r="E692" s="229">
        <f>(E623/E612)*SUM(C692:D692)</f>
        <v>46696.45954699783</v>
      </c>
      <c r="F692" s="229">
        <f>(F624/F612)*AA64</f>
        <v>886.43970641998328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16826401.289999999</v>
      </c>
      <c r="D693" s="227">
        <f>(D615/D612)*AB90</f>
        <v>280765.52821185417</v>
      </c>
      <c r="E693" s="229">
        <f>(E623/E612)*SUM(C693:D693)</f>
        <v>2144784.0521785575</v>
      </c>
      <c r="F693" s="229">
        <f>(F624/F612)*AB64</f>
        <v>125903.32127761275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4297204</v>
      </c>
      <c r="D694" s="227">
        <f>(D615/D612)*AC90</f>
        <v>113702.99375108037</v>
      </c>
      <c r="E694" s="229">
        <f>(E623/E612)*SUM(C694:D694)</f>
        <v>553010.50585236796</v>
      </c>
      <c r="F694" s="229">
        <f>(F624/F612)*AC64</f>
        <v>3821.1746735176093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503199</v>
      </c>
      <c r="D695" s="227">
        <f>(D615/D612)*AD90</f>
        <v>67756.202095201981</v>
      </c>
      <c r="E695" s="229">
        <f>(E623/E612)*SUM(C695:D695)</f>
        <v>71582.607744172026</v>
      </c>
      <c r="F695" s="229">
        <f>(F624/F612)*AD64</f>
        <v>1506.1794520060189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4993758</v>
      </c>
      <c r="D696" s="227">
        <f>(D615/D612)*AE90</f>
        <v>374987.0823008421</v>
      </c>
      <c r="E696" s="229">
        <f>(E623/E612)*SUM(C696:D696)</f>
        <v>673097.94515317061</v>
      </c>
      <c r="F696" s="229">
        <f>(F624/F612)*AE64</f>
        <v>236.33343962414889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17098827.219999999</v>
      </c>
      <c r="D698" s="227">
        <f>(D615/D612)*AG90</f>
        <v>1203315.8422730176</v>
      </c>
      <c r="E698" s="229">
        <f>(E623/E612)*SUM(C698:D698)</f>
        <v>2294602.3136259266</v>
      </c>
      <c r="F698" s="229">
        <f>(F624/F612)*AG64</f>
        <v>19095.488480945307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6336734.04</v>
      </c>
      <c r="D701" s="227">
        <f>(D615/D612)*AJ90</f>
        <v>176619.4671251965</v>
      </c>
      <c r="E701" s="229">
        <f>(E623/E612)*SUM(C701:D701)</f>
        <v>816601.42072219541</v>
      </c>
      <c r="F701" s="229">
        <f>(F624/F612)*AJ64</f>
        <v>7031.6191087597745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727667</v>
      </c>
      <c r="D713" s="227">
        <f>(D615/D612)*AV90</f>
        <v>33939.363436475498</v>
      </c>
      <c r="E713" s="229">
        <f>(E623/E612)*SUM(C713:D713)</f>
        <v>95485.196332878259</v>
      </c>
      <c r="F713" s="229">
        <f>(F624/F612)*AV64</f>
        <v>310.15576624970038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308009564.76999998</v>
      </c>
      <c r="D715" s="211">
        <f>SUM(D616:D647)+SUM(D668:D713)</f>
        <v>16799188.490000002</v>
      </c>
      <c r="E715" s="211">
        <f>SUM(E624:E647)+SUM(E668:E713)</f>
        <v>34314132.987591498</v>
      </c>
      <c r="F715" s="211">
        <f>SUM(F625:F648)+SUM(F668:F713)</f>
        <v>570302.94088058081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697</v>
      </c>
    </row>
    <row r="716" spans="1:14" s="211" customFormat="1" ht="12.65" customHeight="1" x14ac:dyDescent="0.3">
      <c r="C716" s="224">
        <f>CE85</f>
        <v>308009564.77000004</v>
      </c>
      <c r="D716" s="211">
        <f>D615</f>
        <v>16799188.490000002</v>
      </c>
      <c r="E716" s="211">
        <f>E623</f>
        <v>34314132.987591505</v>
      </c>
      <c r="F716" s="211">
        <f>F624</f>
        <v>570302.94088058069</v>
      </c>
      <c r="G716" s="211">
        <f>G625</f>
        <v>5097387.4143914226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80066215.859999999</v>
      </c>
      <c r="N716" s="221" t="s">
        <v>698</v>
      </c>
    </row>
  </sheetData>
  <sheetProtection algorithmName="SHA-512" hashValue="bfOA7ruFPycYk1RTyNYuVeIRpcfHfF3fpLW/RRfOezV7B+7L1QjAT0VVvZqceNkc9CmqBCb/CNB5YryGxfKzMw==" saltValue="G43wJM+0QgI0biyOU4z3o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6C7C-297C-4E47-9258-3696E27456F3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Swedish Issaquah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198650875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98244103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59176874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3865727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4726206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442261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246752298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46315058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2156188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376409935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2196708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112081960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4326321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237800380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305685790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1519070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1519070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553957158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Swedish Issaquah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11534139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5041746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10433159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27009044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235728865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87586797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323315662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323315662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203632454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203632454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553957158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Swedish Issaquah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483365176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558216304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1041581480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2564743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726458539.23000002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14068112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743091394.23000002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298490085.76999998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37650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246946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219439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27852429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447412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1618517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30422393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328912478.76999998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94629362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12994702</v>
      </c>
    </row>
    <row r="143" spans="1:3" ht="20.149999999999999" customHeight="1" x14ac:dyDescent="0.35">
      <c r="A143" s="183">
        <v>23</v>
      </c>
      <c r="B143" s="185" t="s">
        <v>265</v>
      </c>
      <c r="C143" s="198">
        <f>data!C391</f>
        <v>7400771</v>
      </c>
    </row>
    <row r="144" spans="1:3" ht="20.149999999999999" customHeight="1" x14ac:dyDescent="0.35">
      <c r="A144" s="183">
        <v>24</v>
      </c>
      <c r="B144" s="185" t="s">
        <v>266</v>
      </c>
      <c r="C144" s="198">
        <f>data!C392</f>
        <v>37744696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15188912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21652135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3340853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7583151</v>
      </c>
    </row>
    <row r="152" spans="1:3" ht="20.149999999999999" customHeight="1" x14ac:dyDescent="0.35">
      <c r="A152" s="183">
        <v>32</v>
      </c>
      <c r="B152" s="185" t="s">
        <v>270</v>
      </c>
      <c r="C152" s="198"/>
    </row>
    <row r="153" spans="1:3" ht="20.149999999999999" customHeight="1" x14ac:dyDescent="0.35">
      <c r="A153" s="204" t="s">
        <v>979</v>
      </c>
      <c r="B153" s="202" t="s">
        <v>271</v>
      </c>
      <c r="C153" s="198">
        <f>data!C401</f>
        <v>773494</v>
      </c>
    </row>
    <row r="154" spans="1:3" ht="20.149999999999999" customHeight="1" x14ac:dyDescent="0.35">
      <c r="A154" s="204" t="s">
        <v>980</v>
      </c>
      <c r="B154" s="202" t="s">
        <v>272</v>
      </c>
      <c r="C154" s="198">
        <f>data!C402</f>
        <v>8756599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67674</v>
      </c>
    </row>
    <row r="156" spans="1:3" ht="20.149999999999999" customHeight="1" x14ac:dyDescent="0.35">
      <c r="A156" s="204" t="s">
        <v>983</v>
      </c>
      <c r="B156" s="202" t="s">
        <v>274</v>
      </c>
      <c r="C156" s="198">
        <f>data!C404</f>
        <v>0</v>
      </c>
    </row>
    <row r="157" spans="1:3" ht="20.149999999999999" customHeight="1" x14ac:dyDescent="0.35">
      <c r="A157" s="204" t="s">
        <v>984</v>
      </c>
      <c r="B157" s="202" t="s">
        <v>275</v>
      </c>
      <c r="C157" s="198">
        <f>data!C405</f>
        <v>1085520</v>
      </c>
    </row>
    <row r="158" spans="1:3" ht="20.149999999999999" customHeight="1" x14ac:dyDescent="0.35">
      <c r="A158" s="204" t="s">
        <v>985</v>
      </c>
      <c r="B158" s="202" t="s">
        <v>276</v>
      </c>
      <c r="C158" s="198">
        <f>data!C406</f>
        <v>248956</v>
      </c>
    </row>
    <row r="159" spans="1:3" ht="20.149999999999999" customHeight="1" x14ac:dyDescent="0.35">
      <c r="A159" s="204" t="s">
        <v>986</v>
      </c>
      <c r="B159" s="202" t="s">
        <v>277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278</v>
      </c>
      <c r="C160" s="198">
        <f>data!C408</f>
        <v>6165363</v>
      </c>
    </row>
    <row r="161" spans="1:3" ht="20.149999999999999" customHeight="1" x14ac:dyDescent="0.35">
      <c r="A161" s="204" t="s">
        <v>988</v>
      </c>
      <c r="B161" s="202" t="s">
        <v>279</v>
      </c>
      <c r="C161" s="198">
        <f>data!C409</f>
        <v>89273336</v>
      </c>
    </row>
    <row r="162" spans="1:3" ht="20.149999999999999" customHeight="1" x14ac:dyDescent="0.35">
      <c r="A162" s="204" t="s">
        <v>989</v>
      </c>
      <c r="B162" s="202" t="s">
        <v>280</v>
      </c>
      <c r="C162" s="198">
        <f>data!C410</f>
        <v>204031</v>
      </c>
    </row>
    <row r="163" spans="1:3" ht="20.149999999999999" customHeight="1" x14ac:dyDescent="0.35">
      <c r="A163" s="204" t="s">
        <v>990</v>
      </c>
      <c r="B163" s="202" t="s">
        <v>281</v>
      </c>
      <c r="C163" s="198">
        <f>data!C411</f>
        <v>76701</v>
      </c>
    </row>
    <row r="164" spans="1:3" ht="20.149999999999999" customHeight="1" x14ac:dyDescent="0.35">
      <c r="A164" s="204" t="s">
        <v>991</v>
      </c>
      <c r="B164" s="202" t="s">
        <v>282</v>
      </c>
      <c r="C164" s="198">
        <f>data!C412</f>
        <v>7687264</v>
      </c>
    </row>
    <row r="165" spans="1:3" ht="20.149999999999999" customHeight="1" x14ac:dyDescent="0.35">
      <c r="A165" s="204" t="s">
        <v>992</v>
      </c>
      <c r="B165" s="202" t="s">
        <v>283</v>
      </c>
      <c r="C165" s="198">
        <f>data!C413</f>
        <v>2401013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603557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317878090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11034388.769999981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246946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11281334.769999981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11281334.769999981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5B5C-B4D6-408A-8963-BB00A5190806}">
  <sheetPr codeName="Sheet11"/>
  <dimension ref="A1:N410"/>
  <sheetViews>
    <sheetView showFormulas="1" showGridLines="0" topLeftCell="B364" zoomScale="65" workbookViewId="0">
      <selection activeCell="E119" sqref="E119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1003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1004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Swedish Issaquah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1005</v>
      </c>
      <c r="C6" s="295" t="s">
        <v>118</v>
      </c>
      <c r="D6" s="296" t="s">
        <v>1006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1007</v>
      </c>
      <c r="E7" s="296" t="s">
        <v>190</v>
      </c>
      <c r="F7" s="296" t="s">
        <v>1008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1009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8057</v>
      </c>
      <c r="D9" s="290">
        <f>data!D59</f>
        <v>0</v>
      </c>
      <c r="E9" s="290">
        <f>data!E59</f>
        <v>19059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263</v>
      </c>
      <c r="C10" s="297">
        <f>data!C60</f>
        <v>85.39</v>
      </c>
      <c r="D10" s="297">
        <f>data!D60</f>
        <v>0</v>
      </c>
      <c r="E10" s="297">
        <f>data!E60</f>
        <v>141.41999999999999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264</v>
      </c>
      <c r="C11" s="290">
        <f>data!C61</f>
        <v>9022358</v>
      </c>
      <c r="D11" s="290">
        <f>data!D61</f>
        <v>0</v>
      </c>
      <c r="E11" s="290">
        <f>data!E61</f>
        <v>15378770</v>
      </c>
      <c r="F11" s="290">
        <f>data!F61</f>
        <v>0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1086990</v>
      </c>
      <c r="D12" s="290">
        <f>data!D62</f>
        <v>0</v>
      </c>
      <c r="E12" s="290">
        <f>data!E62</f>
        <v>2015992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265</v>
      </c>
      <c r="C13" s="290">
        <f>data!C63</f>
        <v>0</v>
      </c>
      <c r="D13" s="290">
        <f>data!D63</f>
        <v>0</v>
      </c>
      <c r="E13" s="290">
        <f>data!E63</f>
        <v>4000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266</v>
      </c>
      <c r="C14" s="290">
        <f>data!C64</f>
        <v>799821</v>
      </c>
      <c r="D14" s="290">
        <f>data!D64</f>
        <v>0</v>
      </c>
      <c r="E14" s="290">
        <f>data!E64</f>
        <v>1165445</v>
      </c>
      <c r="F14" s="290">
        <f>data!F64</f>
        <v>0</v>
      </c>
      <c r="G14" s="290">
        <f>data!G64</f>
        <v>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89634</v>
      </c>
      <c r="D16" s="290">
        <f>data!D66</f>
        <v>0</v>
      </c>
      <c r="E16" s="290">
        <f>data!E66</f>
        <v>321840</v>
      </c>
      <c r="F16" s="290">
        <f>data!F66</f>
        <v>0</v>
      </c>
      <c r="G16" s="290">
        <f>data!G66</f>
        <v>0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95222</v>
      </c>
      <c r="D17" s="290">
        <f>data!D67</f>
        <v>0</v>
      </c>
      <c r="E17" s="290">
        <f>data!E67</f>
        <v>55128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1010</v>
      </c>
      <c r="C18" s="290">
        <f>data!C68</f>
        <v>723</v>
      </c>
      <c r="D18" s="290">
        <f>data!D68</f>
        <v>0</v>
      </c>
      <c r="E18" s="290">
        <f>data!E68</f>
        <v>56899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1011</v>
      </c>
      <c r="C19" s="290">
        <f>data!C69</f>
        <v>10475816</v>
      </c>
      <c r="D19" s="290">
        <f>data!D69</f>
        <v>0</v>
      </c>
      <c r="E19" s="290">
        <f>data!E69</f>
        <v>16004806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285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1012</v>
      </c>
      <c r="C21" s="290">
        <f>data!C85</f>
        <v>21570564</v>
      </c>
      <c r="D21" s="290">
        <f>data!D85</f>
        <v>0</v>
      </c>
      <c r="E21" s="290">
        <f>data!E85</f>
        <v>35002880</v>
      </c>
      <c r="F21" s="290">
        <f>data!F85</f>
        <v>0</v>
      </c>
      <c r="G21" s="290">
        <f>data!G85</f>
        <v>0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287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1013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1014</v>
      </c>
      <c r="C24" s="290">
        <f>data!C87</f>
        <v>56414626</v>
      </c>
      <c r="D24" s="290">
        <f>data!D87</f>
        <v>0</v>
      </c>
      <c r="E24" s="290">
        <f>data!E87</f>
        <v>95285284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1015</v>
      </c>
      <c r="C25" s="290">
        <f>data!C88</f>
        <v>3544567</v>
      </c>
      <c r="D25" s="290">
        <f>data!D88</f>
        <v>0</v>
      </c>
      <c r="E25" s="290">
        <f>data!E88</f>
        <v>11241360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1016</v>
      </c>
      <c r="C26" s="290">
        <f>data!C89</f>
        <v>59959193</v>
      </c>
      <c r="D26" s="290">
        <f>data!D89</f>
        <v>0</v>
      </c>
      <c r="E26" s="290">
        <f>data!E89</f>
        <v>106526644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1017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1018</v>
      </c>
      <c r="C28" s="290">
        <f>data!C90</f>
        <v>24173</v>
      </c>
      <c r="D28" s="290">
        <f>data!D90</f>
        <v>0</v>
      </c>
      <c r="E28" s="290">
        <f>data!E90</f>
        <v>70013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1019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1020</v>
      </c>
      <c r="C30" s="290">
        <f>data!C92</f>
        <v>3434</v>
      </c>
      <c r="D30" s="290">
        <f>data!D92</f>
        <v>0</v>
      </c>
      <c r="E30" s="290">
        <f>data!E92</f>
        <v>9946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1021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295</v>
      </c>
      <c r="C32" s="297">
        <f>data!C94</f>
        <v>38.61</v>
      </c>
      <c r="D32" s="297">
        <f>data!D94</f>
        <v>0</v>
      </c>
      <c r="E32" s="297">
        <f>data!E94</f>
        <v>100.3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1003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1022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Swedish Issaquah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1005</v>
      </c>
      <c r="C38" s="296"/>
      <c r="D38" s="296" t="s">
        <v>126</v>
      </c>
      <c r="E38" s="296" t="s">
        <v>127</v>
      </c>
      <c r="F38" s="296" t="s">
        <v>1023</v>
      </c>
      <c r="G38" s="296" t="s">
        <v>129</v>
      </c>
      <c r="H38" s="296" t="s">
        <v>1024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1009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3375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1701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263</v>
      </c>
      <c r="C42" s="297">
        <f>data!J60</f>
        <v>12.41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51.42</v>
      </c>
      <c r="I42" s="297">
        <f>data!P60</f>
        <v>98.73</v>
      </c>
    </row>
    <row r="43" spans="1:9" customFormat="1" ht="20.149999999999999" customHeight="1" x14ac:dyDescent="0.35">
      <c r="A43" s="289">
        <v>6</v>
      </c>
      <c r="B43" s="290" t="s">
        <v>264</v>
      </c>
      <c r="C43" s="290">
        <f>data!J61</f>
        <v>1629113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5934935</v>
      </c>
      <c r="I43" s="290">
        <f>data!P61</f>
        <v>10007209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277793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965833</v>
      </c>
      <c r="I44" s="290">
        <f>data!P62</f>
        <v>1496830</v>
      </c>
    </row>
    <row r="45" spans="1:9" customFormat="1" ht="20.149999999999999" customHeight="1" x14ac:dyDescent="0.35">
      <c r="A45" s="289">
        <v>8</v>
      </c>
      <c r="B45" s="290" t="s">
        <v>265</v>
      </c>
      <c r="C45" s="290">
        <f>data!J63</f>
        <v>637956.96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1427079.03</v>
      </c>
      <c r="I45" s="290">
        <f>data!P63</f>
        <v>9.99</v>
      </c>
    </row>
    <row r="46" spans="1:9" customFormat="1" ht="20.149999999999999" customHeight="1" x14ac:dyDescent="0.35">
      <c r="A46" s="289">
        <v>9</v>
      </c>
      <c r="B46" s="290" t="s">
        <v>266</v>
      </c>
      <c r="C46" s="290">
        <f>data!J64</f>
        <v>92236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727808</v>
      </c>
      <c r="I46" s="290">
        <f>data!P64</f>
        <v>17337055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2196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17978</v>
      </c>
      <c r="I48" s="290">
        <f>data!P66</f>
        <v>259823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220957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93031</v>
      </c>
      <c r="I49" s="290">
        <f>data!P67</f>
        <v>2742932</v>
      </c>
    </row>
    <row r="50" spans="1:11" customFormat="1" ht="20.149999999999999" customHeight="1" x14ac:dyDescent="0.35">
      <c r="A50" s="289">
        <v>13</v>
      </c>
      <c r="B50" s="290" t="s">
        <v>1010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-338</v>
      </c>
      <c r="I50" s="290">
        <f>data!P68</f>
        <v>24245</v>
      </c>
    </row>
    <row r="51" spans="1:11" customFormat="1" ht="20.149999999999999" customHeight="1" x14ac:dyDescent="0.35">
      <c r="A51" s="289">
        <v>14</v>
      </c>
      <c r="B51" s="290" t="s">
        <v>1011</v>
      </c>
      <c r="C51" s="290">
        <f>data!J69</f>
        <v>1747898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6354334</v>
      </c>
      <c r="I51" s="290">
        <f>data!P69</f>
        <v>12879879</v>
      </c>
    </row>
    <row r="52" spans="1:11" customFormat="1" ht="20.149999999999999" customHeight="1" x14ac:dyDescent="0.35">
      <c r="A52" s="289">
        <v>15</v>
      </c>
      <c r="B52" s="290" t="s">
        <v>285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1012</v>
      </c>
      <c r="C53" s="290">
        <f>data!J85</f>
        <v>4608149.96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15520660.030000001</v>
      </c>
      <c r="I53" s="290">
        <f>data!P85</f>
        <v>44747982.990000002</v>
      </c>
    </row>
    <row r="54" spans="1:11" customFormat="1" ht="20.149999999999999" customHeight="1" x14ac:dyDescent="0.35">
      <c r="A54" s="289">
        <v>17</v>
      </c>
      <c r="B54" s="290" t="s">
        <v>287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1013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1014</v>
      </c>
      <c r="C56" s="290">
        <f>data!J87</f>
        <v>15178202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36994635</v>
      </c>
      <c r="I56" s="290">
        <f>data!P87</f>
        <v>107785234</v>
      </c>
    </row>
    <row r="57" spans="1:11" customFormat="1" ht="20.149999999999999" customHeight="1" x14ac:dyDescent="0.35">
      <c r="A57" s="289">
        <v>20</v>
      </c>
      <c r="B57" s="298" t="s">
        <v>1015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307841</v>
      </c>
      <c r="I57" s="290">
        <f>data!P88</f>
        <v>257369412</v>
      </c>
    </row>
    <row r="58" spans="1:11" customFormat="1" ht="20.149999999999999" customHeight="1" x14ac:dyDescent="0.35">
      <c r="A58" s="289">
        <v>21</v>
      </c>
      <c r="B58" s="298" t="s">
        <v>1016</v>
      </c>
      <c r="C58" s="290">
        <f>data!J89</f>
        <v>15178202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37302476</v>
      </c>
      <c r="I58" s="290">
        <f>data!P89</f>
        <v>365154646</v>
      </c>
    </row>
    <row r="59" spans="1:11" customFormat="1" ht="20.149999999999999" customHeight="1" x14ac:dyDescent="0.35">
      <c r="A59" s="289" t="s">
        <v>1017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1018</v>
      </c>
      <c r="C60" s="290">
        <f>data!J90</f>
        <v>6716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13377</v>
      </c>
      <c r="I60" s="290">
        <f>data!P90</f>
        <v>40998</v>
      </c>
      <c r="K60" s="301"/>
    </row>
    <row r="61" spans="1:11" customFormat="1" ht="20.149999999999999" customHeight="1" x14ac:dyDescent="0.35">
      <c r="A61" s="289">
        <v>23</v>
      </c>
      <c r="B61" s="290" t="s">
        <v>1019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1020</v>
      </c>
      <c r="C62" s="290">
        <f>data!J92</f>
        <v>954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1900</v>
      </c>
      <c r="I62" s="290">
        <f>data!P92</f>
        <v>5824</v>
      </c>
    </row>
    <row r="63" spans="1:11" customFormat="1" ht="20.149999999999999" customHeight="1" x14ac:dyDescent="0.35">
      <c r="A63" s="289">
        <v>25</v>
      </c>
      <c r="B63" s="290" t="s">
        <v>1021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295</v>
      </c>
      <c r="C64" s="297">
        <f>data!J94</f>
        <v>9.17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29.92</v>
      </c>
      <c r="I64" s="297">
        <f>data!P94</f>
        <v>35.08</v>
      </c>
    </row>
    <row r="65" spans="1:9" customFormat="1" ht="20.149999999999999" customHeight="1" x14ac:dyDescent="0.35">
      <c r="A65" s="283" t="s">
        <v>1003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1025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Swedish Issaquah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1005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1026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1009</v>
      </c>
      <c r="C72" s="292" t="s">
        <v>1027</v>
      </c>
      <c r="D72" s="291" t="s">
        <v>1028</v>
      </c>
      <c r="E72" s="302"/>
      <c r="F72" s="302"/>
      <c r="G72" s="291" t="s">
        <v>1029</v>
      </c>
      <c r="H72" s="291" t="s">
        <v>1029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263</v>
      </c>
      <c r="C74" s="297">
        <f>data!Q60</f>
        <v>28.92</v>
      </c>
      <c r="D74" s="297">
        <f>data!R60</f>
        <v>5.2</v>
      </c>
      <c r="E74" s="297">
        <f>data!S60</f>
        <v>0</v>
      </c>
      <c r="F74" s="297">
        <f>data!T60</f>
        <v>1.79</v>
      </c>
      <c r="G74" s="297">
        <f>data!U60</f>
        <v>2.5499999999999998</v>
      </c>
      <c r="H74" s="297">
        <f>data!V60</f>
        <v>29.97</v>
      </c>
      <c r="I74" s="297">
        <f>data!W60</f>
        <v>6.66</v>
      </c>
    </row>
    <row r="75" spans="1:9" customFormat="1" ht="20.149999999999999" customHeight="1" x14ac:dyDescent="0.35">
      <c r="A75" s="289">
        <v>6</v>
      </c>
      <c r="B75" s="290" t="s">
        <v>264</v>
      </c>
      <c r="C75" s="290">
        <f>data!Q61</f>
        <v>4018618</v>
      </c>
      <c r="D75" s="290">
        <f>data!R61</f>
        <v>607661</v>
      </c>
      <c r="E75" s="290">
        <f>data!S61</f>
        <v>0</v>
      </c>
      <c r="F75" s="290">
        <f>data!T61</f>
        <v>294661</v>
      </c>
      <c r="G75" s="290">
        <f>data!U61</f>
        <v>255029</v>
      </c>
      <c r="H75" s="290">
        <f>data!V61</f>
        <v>4165651</v>
      </c>
      <c r="I75" s="290">
        <f>data!W61</f>
        <v>1130664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597154</v>
      </c>
      <c r="D76" s="290">
        <f>data!R62</f>
        <v>86528</v>
      </c>
      <c r="E76" s="290">
        <f>data!S62</f>
        <v>0</v>
      </c>
      <c r="F76" s="290">
        <f>data!T62</f>
        <v>631</v>
      </c>
      <c r="G76" s="290">
        <f>data!U62</f>
        <v>20425</v>
      </c>
      <c r="H76" s="290">
        <f>data!V62</f>
        <v>571780</v>
      </c>
      <c r="I76" s="290">
        <f>data!W62</f>
        <v>164883</v>
      </c>
    </row>
    <row r="77" spans="1:9" customFormat="1" ht="20.149999999999999" customHeight="1" x14ac:dyDescent="0.35">
      <c r="A77" s="289">
        <v>8</v>
      </c>
      <c r="B77" s="290" t="s">
        <v>265</v>
      </c>
      <c r="C77" s="290">
        <f>data!Q63</f>
        <v>0</v>
      </c>
      <c r="D77" s="290">
        <f>data!R63</f>
        <v>2116190.15</v>
      </c>
      <c r="E77" s="290">
        <f>data!S63</f>
        <v>0</v>
      </c>
      <c r="F77" s="290">
        <f>data!T63</f>
        <v>0</v>
      </c>
      <c r="G77" s="290">
        <f>data!U63</f>
        <v>712172.23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266</v>
      </c>
      <c r="C78" s="290">
        <f>data!Q64</f>
        <v>76624</v>
      </c>
      <c r="D78" s="290">
        <f>data!R64</f>
        <v>536964</v>
      </c>
      <c r="E78" s="290">
        <f>data!S64</f>
        <v>651996</v>
      </c>
      <c r="F78" s="290">
        <f>data!T64</f>
        <v>72316</v>
      </c>
      <c r="G78" s="290">
        <f>data!U64</f>
        <v>631584</v>
      </c>
      <c r="H78" s="290">
        <f>data!V64</f>
        <v>1503201</v>
      </c>
      <c r="I78" s="290">
        <f>data!W64</f>
        <v>210901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964</v>
      </c>
      <c r="D80" s="290">
        <f>data!R66</f>
        <v>8134</v>
      </c>
      <c r="E80" s="290">
        <f>data!S66</f>
        <v>84030</v>
      </c>
      <c r="F80" s="290">
        <f>data!T66</f>
        <v>1974</v>
      </c>
      <c r="G80" s="290">
        <f>data!U66</f>
        <v>6102359</v>
      </c>
      <c r="H80" s="290">
        <f>data!V66</f>
        <v>133724</v>
      </c>
      <c r="I80" s="290">
        <f>data!W66</f>
        <v>87263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4450</v>
      </c>
      <c r="D81" s="290">
        <f>data!R67</f>
        <v>15961</v>
      </c>
      <c r="E81" s="290">
        <f>data!S67</f>
        <v>0</v>
      </c>
      <c r="F81" s="290">
        <f>data!T67</f>
        <v>6761</v>
      </c>
      <c r="G81" s="290">
        <f>data!U67</f>
        <v>20857</v>
      </c>
      <c r="H81" s="290">
        <f>data!V67</f>
        <v>126713</v>
      </c>
      <c r="I81" s="290">
        <f>data!W67</f>
        <v>52320</v>
      </c>
    </row>
    <row r="82" spans="1:9" customFormat="1" ht="20.149999999999999" customHeight="1" x14ac:dyDescent="0.35">
      <c r="A82" s="289">
        <v>13</v>
      </c>
      <c r="B82" s="290" t="s">
        <v>1010</v>
      </c>
      <c r="C82" s="290">
        <f>data!Q68</f>
        <v>0</v>
      </c>
      <c r="D82" s="290">
        <f>data!R68</f>
        <v>0</v>
      </c>
      <c r="E82" s="290">
        <f>data!S68</f>
        <v>41</v>
      </c>
      <c r="F82" s="290">
        <f>data!T68</f>
        <v>0</v>
      </c>
      <c r="G82" s="290">
        <f>data!U68</f>
        <v>0</v>
      </c>
      <c r="H82" s="290">
        <f>data!V68</f>
        <v>6303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1011</v>
      </c>
      <c r="C83" s="290">
        <f>data!Q69</f>
        <v>3807441</v>
      </c>
      <c r="D83" s="290">
        <f>data!R69</f>
        <v>578009</v>
      </c>
      <c r="E83" s="290">
        <f>data!S69</f>
        <v>-3687</v>
      </c>
      <c r="F83" s="290">
        <f>data!T69</f>
        <v>277983</v>
      </c>
      <c r="G83" s="290">
        <f>data!U69</f>
        <v>1019083</v>
      </c>
      <c r="H83" s="290">
        <f>data!V69</f>
        <v>4245272</v>
      </c>
      <c r="I83" s="290">
        <f>data!W69</f>
        <v>1121340</v>
      </c>
    </row>
    <row r="84" spans="1:9" customFormat="1" ht="20.149999999999999" customHeight="1" x14ac:dyDescent="0.35">
      <c r="A84" s="289">
        <v>15</v>
      </c>
      <c r="B84" s="290" t="s">
        <v>285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1012</v>
      </c>
      <c r="C85" s="290">
        <f>data!Q85</f>
        <v>8505251</v>
      </c>
      <c r="D85" s="290">
        <f>data!R85</f>
        <v>3949447.15</v>
      </c>
      <c r="E85" s="290">
        <f>data!S85</f>
        <v>732380</v>
      </c>
      <c r="F85" s="290">
        <f>data!T85</f>
        <v>654326</v>
      </c>
      <c r="G85" s="290">
        <f>data!U85</f>
        <v>8761509.2300000004</v>
      </c>
      <c r="H85" s="290">
        <f>data!V85</f>
        <v>10752644</v>
      </c>
      <c r="I85" s="290">
        <f>data!W85</f>
        <v>2767371</v>
      </c>
    </row>
    <row r="86" spans="1:9" customFormat="1" ht="20.149999999999999" customHeight="1" x14ac:dyDescent="0.35">
      <c r="A86" s="289">
        <v>17</v>
      </c>
      <c r="B86" s="290" t="s">
        <v>287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1013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1014</v>
      </c>
      <c r="C88" s="290">
        <f>data!Q87</f>
        <v>10262876</v>
      </c>
      <c r="D88" s="290">
        <f>data!R87</f>
        <v>2677208</v>
      </c>
      <c r="E88" s="290">
        <f>data!S87</f>
        <v>0</v>
      </c>
      <c r="F88" s="290">
        <f>data!T87</f>
        <v>1134477</v>
      </c>
      <c r="G88" s="290">
        <f>data!U87</f>
        <v>29369912</v>
      </c>
      <c r="H88" s="290">
        <f>data!V87</f>
        <v>36988544</v>
      </c>
      <c r="I88" s="290">
        <f>data!W87</f>
        <v>2213927</v>
      </c>
    </row>
    <row r="89" spans="1:9" customFormat="1" ht="20.149999999999999" customHeight="1" x14ac:dyDescent="0.35">
      <c r="A89" s="289">
        <v>20</v>
      </c>
      <c r="B89" s="298" t="s">
        <v>1015</v>
      </c>
      <c r="C89" s="290">
        <f>data!Q88</f>
        <v>16686249</v>
      </c>
      <c r="D89" s="290">
        <f>data!R88</f>
        <v>38698</v>
      </c>
      <c r="E89" s="290">
        <f>data!S88</f>
        <v>0</v>
      </c>
      <c r="F89" s="290">
        <f>data!T88</f>
        <v>58372</v>
      </c>
      <c r="G89" s="290">
        <f>data!U88</f>
        <v>24685393</v>
      </c>
      <c r="H89" s="290">
        <f>data!V88</f>
        <v>31144667</v>
      </c>
      <c r="I89" s="290">
        <f>data!W88</f>
        <v>12904997</v>
      </c>
    </row>
    <row r="90" spans="1:9" customFormat="1" ht="20.149999999999999" customHeight="1" x14ac:dyDescent="0.35">
      <c r="A90" s="289">
        <v>21</v>
      </c>
      <c r="B90" s="298" t="s">
        <v>1016</v>
      </c>
      <c r="C90" s="290">
        <f>data!Q89</f>
        <v>26949125</v>
      </c>
      <c r="D90" s="290">
        <f>data!R89</f>
        <v>2715906</v>
      </c>
      <c r="E90" s="290">
        <f>data!S89</f>
        <v>0</v>
      </c>
      <c r="F90" s="290">
        <f>data!T89</f>
        <v>1192849</v>
      </c>
      <c r="G90" s="290">
        <f>data!U89</f>
        <v>54055305</v>
      </c>
      <c r="H90" s="290">
        <f>data!V89</f>
        <v>68133211</v>
      </c>
      <c r="I90" s="290">
        <f>data!W89</f>
        <v>15118924</v>
      </c>
    </row>
    <row r="91" spans="1:9" customFormat="1" ht="20.149999999999999" customHeight="1" x14ac:dyDescent="0.35">
      <c r="A91" s="289" t="s">
        <v>1017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1018</v>
      </c>
      <c r="C92" s="290">
        <f>data!Q90</f>
        <v>16294</v>
      </c>
      <c r="D92" s="290">
        <f>data!R90</f>
        <v>4098</v>
      </c>
      <c r="E92" s="290">
        <f>data!S90</f>
        <v>0</v>
      </c>
      <c r="F92" s="290">
        <f>data!T90</f>
        <v>0</v>
      </c>
      <c r="G92" s="290">
        <f>data!U90</f>
        <v>0</v>
      </c>
      <c r="H92" s="290">
        <f>data!V90</f>
        <v>2215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1019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1020</v>
      </c>
      <c r="C94" s="290">
        <f>data!Q92</f>
        <v>2315</v>
      </c>
      <c r="D94" s="290">
        <f>data!R92</f>
        <v>582</v>
      </c>
      <c r="E94" s="290">
        <f>data!S92</f>
        <v>0</v>
      </c>
      <c r="F94" s="290">
        <f>data!T92</f>
        <v>0</v>
      </c>
      <c r="G94" s="290">
        <f>data!U92</f>
        <v>0</v>
      </c>
      <c r="H94" s="290">
        <f>data!V92</f>
        <v>315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1021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295</v>
      </c>
      <c r="C96" s="297">
        <f>data!Q94</f>
        <v>20.21</v>
      </c>
      <c r="D96" s="297">
        <f>data!R94</f>
        <v>0.06</v>
      </c>
      <c r="E96" s="297">
        <f>data!S94</f>
        <v>0</v>
      </c>
      <c r="F96" s="297">
        <f>data!T94</f>
        <v>1.78</v>
      </c>
      <c r="G96" s="297">
        <f>data!U94</f>
        <v>0</v>
      </c>
      <c r="H96" s="297">
        <f>data!V94</f>
        <v>6.4</v>
      </c>
      <c r="I96" s="297">
        <f>data!W94</f>
        <v>0.06</v>
      </c>
    </row>
    <row r="97" spans="1:9" customFormat="1" ht="20.149999999999999" customHeight="1" x14ac:dyDescent="0.35">
      <c r="A97" s="283" t="s">
        <v>1003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1030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Swedish Issaquah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1005</v>
      </c>
      <c r="C102" s="296" t="s">
        <v>1031</v>
      </c>
      <c r="D102" s="296" t="s">
        <v>1032</v>
      </c>
      <c r="E102" s="296" t="s">
        <v>1032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1009</v>
      </c>
      <c r="C104" s="291" t="s">
        <v>251</v>
      </c>
      <c r="D104" s="292" t="s">
        <v>1033</v>
      </c>
      <c r="E104" s="292" t="s">
        <v>1033</v>
      </c>
      <c r="F104" s="292" t="s">
        <v>1033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263</v>
      </c>
      <c r="C106" s="297">
        <f>data!X60</f>
        <v>20.11</v>
      </c>
      <c r="D106" s="297">
        <f>data!Y60</f>
        <v>38.69</v>
      </c>
      <c r="E106" s="297">
        <f>data!Z60</f>
        <v>0</v>
      </c>
      <c r="F106" s="297">
        <f>data!AA60</f>
        <v>1.05</v>
      </c>
      <c r="G106" s="297">
        <f>data!AB60</f>
        <v>26.34</v>
      </c>
      <c r="H106" s="297">
        <f>data!AC60</f>
        <v>14.1</v>
      </c>
      <c r="I106" s="297">
        <f>data!AD60</f>
        <v>1.27</v>
      </c>
    </row>
    <row r="107" spans="1:9" customFormat="1" ht="20.149999999999999" customHeight="1" x14ac:dyDescent="0.35">
      <c r="A107" s="289">
        <v>6</v>
      </c>
      <c r="B107" s="290" t="s">
        <v>264</v>
      </c>
      <c r="C107" s="290">
        <f>data!X61</f>
        <v>2817451</v>
      </c>
      <c r="D107" s="290">
        <f>data!Y61</f>
        <v>4345533</v>
      </c>
      <c r="E107" s="290">
        <f>data!Z61</f>
        <v>0</v>
      </c>
      <c r="F107" s="290">
        <f>data!AA61</f>
        <v>147960</v>
      </c>
      <c r="G107" s="290">
        <f>data!AB61</f>
        <v>3976950</v>
      </c>
      <c r="H107" s="290">
        <f>data!AC61</f>
        <v>1598640</v>
      </c>
      <c r="I107" s="290">
        <f>data!AD61</f>
        <v>200277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393346</v>
      </c>
      <c r="D108" s="290">
        <f>data!Y62</f>
        <v>635672</v>
      </c>
      <c r="E108" s="290">
        <f>data!Z62</f>
        <v>0</v>
      </c>
      <c r="F108" s="290">
        <f>data!AA62</f>
        <v>0</v>
      </c>
      <c r="G108" s="290">
        <f>data!AB62</f>
        <v>545516</v>
      </c>
      <c r="H108" s="290">
        <f>data!AC62</f>
        <v>241118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265</v>
      </c>
      <c r="C109" s="290">
        <f>data!X63</f>
        <v>0</v>
      </c>
      <c r="D109" s="290">
        <f>data!Y63</f>
        <v>2125</v>
      </c>
      <c r="E109" s="290">
        <f>data!Z63</f>
        <v>0</v>
      </c>
      <c r="F109" s="290">
        <f>data!AA63</f>
        <v>0</v>
      </c>
      <c r="G109" s="290">
        <f>data!AB63</f>
        <v>53650.29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266</v>
      </c>
      <c r="C110" s="290">
        <f>data!X64</f>
        <v>1411474</v>
      </c>
      <c r="D110" s="290">
        <f>data!Y64</f>
        <v>660959</v>
      </c>
      <c r="E110" s="290">
        <f>data!Z64</f>
        <v>0</v>
      </c>
      <c r="F110" s="290">
        <f>data!AA64</f>
        <v>57361</v>
      </c>
      <c r="G110" s="290">
        <f>data!AB64</f>
        <v>8147131</v>
      </c>
      <c r="H110" s="290">
        <f>data!AC64</f>
        <v>247266</v>
      </c>
      <c r="I110" s="290">
        <f>data!AD64</f>
        <v>97464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13502</v>
      </c>
      <c r="D112" s="290">
        <f>data!Y66</f>
        <v>731567</v>
      </c>
      <c r="E112" s="290">
        <f>data!Z66</f>
        <v>0</v>
      </c>
      <c r="F112" s="290">
        <f>data!AA66</f>
        <v>578</v>
      </c>
      <c r="G112" s="290">
        <f>data!AB66</f>
        <v>87193</v>
      </c>
      <c r="H112" s="290">
        <f>data!AC66</f>
        <v>7675</v>
      </c>
      <c r="I112" s="290">
        <f>data!AD66</f>
        <v>3458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10217</v>
      </c>
      <c r="D113" s="290">
        <f>data!Y67</f>
        <v>390013</v>
      </c>
      <c r="E113" s="290">
        <f>data!Z67</f>
        <v>0</v>
      </c>
      <c r="F113" s="290">
        <f>data!AA67</f>
        <v>0</v>
      </c>
      <c r="G113" s="290">
        <f>data!AB67</f>
        <v>7</v>
      </c>
      <c r="H113" s="290">
        <f>data!AC67</f>
        <v>152414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1010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195259</v>
      </c>
      <c r="H114" s="290">
        <f>data!AC68</f>
        <v>16861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1011</v>
      </c>
      <c r="C115" s="290">
        <f>data!X69</f>
        <v>3040305</v>
      </c>
      <c r="D115" s="290">
        <f>data!Y69</f>
        <v>4761770</v>
      </c>
      <c r="E115" s="290">
        <f>data!Z69</f>
        <v>0</v>
      </c>
      <c r="F115" s="290">
        <f>data!AA69</f>
        <v>166560</v>
      </c>
      <c r="G115" s="290">
        <f>data!AB69</f>
        <v>3820695</v>
      </c>
      <c r="H115" s="290">
        <f>data!AC69</f>
        <v>2033230</v>
      </c>
      <c r="I115" s="290">
        <f>data!AD69</f>
        <v>202000</v>
      </c>
    </row>
    <row r="116" spans="1:9" customFormat="1" ht="20.149999999999999" customHeight="1" x14ac:dyDescent="0.35">
      <c r="A116" s="289">
        <v>15</v>
      </c>
      <c r="B116" s="290" t="s">
        <v>285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1012</v>
      </c>
      <c r="C117" s="290">
        <f>data!X85</f>
        <v>7686295</v>
      </c>
      <c r="D117" s="290">
        <f>data!Y85</f>
        <v>11527639</v>
      </c>
      <c r="E117" s="290">
        <f>data!Z85</f>
        <v>0</v>
      </c>
      <c r="F117" s="290">
        <f>data!AA85</f>
        <v>372459</v>
      </c>
      <c r="G117" s="290">
        <f>data!AB85</f>
        <v>16826401.289999999</v>
      </c>
      <c r="H117" s="290">
        <f>data!AC85</f>
        <v>4297204</v>
      </c>
      <c r="I117" s="290">
        <f>data!AD85</f>
        <v>503199</v>
      </c>
    </row>
    <row r="118" spans="1:9" customFormat="1" ht="20.149999999999999" customHeight="1" x14ac:dyDescent="0.35">
      <c r="A118" s="289">
        <v>17</v>
      </c>
      <c r="B118" s="290" t="s">
        <v>287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1013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1014</v>
      </c>
      <c r="C120" s="290">
        <f>data!X87</f>
        <v>7379001</v>
      </c>
      <c r="D120" s="290">
        <f>data!Y87</f>
        <v>6783277</v>
      </c>
      <c r="E120" s="290">
        <f>data!Z87</f>
        <v>0</v>
      </c>
      <c r="F120" s="290">
        <f>data!AA87</f>
        <v>381657</v>
      </c>
      <c r="G120" s="290">
        <f>data!AB87</f>
        <v>27862790</v>
      </c>
      <c r="H120" s="290">
        <f>data!AC87</f>
        <v>20360868</v>
      </c>
      <c r="I120" s="290">
        <f>data!AD87</f>
        <v>2303392</v>
      </c>
    </row>
    <row r="121" spans="1:9" customFormat="1" ht="20.149999999999999" customHeight="1" x14ac:dyDescent="0.35">
      <c r="A121" s="289">
        <v>20</v>
      </c>
      <c r="B121" s="298" t="s">
        <v>1015</v>
      </c>
      <c r="C121" s="290">
        <f>data!X88</f>
        <v>31223125</v>
      </c>
      <c r="D121" s="290">
        <f>data!Y88</f>
        <v>33583020</v>
      </c>
      <c r="E121" s="290">
        <f>data!Z88</f>
        <v>0</v>
      </c>
      <c r="F121" s="290">
        <f>data!AA88</f>
        <v>2802621</v>
      </c>
      <c r="G121" s="290">
        <f>data!AB88</f>
        <v>27514626</v>
      </c>
      <c r="H121" s="290">
        <f>data!AC88</f>
        <v>2321262</v>
      </c>
      <c r="I121" s="290">
        <f>data!AD88</f>
        <v>25132</v>
      </c>
    </row>
    <row r="122" spans="1:9" customFormat="1" ht="20.149999999999999" customHeight="1" x14ac:dyDescent="0.35">
      <c r="A122" s="289">
        <v>21</v>
      </c>
      <c r="B122" s="298" t="s">
        <v>1016</v>
      </c>
      <c r="C122" s="290">
        <f>data!X89</f>
        <v>38602126</v>
      </c>
      <c r="D122" s="290">
        <f>data!Y89</f>
        <v>40366297</v>
      </c>
      <c r="E122" s="290">
        <f>data!Z89</f>
        <v>0</v>
      </c>
      <c r="F122" s="290">
        <f>data!AA89</f>
        <v>3184278</v>
      </c>
      <c r="G122" s="290">
        <f>data!AB89</f>
        <v>55377416</v>
      </c>
      <c r="H122" s="290">
        <f>data!AC89</f>
        <v>22682130</v>
      </c>
      <c r="I122" s="290">
        <f>data!AD89</f>
        <v>2328524</v>
      </c>
    </row>
    <row r="123" spans="1:9" customFormat="1" ht="20.149999999999999" customHeight="1" x14ac:dyDescent="0.35">
      <c r="A123" s="289" t="s">
        <v>1017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1018</v>
      </c>
      <c r="C124" s="290">
        <f>data!X90</f>
        <v>1130</v>
      </c>
      <c r="D124" s="290">
        <f>data!Y90</f>
        <v>12521</v>
      </c>
      <c r="E124" s="290">
        <f>data!Z90</f>
        <v>0</v>
      </c>
      <c r="F124" s="290">
        <f>data!AA90</f>
        <v>0</v>
      </c>
      <c r="G124" s="290">
        <f>data!AB90</f>
        <v>4583</v>
      </c>
      <c r="H124" s="290">
        <f>data!AC90</f>
        <v>1856</v>
      </c>
      <c r="I124" s="290">
        <f>data!AD90</f>
        <v>1106</v>
      </c>
    </row>
    <row r="125" spans="1:9" customFormat="1" ht="20.149999999999999" customHeight="1" x14ac:dyDescent="0.35">
      <c r="A125" s="289">
        <v>23</v>
      </c>
      <c r="B125" s="290" t="s">
        <v>1019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1020</v>
      </c>
      <c r="C126" s="290">
        <f>data!X92</f>
        <v>161</v>
      </c>
      <c r="D126" s="290">
        <f>data!Y92</f>
        <v>1779</v>
      </c>
      <c r="E126" s="290">
        <f>data!Z92</f>
        <v>0</v>
      </c>
      <c r="F126" s="290">
        <f>data!AA92</f>
        <v>0</v>
      </c>
      <c r="G126" s="290">
        <f>data!AB92</f>
        <v>651</v>
      </c>
      <c r="H126" s="290">
        <f>data!AC92</f>
        <v>264</v>
      </c>
      <c r="I126" s="290">
        <f>data!AD92</f>
        <v>157</v>
      </c>
    </row>
    <row r="127" spans="1:9" customFormat="1" ht="20.149999999999999" customHeight="1" x14ac:dyDescent="0.35">
      <c r="A127" s="289">
        <v>25</v>
      </c>
      <c r="B127" s="290" t="s">
        <v>1021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295</v>
      </c>
      <c r="C128" s="297">
        <f>data!X94</f>
        <v>0.2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1.24</v>
      </c>
    </row>
    <row r="129" spans="1:14" customFormat="1" ht="20.149999999999999" customHeight="1" x14ac:dyDescent="0.35">
      <c r="A129" s="283" t="s">
        <v>1003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1034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Swedish Issaquah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1005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1035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1009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1036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263</v>
      </c>
      <c r="C138" s="297">
        <f>data!AE60</f>
        <v>19.440000000000001</v>
      </c>
      <c r="D138" s="297">
        <f>data!AF60</f>
        <v>0</v>
      </c>
      <c r="E138" s="297">
        <f>data!AG60</f>
        <v>56.96</v>
      </c>
      <c r="F138" s="297">
        <f>data!AH60</f>
        <v>0</v>
      </c>
      <c r="G138" s="297">
        <f>data!AI60</f>
        <v>0</v>
      </c>
      <c r="H138" s="297">
        <f>data!AJ60</f>
        <v>14.13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264</v>
      </c>
      <c r="C139" s="290">
        <f>data!AE61</f>
        <v>2364522</v>
      </c>
      <c r="D139" s="290">
        <f>data!AF61</f>
        <v>0</v>
      </c>
      <c r="E139" s="290">
        <f>data!AG61</f>
        <v>6808723</v>
      </c>
      <c r="F139" s="290">
        <f>data!AH61</f>
        <v>0</v>
      </c>
      <c r="G139" s="290">
        <f>data!AI61</f>
        <v>0</v>
      </c>
      <c r="H139" s="290">
        <f>data!AJ61</f>
        <v>1342442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370088</v>
      </c>
      <c r="D140" s="290">
        <f>data!AF62</f>
        <v>0</v>
      </c>
      <c r="E140" s="290">
        <f>data!AG62</f>
        <v>935350</v>
      </c>
      <c r="F140" s="290">
        <f>data!AH62</f>
        <v>0</v>
      </c>
      <c r="G140" s="290">
        <f>data!AI62</f>
        <v>0</v>
      </c>
      <c r="H140" s="290">
        <f>data!AJ62</f>
        <v>200015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265</v>
      </c>
      <c r="C141" s="290">
        <f>data!AE63</f>
        <v>0</v>
      </c>
      <c r="D141" s="290">
        <f>data!AF63</f>
        <v>0</v>
      </c>
      <c r="E141" s="290">
        <f>data!AG63</f>
        <v>671590.22</v>
      </c>
      <c r="F141" s="290">
        <f>data!AH63</f>
        <v>0</v>
      </c>
      <c r="G141" s="290">
        <f>data!AI63</f>
        <v>0</v>
      </c>
      <c r="H141" s="290">
        <f>data!AJ63</f>
        <v>1136600.04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266</v>
      </c>
      <c r="C142" s="290">
        <f>data!AE64</f>
        <v>15293</v>
      </c>
      <c r="D142" s="290">
        <f>data!AF64</f>
        <v>0</v>
      </c>
      <c r="E142" s="290">
        <f>data!AG64</f>
        <v>1235658</v>
      </c>
      <c r="F142" s="290">
        <f>data!AH64</f>
        <v>0</v>
      </c>
      <c r="G142" s="290">
        <f>data!AI64</f>
        <v>0</v>
      </c>
      <c r="H142" s="290">
        <f>data!AJ64</f>
        <v>455012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2325</v>
      </c>
      <c r="D144" s="290">
        <f>data!AF66</f>
        <v>0</v>
      </c>
      <c r="E144" s="290">
        <f>data!AG66</f>
        <v>14217</v>
      </c>
      <c r="F144" s="290">
        <f>data!AH66</f>
        <v>0</v>
      </c>
      <c r="G144" s="290">
        <f>data!AI66</f>
        <v>0</v>
      </c>
      <c r="H144" s="290">
        <f>data!AJ66</f>
        <v>561454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596</v>
      </c>
      <c r="D145" s="290">
        <f>data!AF67</f>
        <v>0</v>
      </c>
      <c r="E145" s="290">
        <f>data!AG67</f>
        <v>33772</v>
      </c>
      <c r="F145" s="290">
        <f>data!AH67</f>
        <v>0</v>
      </c>
      <c r="G145" s="290">
        <f>data!AI67</f>
        <v>0</v>
      </c>
      <c r="H145" s="290">
        <f>data!AJ67</f>
        <v>550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1010</v>
      </c>
      <c r="C146" s="290">
        <f>data!AE68</f>
        <v>0</v>
      </c>
      <c r="D146" s="290">
        <f>data!AF68</f>
        <v>0</v>
      </c>
      <c r="E146" s="290">
        <f>data!AG68</f>
        <v>1265</v>
      </c>
      <c r="F146" s="290">
        <f>data!AH68</f>
        <v>0</v>
      </c>
      <c r="G146" s="290">
        <f>data!AI68</f>
        <v>0</v>
      </c>
      <c r="H146" s="290">
        <f>data!AJ68</f>
        <v>19918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1011</v>
      </c>
      <c r="C147" s="290">
        <f>data!AE69</f>
        <v>2240934</v>
      </c>
      <c r="D147" s="290">
        <f>data!AF69</f>
        <v>0</v>
      </c>
      <c r="E147" s="290">
        <f>data!AG69</f>
        <v>7398252</v>
      </c>
      <c r="F147" s="290">
        <f>data!AH69</f>
        <v>0</v>
      </c>
      <c r="G147" s="290">
        <f>data!AI69</f>
        <v>0</v>
      </c>
      <c r="H147" s="290">
        <f>data!AJ69</f>
        <v>2647217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285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-26474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1012</v>
      </c>
      <c r="C149" s="290">
        <f>data!AE85</f>
        <v>4993758</v>
      </c>
      <c r="D149" s="290">
        <f>data!AF85</f>
        <v>0</v>
      </c>
      <c r="E149" s="290">
        <f>data!AG85</f>
        <v>17098827.219999999</v>
      </c>
      <c r="F149" s="290">
        <f>data!AH85</f>
        <v>0</v>
      </c>
      <c r="G149" s="290">
        <f>data!AI85</f>
        <v>0</v>
      </c>
      <c r="H149" s="290">
        <f>data!AJ85</f>
        <v>6336734.04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287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1013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1014</v>
      </c>
      <c r="C152" s="290">
        <f>data!AE87</f>
        <v>6488647</v>
      </c>
      <c r="D152" s="290">
        <f>data!AF87</f>
        <v>0</v>
      </c>
      <c r="E152" s="290">
        <f>data!AG87</f>
        <v>17497706</v>
      </c>
      <c r="F152" s="290">
        <f>data!AH87</f>
        <v>0</v>
      </c>
      <c r="G152" s="290">
        <f>data!AI87</f>
        <v>0</v>
      </c>
      <c r="H152" s="290">
        <f>data!AJ87</f>
        <v>1304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1015</v>
      </c>
      <c r="C153" s="290">
        <f>data!AE88</f>
        <v>4168555</v>
      </c>
      <c r="D153" s="290">
        <f>data!AF88</f>
        <v>0</v>
      </c>
      <c r="E153" s="290">
        <f>data!AG88</f>
        <v>88896939</v>
      </c>
      <c r="F153" s="290">
        <f>data!AH88</f>
        <v>0</v>
      </c>
      <c r="G153" s="290">
        <f>data!AI88</f>
        <v>0</v>
      </c>
      <c r="H153" s="290">
        <f>data!AJ88</f>
        <v>9124778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1016</v>
      </c>
      <c r="C154" s="290">
        <f>data!AE89</f>
        <v>10657202</v>
      </c>
      <c r="D154" s="290">
        <f>data!AF89</f>
        <v>0</v>
      </c>
      <c r="E154" s="290">
        <f>data!AG89</f>
        <v>106394645</v>
      </c>
      <c r="F154" s="290">
        <f>data!AH89</f>
        <v>0</v>
      </c>
      <c r="G154" s="290">
        <f>data!AI89</f>
        <v>0</v>
      </c>
      <c r="H154" s="290">
        <f>data!AJ89</f>
        <v>9126082</v>
      </c>
      <c r="I154" s="290">
        <f>data!AK89</f>
        <v>0</v>
      </c>
    </row>
    <row r="155" spans="1:9" customFormat="1" ht="20.149999999999999" customHeight="1" x14ac:dyDescent="0.35">
      <c r="A155" s="289" t="s">
        <v>1017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1018</v>
      </c>
      <c r="C156" s="290">
        <f>data!AE90</f>
        <v>6121</v>
      </c>
      <c r="D156" s="290">
        <f>data!AF90</f>
        <v>0</v>
      </c>
      <c r="E156" s="290">
        <f>data!AG90</f>
        <v>19642</v>
      </c>
      <c r="F156" s="290">
        <f>data!AH90</f>
        <v>0</v>
      </c>
      <c r="G156" s="290">
        <f>data!AI90</f>
        <v>0</v>
      </c>
      <c r="H156" s="290">
        <f>data!AJ90</f>
        <v>2883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1019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1020</v>
      </c>
      <c r="C158" s="290">
        <f>data!AE92</f>
        <v>870</v>
      </c>
      <c r="D158" s="290">
        <f>data!AF92</f>
        <v>0</v>
      </c>
      <c r="E158" s="290">
        <f>data!AG92</f>
        <v>2790</v>
      </c>
      <c r="F158" s="290">
        <f>data!AH92</f>
        <v>0</v>
      </c>
      <c r="G158" s="290">
        <f>data!AI92</f>
        <v>0</v>
      </c>
      <c r="H158" s="290">
        <f>data!AJ92</f>
        <v>410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1021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295</v>
      </c>
      <c r="C160" s="297">
        <f>data!AE94</f>
        <v>0</v>
      </c>
      <c r="D160" s="297">
        <f>data!AF94</f>
        <v>0</v>
      </c>
      <c r="E160" s="297">
        <f>data!AG94</f>
        <v>29.75</v>
      </c>
      <c r="F160" s="297">
        <f>data!AH94</f>
        <v>0</v>
      </c>
      <c r="G160" s="297">
        <f>data!AI94</f>
        <v>0</v>
      </c>
      <c r="H160" s="297">
        <f>data!AJ94</f>
        <v>3.7</v>
      </c>
      <c r="I160" s="297">
        <f>data!AK94</f>
        <v>0</v>
      </c>
    </row>
    <row r="161" spans="1:9" customFormat="1" ht="20.149999999999999" customHeight="1" x14ac:dyDescent="0.35">
      <c r="A161" s="283" t="s">
        <v>1003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1037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Swedish Issaquah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1005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1038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1039</v>
      </c>
      <c r="F167" s="296" t="s">
        <v>209</v>
      </c>
      <c r="G167" s="296" t="s">
        <v>148</v>
      </c>
      <c r="H167" s="295" t="s">
        <v>1040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1009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263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264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265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266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1010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1011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285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1012</v>
      </c>
      <c r="C181" s="290">
        <f>data!AL85</f>
        <v>0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287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1013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1014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1015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1016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1017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1018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1019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1020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1021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295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1003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1041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Swedish Issaquah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1005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1042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1043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1009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263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1.48</v>
      </c>
      <c r="G202" s="297">
        <f>data!AW60</f>
        <v>0</v>
      </c>
      <c r="H202" s="297">
        <f>data!AX60</f>
        <v>0</v>
      </c>
      <c r="I202" s="297">
        <f>data!AY60</f>
        <v>28.07</v>
      </c>
    </row>
    <row r="203" spans="1:9" customFormat="1" ht="20.149999999999999" customHeight="1" x14ac:dyDescent="0.35">
      <c r="A203" s="289">
        <v>6</v>
      </c>
      <c r="B203" s="290" t="s">
        <v>264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339542</v>
      </c>
      <c r="G203" s="290">
        <f>data!AW61</f>
        <v>0</v>
      </c>
      <c r="H203" s="290">
        <f>data!AX61</f>
        <v>0</v>
      </c>
      <c r="I203" s="290">
        <f>data!AY61</f>
        <v>2041635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45130</v>
      </c>
      <c r="G204" s="290">
        <f>data!AW62</f>
        <v>0</v>
      </c>
      <c r="H204" s="290">
        <f>data!AX62</f>
        <v>0</v>
      </c>
      <c r="I204" s="290">
        <f>data!AY62</f>
        <v>307361</v>
      </c>
    </row>
    <row r="205" spans="1:9" customFormat="1" ht="20.149999999999999" customHeight="1" x14ac:dyDescent="0.35">
      <c r="A205" s="289">
        <v>8</v>
      </c>
      <c r="B205" s="290" t="s">
        <v>265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266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20070</v>
      </c>
      <c r="G206" s="290">
        <f>data!AW64</f>
        <v>0</v>
      </c>
      <c r="H206" s="290">
        <f>data!AX64</f>
        <v>0</v>
      </c>
      <c r="I206" s="290">
        <f>data!AY64</f>
        <v>243048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594</v>
      </c>
      <c r="G208" s="290">
        <f>data!AW66</f>
        <v>0</v>
      </c>
      <c r="H208" s="290">
        <f>data!AX66</f>
        <v>0</v>
      </c>
      <c r="I208" s="290">
        <f>data!AY66</f>
        <v>34641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4394</v>
      </c>
    </row>
    <row r="210" spans="1:9" customFormat="1" ht="20.149999999999999" customHeight="1" x14ac:dyDescent="0.35">
      <c r="A210" s="289">
        <v>13</v>
      </c>
      <c r="B210" s="290" t="s">
        <v>1010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3948</v>
      </c>
    </row>
    <row r="211" spans="1:9" customFormat="1" ht="20.149999999999999" customHeight="1" x14ac:dyDescent="0.35">
      <c r="A211" s="289">
        <v>14</v>
      </c>
      <c r="B211" s="290" t="s">
        <v>1011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322331</v>
      </c>
      <c r="G211" s="290">
        <f>data!AW69</f>
        <v>0</v>
      </c>
      <c r="H211" s="290">
        <f>data!AX69</f>
        <v>0</v>
      </c>
      <c r="I211" s="290">
        <f>data!AY69</f>
        <v>1936647</v>
      </c>
    </row>
    <row r="212" spans="1:9" customFormat="1" ht="20.149999999999999" customHeight="1" x14ac:dyDescent="0.35">
      <c r="A212" s="289">
        <v>15</v>
      </c>
      <c r="B212" s="290" t="s">
        <v>285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-45504</v>
      </c>
    </row>
    <row r="213" spans="1:9" customFormat="1" ht="20.149999999999999" customHeight="1" x14ac:dyDescent="0.35">
      <c r="A213" s="289">
        <v>16</v>
      </c>
      <c r="B213" s="298" t="s">
        <v>1012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727667</v>
      </c>
      <c r="G213" s="290">
        <f>data!AW85</f>
        <v>0</v>
      </c>
      <c r="H213" s="290">
        <f>data!AX85</f>
        <v>0</v>
      </c>
      <c r="I213" s="290">
        <f>data!AY85</f>
        <v>4526170</v>
      </c>
    </row>
    <row r="214" spans="1:9" customFormat="1" ht="20.149999999999999" customHeight="1" x14ac:dyDescent="0.35">
      <c r="A214" s="289">
        <v>17</v>
      </c>
      <c r="B214" s="290" t="s">
        <v>287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1013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1014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1607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1015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574692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1016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576299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1017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1018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554</v>
      </c>
      <c r="G220" s="290">
        <f>data!AW90</f>
        <v>0</v>
      </c>
      <c r="H220" s="290">
        <f>data!AX90</f>
        <v>0</v>
      </c>
      <c r="I220" s="290">
        <f>data!AY90</f>
        <v>0</v>
      </c>
    </row>
    <row r="221" spans="1:9" customFormat="1" ht="20.149999999999999" customHeight="1" x14ac:dyDescent="0.35">
      <c r="A221" s="289">
        <v>23</v>
      </c>
      <c r="B221" s="290" t="s">
        <v>1019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1020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79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1021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295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1003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1044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Swedish Issaquah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1005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1045</v>
      </c>
      <c r="F231" s="296" t="s">
        <v>1046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1009</v>
      </c>
      <c r="C232" s="292" t="s">
        <v>1047</v>
      </c>
      <c r="D232" s="292" t="s">
        <v>1048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597457</v>
      </c>
      <c r="I233" s="302"/>
    </row>
    <row r="234" spans="1:9" customFormat="1" ht="20.149999999999999" customHeight="1" x14ac:dyDescent="0.35">
      <c r="A234" s="289">
        <v>5</v>
      </c>
      <c r="B234" s="290" t="s">
        <v>263</v>
      </c>
      <c r="C234" s="297">
        <f>data!AZ60</f>
        <v>2.98</v>
      </c>
      <c r="D234" s="297">
        <f>data!BA60</f>
        <v>1.39</v>
      </c>
      <c r="E234" s="297">
        <f>data!BB60</f>
        <v>19.02</v>
      </c>
      <c r="F234" s="297">
        <f>data!BC60</f>
        <v>0</v>
      </c>
      <c r="G234" s="297">
        <f>data!BD60</f>
        <v>0</v>
      </c>
      <c r="H234" s="297">
        <f>data!BE60</f>
        <v>71.540000000000006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264</v>
      </c>
      <c r="C235" s="290">
        <f>data!AZ61</f>
        <v>213486</v>
      </c>
      <c r="D235" s="290">
        <f>data!BA61</f>
        <v>84434</v>
      </c>
      <c r="E235" s="290">
        <f>data!BB61</f>
        <v>2299692</v>
      </c>
      <c r="F235" s="290">
        <f>data!BC61</f>
        <v>0</v>
      </c>
      <c r="G235" s="290">
        <f>data!BD61</f>
        <v>15972</v>
      </c>
      <c r="H235" s="290">
        <f>data!BE61</f>
        <v>5204181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67553</v>
      </c>
      <c r="D236" s="290">
        <f>data!BA62</f>
        <v>11879</v>
      </c>
      <c r="E236" s="290">
        <f>data!BB62</f>
        <v>307482</v>
      </c>
      <c r="F236" s="290">
        <f>data!BC62</f>
        <v>0</v>
      </c>
      <c r="G236" s="290">
        <f>data!BD62</f>
        <v>1480</v>
      </c>
      <c r="H236" s="290">
        <f>data!BE62</f>
        <v>759651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265</v>
      </c>
      <c r="C237" s="290">
        <f>data!AZ63</f>
        <v>0</v>
      </c>
      <c r="D237" s="290">
        <f>data!BA63</f>
        <v>0</v>
      </c>
      <c r="E237" s="290">
        <f>data!BB63</f>
        <v>15762.5</v>
      </c>
      <c r="F237" s="290">
        <f>data!BC63</f>
        <v>0</v>
      </c>
      <c r="G237" s="290">
        <f>data!BD63</f>
        <v>0</v>
      </c>
      <c r="H237" s="290">
        <f>data!BE63</f>
        <v>61121.490000000005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266</v>
      </c>
      <c r="C238" s="290">
        <f>data!AZ64</f>
        <v>353550</v>
      </c>
      <c r="D238" s="290">
        <f>data!BA64</f>
        <v>98754</v>
      </c>
      <c r="E238" s="290">
        <f>data!BB64</f>
        <v>8984</v>
      </c>
      <c r="F238" s="290">
        <f>data!BC64</f>
        <v>0</v>
      </c>
      <c r="G238" s="290">
        <f>data!BD64</f>
        <v>-15698</v>
      </c>
      <c r="H238" s="290">
        <f>data!BE64</f>
        <v>785341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2086</v>
      </c>
      <c r="D240" s="290">
        <f>data!BA66</f>
        <v>1255</v>
      </c>
      <c r="E240" s="290">
        <f>data!BB66</f>
        <v>416</v>
      </c>
      <c r="F240" s="290">
        <f>data!BC66</f>
        <v>0</v>
      </c>
      <c r="G240" s="290">
        <f>data!BD66</f>
        <v>17007</v>
      </c>
      <c r="H240" s="290">
        <f>data!BE66</f>
        <v>188048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-12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0</v>
      </c>
      <c r="H241" s="290">
        <f>data!BE67</f>
        <v>170457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1010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-339</v>
      </c>
      <c r="H242" s="290">
        <f>data!BE68</f>
        <v>15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1011</v>
      </c>
      <c r="C243" s="290">
        <f>data!AZ69</f>
        <v>218250</v>
      </c>
      <c r="D243" s="290">
        <f>data!BA69</f>
        <v>1073735</v>
      </c>
      <c r="E243" s="290">
        <f>data!BB69</f>
        <v>2516076</v>
      </c>
      <c r="F243" s="290">
        <f>data!BC69</f>
        <v>0</v>
      </c>
      <c r="G243" s="290">
        <f>data!BD69</f>
        <v>18647</v>
      </c>
      <c r="H243" s="290">
        <f>data!BE69</f>
        <v>9849813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285</v>
      </c>
      <c r="C244" s="290">
        <f>-data!AZ84</f>
        <v>-401908</v>
      </c>
      <c r="D244" s="290">
        <f>-data!BA84</f>
        <v>0</v>
      </c>
      <c r="E244" s="290">
        <f>-data!BB84</f>
        <v>-1227373</v>
      </c>
      <c r="F244" s="290">
        <f>-data!BC84</f>
        <v>0</v>
      </c>
      <c r="G244" s="290">
        <f>-data!BD84</f>
        <v>0</v>
      </c>
      <c r="H244" s="290">
        <f>-data!BE84</f>
        <v>-219439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1012</v>
      </c>
      <c r="C245" s="290">
        <f>data!AZ85</f>
        <v>453005</v>
      </c>
      <c r="D245" s="290">
        <f>data!BA85</f>
        <v>1270057</v>
      </c>
      <c r="E245" s="290">
        <f>data!BB85</f>
        <v>3921039.5</v>
      </c>
      <c r="F245" s="290">
        <f>data!BC85</f>
        <v>0</v>
      </c>
      <c r="G245" s="290">
        <f>data!BD85</f>
        <v>37069</v>
      </c>
      <c r="H245" s="290">
        <f>data!BE85</f>
        <v>16799188.490000002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287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1013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1014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1015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1016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1017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1018</v>
      </c>
      <c r="C252" s="306">
        <f>data!AZ90</f>
        <v>14468</v>
      </c>
      <c r="D252" s="306">
        <f>data!BA90</f>
        <v>789</v>
      </c>
      <c r="E252" s="306">
        <f>data!BB90</f>
        <v>370</v>
      </c>
      <c r="F252" s="306">
        <f>data!BC90</f>
        <v>0</v>
      </c>
      <c r="G252" s="306">
        <f>data!BD90</f>
        <v>7667</v>
      </c>
      <c r="H252" s="306">
        <f>data!BE90</f>
        <v>323240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1019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1020</v>
      </c>
      <c r="C254" s="305" t="str">
        <f>IF(data!AZ92&gt;0,data!AZ92,"")</f>
        <v>x</v>
      </c>
      <c r="D254" s="306">
        <f>data!BA92</f>
        <v>112</v>
      </c>
      <c r="E254" s="306">
        <f>data!BB92</f>
        <v>53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1021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295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1003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1049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Swedish Issaquah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1005</v>
      </c>
      <c r="C262" s="296" t="s">
        <v>1050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1051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1052</v>
      </c>
    </row>
    <row r="264" spans="1:9" customFormat="1" ht="20.149999999999999" customHeight="1" x14ac:dyDescent="0.35">
      <c r="A264" s="289">
        <v>3</v>
      </c>
      <c r="B264" s="290" t="s">
        <v>1009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263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6.06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264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946791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152622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265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31130.78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266</v>
      </c>
      <c r="C270" s="290">
        <f>data!BG64</f>
        <v>0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4994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0</v>
      </c>
      <c r="D272" s="290">
        <f>data!BH66</f>
        <v>0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674</v>
      </c>
      <c r="I272" s="290">
        <f>data!BM66</f>
        <v>21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1010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1011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895303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285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1012</v>
      </c>
      <c r="C277" s="290">
        <f>data!BG85</f>
        <v>0</v>
      </c>
      <c r="D277" s="290">
        <f>data!BH85</f>
        <v>0</v>
      </c>
      <c r="E277" s="290">
        <f>data!BI85</f>
        <v>0</v>
      </c>
      <c r="F277" s="290">
        <f>data!BJ85</f>
        <v>0</v>
      </c>
      <c r="G277" s="290">
        <f>data!BK85</f>
        <v>0</v>
      </c>
      <c r="H277" s="290">
        <f>data!BL85</f>
        <v>2031514.78</v>
      </c>
      <c r="I277" s="290">
        <f>data!BM85</f>
        <v>21</v>
      </c>
    </row>
    <row r="278" spans="1:9" customFormat="1" ht="20.149999999999999" customHeight="1" x14ac:dyDescent="0.35">
      <c r="A278" s="289">
        <v>17</v>
      </c>
      <c r="B278" s="290" t="s">
        <v>287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1013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1014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1015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1016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1017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1018</v>
      </c>
      <c r="C284" s="306">
        <f>data!BG90</f>
        <v>0</v>
      </c>
      <c r="D284" s="306">
        <f>data!BH90</f>
        <v>0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416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1019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1020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59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1021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295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1003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1053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Swedish Issaquah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1005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1054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1009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263</v>
      </c>
      <c r="C298" s="297">
        <f>data!BN60</f>
        <v>3.7</v>
      </c>
      <c r="D298" s="297">
        <f>data!BO60</f>
        <v>0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6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264</v>
      </c>
      <c r="C299" s="290">
        <f>data!BN61</f>
        <v>1480721</v>
      </c>
      <c r="D299" s="290">
        <f>data!BO61</f>
        <v>0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384961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222035</v>
      </c>
      <c r="D300" s="290">
        <f>data!BO62</f>
        <v>385065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60002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265</v>
      </c>
      <c r="C301" s="290">
        <f>data!BN63</f>
        <v>414027.36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266</v>
      </c>
      <c r="C302" s="290">
        <f>data!BN64</f>
        <v>130012</v>
      </c>
      <c r="D302" s="290">
        <f>data!BO64</f>
        <v>0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39989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168709</v>
      </c>
      <c r="D304" s="290">
        <f>data!BO66</f>
        <v>189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18792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1784518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1010</v>
      </c>
      <c r="C306" s="290">
        <f>data!BN68</f>
        <v>-30385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17166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1011</v>
      </c>
      <c r="C307" s="290">
        <f>data!BN69</f>
        <v>2224056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379422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285</v>
      </c>
      <c r="C308" s="290">
        <f>-data!BN84</f>
        <v>-527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-363169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1012</v>
      </c>
      <c r="C309" s="290">
        <f>data!BN85</f>
        <v>6393166.3599999994</v>
      </c>
      <c r="D309" s="290">
        <f>data!BO85</f>
        <v>385254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537163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287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1013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1014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1015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1016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1017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1018</v>
      </c>
      <c r="C316" s="306">
        <f>data!BN90</f>
        <v>9960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1319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1019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1020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187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1021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295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1003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1055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Swedish Issaquah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1005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1054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1009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263</v>
      </c>
      <c r="C330" s="297">
        <f>data!BU60</f>
        <v>0</v>
      </c>
      <c r="D330" s="297">
        <f>data!BV60</f>
        <v>0.01</v>
      </c>
      <c r="E330" s="297">
        <f>data!BW60</f>
        <v>0</v>
      </c>
      <c r="F330" s="297">
        <f>data!BX60</f>
        <v>0</v>
      </c>
      <c r="G330" s="297">
        <f>data!BY60</f>
        <v>7.92</v>
      </c>
      <c r="H330" s="297">
        <f>data!BZ60</f>
        <v>32.840000000000003</v>
      </c>
      <c r="I330" s="297">
        <f>data!CA60</f>
        <v>0.01</v>
      </c>
    </row>
    <row r="331" spans="1:9" customFormat="1" ht="20.149999999999999" customHeight="1" x14ac:dyDescent="0.35">
      <c r="A331" s="289">
        <v>6</v>
      </c>
      <c r="B331" s="290" t="s">
        <v>264</v>
      </c>
      <c r="C331" s="309">
        <f>data!BU61</f>
        <v>0</v>
      </c>
      <c r="D331" s="309">
        <f>data!BV61</f>
        <v>1327</v>
      </c>
      <c r="E331" s="309">
        <f>data!BW61</f>
        <v>0</v>
      </c>
      <c r="F331" s="309">
        <f>data!BX61</f>
        <v>0</v>
      </c>
      <c r="G331" s="309">
        <f>data!BY61</f>
        <v>1318979</v>
      </c>
      <c r="H331" s="309">
        <f>data!BZ61</f>
        <v>3611060</v>
      </c>
      <c r="I331" s="309">
        <f>data!CA61</f>
        <v>1267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0</v>
      </c>
      <c r="E332" s="309">
        <f>data!BW62</f>
        <v>0</v>
      </c>
      <c r="F332" s="309">
        <f>data!BX62</f>
        <v>0</v>
      </c>
      <c r="G332" s="309">
        <f>data!BY62</f>
        <v>183854</v>
      </c>
      <c r="H332" s="309">
        <f>data!BZ62</f>
        <v>804449</v>
      </c>
      <c r="I332" s="309">
        <f>data!CA62</f>
        <v>0</v>
      </c>
    </row>
    <row r="333" spans="1:9" customFormat="1" ht="20.149999999999999" customHeight="1" x14ac:dyDescent="0.35">
      <c r="A333" s="289">
        <v>8</v>
      </c>
      <c r="B333" s="290" t="s">
        <v>265</v>
      </c>
      <c r="C333" s="309">
        <f>data!BU63</f>
        <v>0</v>
      </c>
      <c r="D333" s="309">
        <f>data!BV63</f>
        <v>0</v>
      </c>
      <c r="E333" s="309">
        <f>data!BW63</f>
        <v>0</v>
      </c>
      <c r="F333" s="309">
        <f>data!BX63</f>
        <v>0</v>
      </c>
      <c r="G333" s="309">
        <f>data!BY63</f>
        <v>56.25</v>
      </c>
      <c r="H333" s="309">
        <f>data!BZ63</f>
        <v>0</v>
      </c>
      <c r="I333" s="309">
        <f>data!CA63</f>
        <v>117298.48</v>
      </c>
    </row>
    <row r="334" spans="1:9" customFormat="1" ht="20.149999999999999" customHeight="1" x14ac:dyDescent="0.35">
      <c r="A334" s="289">
        <v>9</v>
      </c>
      <c r="B334" s="290" t="s">
        <v>266</v>
      </c>
      <c r="C334" s="309">
        <f>data!BU64</f>
        <v>-34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1049</v>
      </c>
      <c r="H334" s="309">
        <f>data!BZ64</f>
        <v>0</v>
      </c>
      <c r="I334" s="309">
        <f>data!CA64</f>
        <v>0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23</v>
      </c>
      <c r="E336" s="309">
        <f>data!BW66</f>
        <v>6202121</v>
      </c>
      <c r="F336" s="309">
        <f>data!BX66</f>
        <v>0</v>
      </c>
      <c r="G336" s="309">
        <f>data!BY66</f>
        <v>235</v>
      </c>
      <c r="H336" s="309">
        <f>data!BZ66</f>
        <v>20128</v>
      </c>
      <c r="I336" s="309">
        <f>data!CA66</f>
        <v>0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0</v>
      </c>
      <c r="H337" s="309">
        <f>data!BZ67</f>
        <v>136353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1010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1011</v>
      </c>
      <c r="C339" s="309">
        <f>data!BU69</f>
        <v>0</v>
      </c>
      <c r="D339" s="309">
        <f>data!BV69</f>
        <v>1252</v>
      </c>
      <c r="E339" s="309">
        <f>data!BW69</f>
        <v>0</v>
      </c>
      <c r="F339" s="309">
        <f>data!BX69</f>
        <v>0</v>
      </c>
      <c r="G339" s="309">
        <f>data!BY69</f>
        <v>1249939</v>
      </c>
      <c r="H339" s="309">
        <f>data!BZ69</f>
        <v>3407588</v>
      </c>
      <c r="I339" s="309">
        <f>data!CA69</f>
        <v>1195</v>
      </c>
    </row>
    <row r="340" spans="1:9" customFormat="1" ht="20.149999999999999" customHeight="1" x14ac:dyDescent="0.35">
      <c r="A340" s="289">
        <v>15</v>
      </c>
      <c r="B340" s="290" t="s">
        <v>285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1012</v>
      </c>
      <c r="C341" s="290">
        <f>data!BU85</f>
        <v>-34</v>
      </c>
      <c r="D341" s="290">
        <f>data!BV85</f>
        <v>2602</v>
      </c>
      <c r="E341" s="290">
        <f>data!BW85</f>
        <v>6202121</v>
      </c>
      <c r="F341" s="290">
        <f>data!BX85</f>
        <v>0</v>
      </c>
      <c r="G341" s="290">
        <f>data!BY85</f>
        <v>2754112.25</v>
      </c>
      <c r="H341" s="290">
        <f>data!BZ85</f>
        <v>7979578</v>
      </c>
      <c r="I341" s="290">
        <f>data!CA85</f>
        <v>119760.48</v>
      </c>
    </row>
    <row r="342" spans="1:9" customFormat="1" ht="20.149999999999999" customHeight="1" x14ac:dyDescent="0.35">
      <c r="A342" s="289">
        <v>17</v>
      </c>
      <c r="B342" s="290" t="s">
        <v>287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1013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1014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1015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1016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1017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1018</v>
      </c>
      <c r="C348" s="306">
        <f>data!BU90</f>
        <v>0</v>
      </c>
      <c r="D348" s="306">
        <f>data!BV90</f>
        <v>0</v>
      </c>
      <c r="E348" s="306">
        <f>data!BW90</f>
        <v>0</v>
      </c>
      <c r="F348" s="306">
        <f>data!BX90</f>
        <v>0</v>
      </c>
      <c r="G348" s="306">
        <f>data!BY90</f>
        <v>234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1019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1020</v>
      </c>
      <c r="C350" s="306">
        <f>data!BU92</f>
        <v>0</v>
      </c>
      <c r="D350" s="306">
        <f>data!BV92</f>
        <v>0</v>
      </c>
      <c r="E350" s="306">
        <f>data!BW92</f>
        <v>0</v>
      </c>
      <c r="F350" s="306">
        <f>data!BX92</f>
        <v>0</v>
      </c>
      <c r="G350" s="306">
        <f>data!BY92</f>
        <v>33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1021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295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1003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1056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Swedish Issaquah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1005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1057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1009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263</v>
      </c>
      <c r="C362" s="297">
        <f>data!CB60</f>
        <v>0</v>
      </c>
      <c r="D362" s="297">
        <f>data!CC60</f>
        <v>0</v>
      </c>
      <c r="E362" s="312"/>
      <c r="F362" s="300"/>
      <c r="G362" s="300"/>
      <c r="H362" s="300"/>
      <c r="I362" s="313">
        <f>data!CE60</f>
        <v>837.57000000000016</v>
      </c>
    </row>
    <row r="363" spans="1:9" customFormat="1" ht="20.149999999999999" customHeight="1" x14ac:dyDescent="0.35">
      <c r="A363" s="289">
        <v>6</v>
      </c>
      <c r="B363" s="290" t="s">
        <v>264</v>
      </c>
      <c r="C363" s="309">
        <f>data!CB61</f>
        <v>0</v>
      </c>
      <c r="D363" s="309">
        <f>data!CC61</f>
        <v>638148</v>
      </c>
      <c r="E363" s="314"/>
      <c r="F363" s="314"/>
      <c r="G363" s="314"/>
      <c r="H363" s="314"/>
      <c r="I363" s="309">
        <f>data!CE61</f>
        <v>94629363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-919807</v>
      </c>
      <c r="E364" s="314"/>
      <c r="F364" s="314"/>
      <c r="G364" s="314"/>
      <c r="H364" s="314"/>
      <c r="I364" s="309">
        <f>data!CE62</f>
        <v>12994700</v>
      </c>
    </row>
    <row r="365" spans="1:9" customFormat="1" ht="20.149999999999999" customHeight="1" x14ac:dyDescent="0.35">
      <c r="A365" s="289">
        <v>8</v>
      </c>
      <c r="B365" s="290" t="s">
        <v>265</v>
      </c>
      <c r="C365" s="309">
        <f>data!CB63</f>
        <v>0</v>
      </c>
      <c r="D365" s="309">
        <f>data!CC63</f>
        <v>0</v>
      </c>
      <c r="E365" s="314"/>
      <c r="F365" s="314"/>
      <c r="G365" s="314"/>
      <c r="H365" s="314"/>
      <c r="I365" s="309">
        <f>data!CE63</f>
        <v>7400770.7700000005</v>
      </c>
    </row>
    <row r="366" spans="1:9" customFormat="1" ht="20.149999999999999" customHeight="1" x14ac:dyDescent="0.35">
      <c r="A366" s="289">
        <v>9</v>
      </c>
      <c r="B366" s="290" t="s">
        <v>266</v>
      </c>
      <c r="C366" s="309">
        <f>data!CB64</f>
        <v>0</v>
      </c>
      <c r="D366" s="309">
        <f>data!CC64</f>
        <v>-58932</v>
      </c>
      <c r="E366" s="314"/>
      <c r="F366" s="314"/>
      <c r="G366" s="314"/>
      <c r="H366" s="314"/>
      <c r="I366" s="309">
        <f>data!CE64</f>
        <v>37744696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0</v>
      </c>
      <c r="D368" s="309">
        <f>data!CC66</f>
        <v>2083</v>
      </c>
      <c r="E368" s="314"/>
      <c r="F368" s="314"/>
      <c r="G368" s="314"/>
      <c r="H368" s="314"/>
      <c r="I368" s="309">
        <f>data!CE66</f>
        <v>15188910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15534522</v>
      </c>
      <c r="E369" s="314"/>
      <c r="F369" s="314"/>
      <c r="G369" s="314"/>
      <c r="H369" s="314"/>
      <c r="I369" s="309">
        <f>data!CE67</f>
        <v>21652133</v>
      </c>
    </row>
    <row r="370" spans="1:9" customFormat="1" ht="20.149999999999999" customHeight="1" x14ac:dyDescent="0.35">
      <c r="A370" s="289">
        <v>13</v>
      </c>
      <c r="B370" s="290" t="s">
        <v>1010</v>
      </c>
      <c r="C370" s="309">
        <f>data!CB68</f>
        <v>0</v>
      </c>
      <c r="D370" s="309">
        <f>data!CC68</f>
        <v>3029272</v>
      </c>
      <c r="E370" s="314"/>
      <c r="F370" s="314"/>
      <c r="G370" s="314"/>
      <c r="H370" s="314"/>
      <c r="I370" s="309">
        <f>data!CE68</f>
        <v>3340853</v>
      </c>
    </row>
    <row r="371" spans="1:9" customFormat="1" ht="20.149999999999999" customHeight="1" x14ac:dyDescent="0.35">
      <c r="A371" s="289">
        <v>14</v>
      </c>
      <c r="B371" s="290" t="s">
        <v>1011</v>
      </c>
      <c r="C371" s="309">
        <f>data!CB69</f>
        <v>0</v>
      </c>
      <c r="D371" s="309">
        <f>data!CC69</f>
        <v>8430117</v>
      </c>
      <c r="E371" s="309">
        <f>data!CD69</f>
        <v>0</v>
      </c>
      <c r="F371" s="314"/>
      <c r="G371" s="314"/>
      <c r="H371" s="314"/>
      <c r="I371" s="309">
        <f>data!CE69</f>
        <v>117343508</v>
      </c>
    </row>
    <row r="372" spans="1:9" customFormat="1" ht="20.149999999999999" customHeight="1" x14ac:dyDescent="0.35">
      <c r="A372" s="289">
        <v>15</v>
      </c>
      <c r="B372" s="290" t="s">
        <v>285</v>
      </c>
      <c r="C372" s="290">
        <f>-data!CB84</f>
        <v>0</v>
      </c>
      <c r="D372" s="290">
        <f>-data!CC84</f>
        <v>-975</v>
      </c>
      <c r="E372" s="290">
        <f>-data!CD84</f>
        <v>0</v>
      </c>
      <c r="F372" s="300"/>
      <c r="G372" s="300"/>
      <c r="H372" s="300"/>
      <c r="I372" s="290">
        <f>-data!CE84</f>
        <v>-2285369</v>
      </c>
    </row>
    <row r="373" spans="1:9" customFormat="1" ht="20.149999999999999" customHeight="1" x14ac:dyDescent="0.35">
      <c r="A373" s="289">
        <v>16</v>
      </c>
      <c r="B373" s="298" t="s">
        <v>1012</v>
      </c>
      <c r="C373" s="309">
        <f>data!CB85</f>
        <v>0</v>
      </c>
      <c r="D373" s="309">
        <f>data!CC85</f>
        <v>26654428</v>
      </c>
      <c r="E373" s="309">
        <f>data!CD85</f>
        <v>0</v>
      </c>
      <c r="F373" s="314"/>
      <c r="G373" s="314"/>
      <c r="H373" s="314"/>
      <c r="I373" s="290">
        <f>data!CE85</f>
        <v>308009564.77000004</v>
      </c>
    </row>
    <row r="374" spans="1:9" customFormat="1" ht="20.149999999999999" customHeight="1" x14ac:dyDescent="0.35">
      <c r="A374" s="289">
        <v>17</v>
      </c>
      <c r="B374" s="290" t="s">
        <v>287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1013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1014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483365174</v>
      </c>
    </row>
    <row r="377" spans="1:9" customFormat="1" ht="20.149999999999999" customHeight="1" x14ac:dyDescent="0.35">
      <c r="A377" s="289">
        <v>20</v>
      </c>
      <c r="B377" s="298" t="s">
        <v>1015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558216306</v>
      </c>
    </row>
    <row r="378" spans="1:9" customFormat="1" ht="20.149999999999999" customHeight="1" x14ac:dyDescent="0.35">
      <c r="A378" s="289">
        <v>21</v>
      </c>
      <c r="B378" s="298" t="s">
        <v>1016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1041581480</v>
      </c>
    </row>
    <row r="379" spans="1:9" customFormat="1" ht="20.149999999999999" customHeight="1" x14ac:dyDescent="0.35">
      <c r="A379" s="289" t="s">
        <v>1017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1018</v>
      </c>
      <c r="C380" s="306">
        <f>data!CB90</f>
        <v>0</v>
      </c>
      <c r="D380" s="306">
        <f>data!CC90</f>
        <v>10714</v>
      </c>
      <c r="E380" s="300"/>
      <c r="F380" s="300"/>
      <c r="G380" s="300"/>
      <c r="H380" s="300"/>
      <c r="I380" s="290">
        <f>data!CE90</f>
        <v>597457</v>
      </c>
    </row>
    <row r="381" spans="1:9" customFormat="1" ht="20.149999999999999" customHeight="1" x14ac:dyDescent="0.35">
      <c r="A381" s="289">
        <v>23</v>
      </c>
      <c r="B381" s="290" t="s">
        <v>1019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1020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32875</v>
      </c>
    </row>
    <row r="383" spans="1:9" customFormat="1" ht="20.149999999999999" customHeight="1" x14ac:dyDescent="0.35">
      <c r="A383" s="289">
        <v>25</v>
      </c>
      <c r="B383" s="290" t="s">
        <v>1021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295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276.47999999999996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C297-75BC-4D00-80A1-89DAEEFC1271}">
  <sheetPr syncVertical="1" syncRef="A28" transitionEvaluation="1" transitionEntry="1" codeName="Sheet12">
    <tabColor rgb="FF92D050"/>
    <pageSetUpPr autoPageBreaks="0" fitToPage="1"/>
  </sheetPr>
  <dimension ref="A1:CF717"/>
  <sheetViews>
    <sheetView topLeftCell="A28" zoomScale="80" zoomScaleNormal="8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10455672</v>
      </c>
      <c r="C47" s="20">
        <v>392962.50999999995</v>
      </c>
      <c r="D47" s="20">
        <v>0</v>
      </c>
      <c r="E47" s="20">
        <v>776643.04</v>
      </c>
      <c r="F47" s="20">
        <v>0</v>
      </c>
      <c r="G47" s="20">
        <v>0</v>
      </c>
      <c r="H47" s="20">
        <v>0</v>
      </c>
      <c r="I47" s="20">
        <v>0</v>
      </c>
      <c r="J47" s="20">
        <v>123472.55</v>
      </c>
      <c r="K47" s="20">
        <v>0</v>
      </c>
      <c r="L47" s="20">
        <v>0</v>
      </c>
      <c r="M47" s="20">
        <v>0</v>
      </c>
      <c r="N47" s="20">
        <v>0</v>
      </c>
      <c r="O47" s="20">
        <v>382893.11000000004</v>
      </c>
      <c r="P47" s="20">
        <v>618942.88000000012</v>
      </c>
      <c r="Q47" s="20">
        <v>221223.25999999998</v>
      </c>
      <c r="R47" s="20">
        <v>43546.07</v>
      </c>
      <c r="S47" s="20">
        <v>0</v>
      </c>
      <c r="T47" s="20">
        <v>-123</v>
      </c>
      <c r="U47" s="20">
        <v>9684.0400000000009</v>
      </c>
      <c r="V47" s="20">
        <v>222996.87999999998</v>
      </c>
      <c r="W47" s="20">
        <v>43136.749999999993</v>
      </c>
      <c r="X47" s="20">
        <v>186674.9</v>
      </c>
      <c r="Y47" s="20">
        <v>270584.49000000005</v>
      </c>
      <c r="Z47" s="20">
        <v>0</v>
      </c>
      <c r="AA47" s="20">
        <v>0</v>
      </c>
      <c r="AB47" s="20">
        <v>249368.58000000002</v>
      </c>
      <c r="AC47" s="20">
        <v>84385.739999999991</v>
      </c>
      <c r="AD47" s="20">
        <v>0</v>
      </c>
      <c r="AE47" s="20">
        <v>151490.06</v>
      </c>
      <c r="AF47" s="20">
        <v>0</v>
      </c>
      <c r="AG47" s="20">
        <v>383772.39</v>
      </c>
      <c r="AH47" s="20">
        <v>0</v>
      </c>
      <c r="AI47" s="20">
        <v>0</v>
      </c>
      <c r="AJ47" s="20">
        <v>30459.389999999996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17198.760000000002</v>
      </c>
      <c r="AW47" s="20">
        <v>0</v>
      </c>
      <c r="AX47" s="20">
        <v>0</v>
      </c>
      <c r="AY47" s="20">
        <v>111362.43</v>
      </c>
      <c r="AZ47" s="20">
        <v>19464.099999999999</v>
      </c>
      <c r="BA47" s="20">
        <v>4225.8599999999997</v>
      </c>
      <c r="BB47" s="20">
        <v>87398.560000000012</v>
      </c>
      <c r="BC47" s="20">
        <v>0</v>
      </c>
      <c r="BD47" s="20">
        <v>32862.89</v>
      </c>
      <c r="BE47" s="20">
        <v>342344.49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53330.77</v>
      </c>
      <c r="BM47" s="20">
        <v>0</v>
      </c>
      <c r="BN47" s="20">
        <v>94152.97</v>
      </c>
      <c r="BO47" s="20">
        <v>5108170.7499999991</v>
      </c>
      <c r="BP47" s="20">
        <v>0</v>
      </c>
      <c r="BQ47" s="20">
        <v>0</v>
      </c>
      <c r="BR47" s="20">
        <v>0</v>
      </c>
      <c r="BS47" s="20">
        <v>24395.669999999995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51620.74</v>
      </c>
      <c r="BZ47" s="20">
        <v>312494.53000000003</v>
      </c>
      <c r="CA47" s="20">
        <v>0</v>
      </c>
      <c r="CB47" s="20">
        <v>0</v>
      </c>
      <c r="CC47" s="20">
        <v>4535.890000000014</v>
      </c>
      <c r="CD47" s="16"/>
      <c r="CE47" s="28">
        <v>10455672.049999999</v>
      </c>
    </row>
    <row r="48" spans="1:83" x14ac:dyDescent="0.35">
      <c r="A48" s="28" t="s">
        <v>232</v>
      </c>
      <c r="B48" s="242">
        <v>-4.999999888241291E-2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262</v>
      </c>
      <c r="CE48" s="28" t="s">
        <v>262</v>
      </c>
    </row>
    <row r="49" spans="1:83" x14ac:dyDescent="0.35">
      <c r="A49" s="16" t="s">
        <v>233</v>
      </c>
      <c r="B49" s="28">
        <v>10455671.950000001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18080086</v>
      </c>
      <c r="C51" s="20">
        <v>74844.489999999991</v>
      </c>
      <c r="D51" s="20">
        <v>0</v>
      </c>
      <c r="E51" s="20">
        <v>55085.75</v>
      </c>
      <c r="F51" s="20">
        <v>0</v>
      </c>
      <c r="G51" s="20">
        <v>0</v>
      </c>
      <c r="H51" s="20">
        <v>0</v>
      </c>
      <c r="I51" s="20">
        <v>0</v>
      </c>
      <c r="J51" s="20">
        <v>221242.24000000002</v>
      </c>
      <c r="K51" s="20">
        <v>0</v>
      </c>
      <c r="L51" s="20">
        <v>0</v>
      </c>
      <c r="M51" s="20">
        <v>0</v>
      </c>
      <c r="N51" s="20">
        <v>0</v>
      </c>
      <c r="O51" s="20">
        <v>77617.77</v>
      </c>
      <c r="P51" s="20">
        <v>1606989.43</v>
      </c>
      <c r="Q51" s="20">
        <v>5140.3</v>
      </c>
      <c r="R51" s="20">
        <v>15960.72</v>
      </c>
      <c r="S51" s="20">
        <v>0</v>
      </c>
      <c r="T51" s="20">
        <v>6761.4</v>
      </c>
      <c r="U51" s="20">
        <v>19197.53</v>
      </c>
      <c r="V51" s="20">
        <v>116933.48</v>
      </c>
      <c r="W51" s="20">
        <v>38023.270000000004</v>
      </c>
      <c r="X51" s="20">
        <v>10217.4</v>
      </c>
      <c r="Y51" s="20">
        <v>346879.27999999997</v>
      </c>
      <c r="Z51" s="20">
        <v>0</v>
      </c>
      <c r="AA51" s="20">
        <v>0</v>
      </c>
      <c r="AB51" s="20">
        <v>6359.67</v>
      </c>
      <c r="AC51" s="20">
        <v>160558.01</v>
      </c>
      <c r="AD51" s="20">
        <v>0</v>
      </c>
      <c r="AE51" s="20">
        <v>664.44</v>
      </c>
      <c r="AF51" s="20">
        <v>0</v>
      </c>
      <c r="AG51" s="20">
        <v>39054.769999999997</v>
      </c>
      <c r="AH51" s="20">
        <v>0</v>
      </c>
      <c r="AI51" s="20">
        <v>0</v>
      </c>
      <c r="AJ51" s="20">
        <v>549.96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2879.52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146067.12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1805481.5999999999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143854.82</v>
      </c>
      <c r="CA51" s="20">
        <v>0</v>
      </c>
      <c r="CB51" s="20">
        <v>0</v>
      </c>
      <c r="CC51" s="20">
        <v>13179722.830000002</v>
      </c>
      <c r="CD51" s="16"/>
      <c r="CE51" s="28">
        <v>18080085.800000001</v>
      </c>
    </row>
    <row r="52" spans="1:83" x14ac:dyDescent="0.35">
      <c r="A52" s="35" t="s">
        <v>235</v>
      </c>
      <c r="B52" s="243">
        <v>0.19999999925494194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262</v>
      </c>
      <c r="CE52" s="28" t="s">
        <v>262</v>
      </c>
    </row>
    <row r="53" spans="1:83" x14ac:dyDescent="0.35">
      <c r="A53" s="16" t="s">
        <v>233</v>
      </c>
      <c r="B53" s="28">
        <v>18080086.199999999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8635</v>
      </c>
      <c r="D59" s="20">
        <v>0</v>
      </c>
      <c r="E59" s="20">
        <v>19878</v>
      </c>
      <c r="F59" s="20">
        <v>0</v>
      </c>
      <c r="G59" s="20">
        <v>0</v>
      </c>
      <c r="H59" s="20">
        <v>0</v>
      </c>
      <c r="I59" s="20">
        <v>0</v>
      </c>
      <c r="J59" s="20">
        <v>3231</v>
      </c>
      <c r="K59" s="20">
        <v>0</v>
      </c>
      <c r="L59" s="20">
        <v>0</v>
      </c>
      <c r="M59" s="20">
        <v>0</v>
      </c>
      <c r="N59" s="20">
        <v>0</v>
      </c>
      <c r="O59" s="20">
        <v>1271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 t="s">
        <v>262</v>
      </c>
      <c r="AZ59" s="26" t="s">
        <v>262</v>
      </c>
      <c r="BA59" s="244">
        <v>0</v>
      </c>
      <c r="BB59" s="244">
        <v>0</v>
      </c>
      <c r="BC59" s="244">
        <v>0</v>
      </c>
      <c r="BD59" s="244">
        <v>0</v>
      </c>
      <c r="BE59" s="26">
        <v>597455.65000000026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263</v>
      </c>
      <c r="B60" s="218"/>
      <c r="C60" s="245">
        <v>93.209528846153887</v>
      </c>
      <c r="D60" s="245">
        <v>0</v>
      </c>
      <c r="E60" s="245">
        <v>131.78860576923077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48.552451923076916</v>
      </c>
      <c r="P60" s="246">
        <v>88.632812499999972</v>
      </c>
      <c r="Q60" s="246">
        <v>27.22114903846154</v>
      </c>
      <c r="R60" s="246">
        <v>4.9615384615384626</v>
      </c>
      <c r="S60" s="247">
        <v>0</v>
      </c>
      <c r="T60" s="247">
        <v>1.3652259615384614</v>
      </c>
      <c r="U60" s="248">
        <v>2.3888605769230762</v>
      </c>
      <c r="V60" s="246">
        <v>28.379134615384618</v>
      </c>
      <c r="W60" s="246">
        <v>6.3397548076923069</v>
      </c>
      <c r="X60" s="246">
        <v>19.840423076923081</v>
      </c>
      <c r="Y60" s="246">
        <v>36.591932692307687</v>
      </c>
      <c r="Z60" s="246">
        <v>0</v>
      </c>
      <c r="AA60" s="246">
        <v>1.4950048076923077</v>
      </c>
      <c r="AB60" s="247">
        <v>24.671836538461537</v>
      </c>
      <c r="AC60" s="246">
        <v>13.189874999999999</v>
      </c>
      <c r="AD60" s="246">
        <v>1.1541826923076923</v>
      </c>
      <c r="AE60" s="246">
        <v>18.759048076923079</v>
      </c>
      <c r="AF60" s="246">
        <v>0</v>
      </c>
      <c r="AG60" s="246">
        <v>53.097447115384625</v>
      </c>
      <c r="AH60" s="246">
        <v>0</v>
      </c>
      <c r="AI60" s="246">
        <v>0</v>
      </c>
      <c r="AJ60" s="246">
        <v>8.2429038461538457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2.1199807692307693</v>
      </c>
      <c r="AW60" s="247">
        <v>0</v>
      </c>
      <c r="AX60" s="247">
        <v>0</v>
      </c>
      <c r="AY60" s="246">
        <v>25.50989423076923</v>
      </c>
      <c r="AZ60" s="246">
        <v>4.054875</v>
      </c>
      <c r="BA60" s="247">
        <v>1.3176442307692309</v>
      </c>
      <c r="BB60" s="247">
        <v>13.721942307692307</v>
      </c>
      <c r="BC60" s="247">
        <v>0</v>
      </c>
      <c r="BD60" s="247">
        <v>0</v>
      </c>
      <c r="BE60" s="246">
        <v>65.973057692307691</v>
      </c>
      <c r="BF60" s="247">
        <v>0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6.6293509615384609</v>
      </c>
      <c r="BM60" s="247">
        <v>0</v>
      </c>
      <c r="BN60" s="247">
        <v>23.190105769230769</v>
      </c>
      <c r="BO60" s="247">
        <v>0</v>
      </c>
      <c r="BP60" s="247">
        <v>0</v>
      </c>
      <c r="BQ60" s="247">
        <v>0</v>
      </c>
      <c r="BR60" s="247">
        <v>0</v>
      </c>
      <c r="BS60" s="247">
        <v>5.7222644230769237</v>
      </c>
      <c r="BT60" s="247">
        <v>0</v>
      </c>
      <c r="BU60" s="247">
        <v>0</v>
      </c>
      <c r="BV60" s="247">
        <v>2.0072115384615386E-2</v>
      </c>
      <c r="BW60" s="247">
        <v>0</v>
      </c>
      <c r="BX60" s="247">
        <v>0</v>
      </c>
      <c r="BY60" s="247">
        <v>5.5121201923076919</v>
      </c>
      <c r="BZ60" s="247">
        <v>21.202625000000001</v>
      </c>
      <c r="CA60" s="247">
        <v>8.6538461538461543E-3</v>
      </c>
      <c r="CB60" s="247">
        <v>0</v>
      </c>
      <c r="CC60" s="247">
        <v>3.8077259615384613</v>
      </c>
      <c r="CD60" s="219" t="s">
        <v>248</v>
      </c>
      <c r="CE60" s="237">
        <v>788.67202884615392</v>
      </c>
    </row>
    <row r="61" spans="1:83" s="210" customFormat="1" x14ac:dyDescent="0.35">
      <c r="A61" s="35" t="s">
        <v>264</v>
      </c>
      <c r="B61" s="16"/>
      <c r="C61" s="20">
        <v>11506332.890000001</v>
      </c>
      <c r="D61" s="20">
        <v>0</v>
      </c>
      <c r="E61" s="20">
        <v>14871775.380000005</v>
      </c>
      <c r="F61" s="20">
        <v>0</v>
      </c>
      <c r="G61" s="20">
        <v>0</v>
      </c>
      <c r="H61" s="20">
        <v>0</v>
      </c>
      <c r="I61" s="20">
        <v>0</v>
      </c>
      <c r="J61" s="20">
        <v>1714118.58</v>
      </c>
      <c r="K61" s="20">
        <v>0</v>
      </c>
      <c r="L61" s="20">
        <v>0</v>
      </c>
      <c r="M61" s="20">
        <v>0</v>
      </c>
      <c r="N61" s="20">
        <v>0</v>
      </c>
      <c r="O61" s="20">
        <v>5997549.2499999991</v>
      </c>
      <c r="P61" s="26">
        <v>9803142.6099999957</v>
      </c>
      <c r="Q61" s="26">
        <v>3693063.27</v>
      </c>
      <c r="R61" s="26">
        <v>509755.83999999997</v>
      </c>
      <c r="S61" s="249">
        <v>0</v>
      </c>
      <c r="T61" s="249">
        <v>255443.68</v>
      </c>
      <c r="U61" s="27">
        <v>229911.77</v>
      </c>
      <c r="V61" s="26">
        <v>3507955.5799999996</v>
      </c>
      <c r="W61" s="26">
        <v>878815.8</v>
      </c>
      <c r="X61" s="26">
        <v>2425032.1800000002</v>
      </c>
      <c r="Y61" s="26">
        <v>3594916.3299999991</v>
      </c>
      <c r="Z61" s="26">
        <v>0</v>
      </c>
      <c r="AA61" s="26">
        <v>201883.47</v>
      </c>
      <c r="AB61" s="250">
        <v>3262281.99</v>
      </c>
      <c r="AC61" s="26">
        <v>1601027.92</v>
      </c>
      <c r="AD61" s="26">
        <v>162562.48000000001</v>
      </c>
      <c r="AE61" s="26">
        <v>2110539.9000000004</v>
      </c>
      <c r="AF61" s="26">
        <v>0</v>
      </c>
      <c r="AG61" s="26">
        <v>6936938.5400000019</v>
      </c>
      <c r="AH61" s="26">
        <v>0</v>
      </c>
      <c r="AI61" s="26">
        <v>0</v>
      </c>
      <c r="AJ61" s="26">
        <v>856138.91999999993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335172.93000000005</v>
      </c>
      <c r="AW61" s="249">
        <v>0</v>
      </c>
      <c r="AX61" s="249">
        <v>0</v>
      </c>
      <c r="AY61" s="26">
        <v>1722735.4800000002</v>
      </c>
      <c r="AZ61" s="26">
        <v>204667.13999999998</v>
      </c>
      <c r="BA61" s="249">
        <v>71275.51999999999</v>
      </c>
      <c r="BB61" s="249">
        <v>1609724.21</v>
      </c>
      <c r="BC61" s="249">
        <v>0</v>
      </c>
      <c r="BD61" s="249">
        <v>0</v>
      </c>
      <c r="BE61" s="26">
        <v>4807632.1899999995</v>
      </c>
      <c r="BF61" s="249">
        <v>0</v>
      </c>
      <c r="BG61" s="249">
        <v>0</v>
      </c>
      <c r="BH61" s="249">
        <v>0</v>
      </c>
      <c r="BI61" s="249">
        <v>0</v>
      </c>
      <c r="BJ61" s="249">
        <v>0</v>
      </c>
      <c r="BK61" s="249">
        <v>0</v>
      </c>
      <c r="BL61" s="249">
        <v>837103.3899999999</v>
      </c>
      <c r="BM61" s="249">
        <v>0</v>
      </c>
      <c r="BN61" s="249">
        <v>1788662.1300000001</v>
      </c>
      <c r="BO61" s="249">
        <v>0</v>
      </c>
      <c r="BP61" s="249">
        <v>0</v>
      </c>
      <c r="BQ61" s="249">
        <v>0</v>
      </c>
      <c r="BR61" s="249">
        <v>0</v>
      </c>
      <c r="BS61" s="249">
        <v>316427.05</v>
      </c>
      <c r="BT61" s="249">
        <v>0</v>
      </c>
      <c r="BU61" s="249">
        <v>0</v>
      </c>
      <c r="BV61" s="249">
        <v>2190.5500000000002</v>
      </c>
      <c r="BW61" s="249">
        <v>0</v>
      </c>
      <c r="BX61" s="249">
        <v>0</v>
      </c>
      <c r="BY61" s="249">
        <v>918056.33</v>
      </c>
      <c r="BZ61" s="249">
        <v>2198758.79</v>
      </c>
      <c r="CA61" s="249">
        <v>531.15000000000009</v>
      </c>
      <c r="CB61" s="249">
        <v>0</v>
      </c>
      <c r="CC61" s="249">
        <v>812862.75</v>
      </c>
      <c r="CD61" s="25" t="s">
        <v>248</v>
      </c>
      <c r="CE61" s="28">
        <v>89744985.989999995</v>
      </c>
    </row>
    <row r="62" spans="1:83" x14ac:dyDescent="0.35">
      <c r="A62" s="35" t="s">
        <v>11</v>
      </c>
      <c r="B62" s="16"/>
      <c r="C62" s="28">
        <v>392963</v>
      </c>
      <c r="D62" s="28">
        <v>0</v>
      </c>
      <c r="E62" s="28">
        <v>776643</v>
      </c>
      <c r="F62" s="28">
        <v>0</v>
      </c>
      <c r="G62" s="28">
        <v>0</v>
      </c>
      <c r="H62" s="28">
        <v>0</v>
      </c>
      <c r="I62" s="28">
        <v>0</v>
      </c>
      <c r="J62" s="28">
        <v>123473</v>
      </c>
      <c r="K62" s="28">
        <v>0</v>
      </c>
      <c r="L62" s="28">
        <v>0</v>
      </c>
      <c r="M62" s="28">
        <v>0</v>
      </c>
      <c r="N62" s="28">
        <v>0</v>
      </c>
      <c r="O62" s="28">
        <v>382893</v>
      </c>
      <c r="P62" s="28">
        <v>618943</v>
      </c>
      <c r="Q62" s="28">
        <v>221223</v>
      </c>
      <c r="R62" s="28">
        <v>43546</v>
      </c>
      <c r="S62" s="28">
        <v>0</v>
      </c>
      <c r="T62" s="28">
        <v>-123</v>
      </c>
      <c r="U62" s="28">
        <v>9684</v>
      </c>
      <c r="V62" s="28">
        <v>222997</v>
      </c>
      <c r="W62" s="28">
        <v>43137</v>
      </c>
      <c r="X62" s="28">
        <v>186675</v>
      </c>
      <c r="Y62" s="28">
        <v>270584</v>
      </c>
      <c r="Z62" s="28">
        <v>0</v>
      </c>
      <c r="AA62" s="28">
        <v>0</v>
      </c>
      <c r="AB62" s="28">
        <v>249369</v>
      </c>
      <c r="AC62" s="28">
        <v>84386</v>
      </c>
      <c r="AD62" s="28">
        <v>0</v>
      </c>
      <c r="AE62" s="28">
        <v>151490</v>
      </c>
      <c r="AF62" s="28">
        <v>0</v>
      </c>
      <c r="AG62" s="28">
        <v>383772</v>
      </c>
      <c r="AH62" s="28">
        <v>0</v>
      </c>
      <c r="AI62" s="28">
        <v>0</v>
      </c>
      <c r="AJ62" s="28">
        <v>30459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17199</v>
      </c>
      <c r="AW62" s="28">
        <v>0</v>
      </c>
      <c r="AX62" s="28">
        <v>0</v>
      </c>
      <c r="AY62" s="28">
        <v>111362</v>
      </c>
      <c r="AZ62" s="28">
        <v>19464</v>
      </c>
      <c r="BA62" s="28">
        <v>4226</v>
      </c>
      <c r="BB62" s="28">
        <v>87399</v>
      </c>
      <c r="BC62" s="28">
        <v>0</v>
      </c>
      <c r="BD62" s="28">
        <v>32863</v>
      </c>
      <c r="BE62" s="28">
        <v>342344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53331</v>
      </c>
      <c r="BM62" s="28">
        <v>0</v>
      </c>
      <c r="BN62" s="28">
        <v>94153</v>
      </c>
      <c r="BO62" s="28">
        <v>5108171</v>
      </c>
      <c r="BP62" s="28">
        <v>0</v>
      </c>
      <c r="BQ62" s="28">
        <v>0</v>
      </c>
      <c r="BR62" s="28">
        <v>0</v>
      </c>
      <c r="BS62" s="28">
        <v>24396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51621</v>
      </c>
      <c r="BZ62" s="28">
        <v>312495</v>
      </c>
      <c r="CA62" s="28">
        <v>0</v>
      </c>
      <c r="CB62" s="28">
        <v>0</v>
      </c>
      <c r="CC62" s="28">
        <v>4536</v>
      </c>
      <c r="CD62" s="25" t="s">
        <v>248</v>
      </c>
      <c r="CE62" s="28">
        <v>10455674</v>
      </c>
    </row>
    <row r="63" spans="1:83" x14ac:dyDescent="0.35">
      <c r="A63" s="35" t="s">
        <v>265</v>
      </c>
      <c r="B63" s="16"/>
      <c r="C63" s="20">
        <v>3012.17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644208.93999999994</v>
      </c>
      <c r="K63" s="20">
        <v>0</v>
      </c>
      <c r="L63" s="20">
        <v>0</v>
      </c>
      <c r="M63" s="20">
        <v>0</v>
      </c>
      <c r="N63" s="20">
        <v>0</v>
      </c>
      <c r="O63" s="20">
        <v>1168004.53</v>
      </c>
      <c r="P63" s="26">
        <v>0</v>
      </c>
      <c r="Q63" s="26">
        <v>0</v>
      </c>
      <c r="R63" s="26">
        <v>1191448.8600000001</v>
      </c>
      <c r="S63" s="249">
        <v>0</v>
      </c>
      <c r="T63" s="249">
        <v>0</v>
      </c>
      <c r="U63" s="27">
        <v>661522.32999999996</v>
      </c>
      <c r="V63" s="26">
        <v>0</v>
      </c>
      <c r="W63" s="26">
        <v>0</v>
      </c>
      <c r="X63" s="26">
        <v>0</v>
      </c>
      <c r="Y63" s="26">
        <v>6937.5</v>
      </c>
      <c r="Z63" s="26">
        <v>0</v>
      </c>
      <c r="AA63" s="26">
        <v>0</v>
      </c>
      <c r="AB63" s="250">
        <v>77961.77</v>
      </c>
      <c r="AC63" s="26">
        <v>0</v>
      </c>
      <c r="AD63" s="26">
        <v>0</v>
      </c>
      <c r="AE63" s="26">
        <v>0</v>
      </c>
      <c r="AF63" s="26">
        <v>0</v>
      </c>
      <c r="AG63" s="26">
        <v>1568673.7100000002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12450</v>
      </c>
      <c r="BC63" s="249">
        <v>0</v>
      </c>
      <c r="BD63" s="249">
        <v>0</v>
      </c>
      <c r="BE63" s="26">
        <v>6925.55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106625.24</v>
      </c>
      <c r="BM63" s="249">
        <v>0</v>
      </c>
      <c r="BN63" s="249">
        <v>870592.69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88742.37</v>
      </c>
      <c r="CB63" s="249">
        <v>0</v>
      </c>
      <c r="CC63" s="249">
        <v>0</v>
      </c>
      <c r="CD63" s="25" t="s">
        <v>248</v>
      </c>
      <c r="CE63" s="28">
        <v>6407105.6600000011</v>
      </c>
    </row>
    <row r="64" spans="1:83" x14ac:dyDescent="0.35">
      <c r="A64" s="35" t="s">
        <v>266</v>
      </c>
      <c r="B64" s="16"/>
      <c r="C64" s="20">
        <v>728477.9800000001</v>
      </c>
      <c r="D64" s="20">
        <v>0</v>
      </c>
      <c r="E64" s="20">
        <v>1024763.92</v>
      </c>
      <c r="F64" s="20">
        <v>0</v>
      </c>
      <c r="G64" s="20">
        <v>0</v>
      </c>
      <c r="H64" s="20">
        <v>0</v>
      </c>
      <c r="I64" s="20">
        <v>0</v>
      </c>
      <c r="J64" s="20">
        <v>92380.55</v>
      </c>
      <c r="K64" s="20">
        <v>0</v>
      </c>
      <c r="L64" s="20">
        <v>0</v>
      </c>
      <c r="M64" s="20">
        <v>0</v>
      </c>
      <c r="N64" s="20">
        <v>0</v>
      </c>
      <c r="O64" s="20">
        <v>767759.51</v>
      </c>
      <c r="P64" s="26">
        <v>11230208.810000002</v>
      </c>
      <c r="Q64" s="26">
        <v>112993.73000000001</v>
      </c>
      <c r="R64" s="26">
        <v>923443.65999999992</v>
      </c>
      <c r="S64" s="249">
        <v>4880745.95</v>
      </c>
      <c r="T64" s="249">
        <v>85126.540000000008</v>
      </c>
      <c r="U64" s="27">
        <v>1112902.6199999999</v>
      </c>
      <c r="V64" s="26">
        <v>1800784.84</v>
      </c>
      <c r="W64" s="26">
        <v>142522.20000000001</v>
      </c>
      <c r="X64" s="26">
        <v>519404.91</v>
      </c>
      <c r="Y64" s="26">
        <v>616504.85</v>
      </c>
      <c r="Z64" s="26">
        <v>0</v>
      </c>
      <c r="AA64" s="26">
        <v>42554.239999999998</v>
      </c>
      <c r="AB64" s="250">
        <v>11093958.939999999</v>
      </c>
      <c r="AC64" s="26">
        <v>275423.07000000007</v>
      </c>
      <c r="AD64" s="26">
        <v>78020.660000000018</v>
      </c>
      <c r="AE64" s="26">
        <v>9685.77</v>
      </c>
      <c r="AF64" s="26">
        <v>0</v>
      </c>
      <c r="AG64" s="26">
        <v>1134871.4399999997</v>
      </c>
      <c r="AH64" s="26">
        <v>0</v>
      </c>
      <c r="AI64" s="26">
        <v>0</v>
      </c>
      <c r="AJ64" s="26">
        <v>265184.99999999994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5682.01</v>
      </c>
      <c r="AW64" s="249">
        <v>0</v>
      </c>
      <c r="AX64" s="249">
        <v>0</v>
      </c>
      <c r="AY64" s="26">
        <v>312935.25</v>
      </c>
      <c r="AZ64" s="26">
        <v>278510.78999999998</v>
      </c>
      <c r="BA64" s="249">
        <v>37940.460000000006</v>
      </c>
      <c r="BB64" s="249">
        <v>325.19</v>
      </c>
      <c r="BC64" s="249">
        <v>0</v>
      </c>
      <c r="BD64" s="249">
        <v>247248.86999999994</v>
      </c>
      <c r="BE64" s="26">
        <v>526971.83000000007</v>
      </c>
      <c r="BF64" s="249">
        <v>0</v>
      </c>
      <c r="BG64" s="249">
        <v>0</v>
      </c>
      <c r="BH64" s="249">
        <v>0</v>
      </c>
      <c r="BI64" s="249">
        <v>0</v>
      </c>
      <c r="BJ64" s="249">
        <v>0</v>
      </c>
      <c r="BK64" s="249">
        <v>0</v>
      </c>
      <c r="BL64" s="249">
        <v>4546.99</v>
      </c>
      <c r="BM64" s="249">
        <v>0</v>
      </c>
      <c r="BN64" s="249">
        <v>160894.44</v>
      </c>
      <c r="BO64" s="249">
        <v>0</v>
      </c>
      <c r="BP64" s="249">
        <v>0</v>
      </c>
      <c r="BQ64" s="249">
        <v>0</v>
      </c>
      <c r="BR64" s="249">
        <v>0</v>
      </c>
      <c r="BS64" s="249">
        <v>19232.099999999999</v>
      </c>
      <c r="BT64" s="249">
        <v>0</v>
      </c>
      <c r="BU64" s="249">
        <v>34.22</v>
      </c>
      <c r="BV64" s="249">
        <v>0</v>
      </c>
      <c r="BW64" s="249">
        <v>0</v>
      </c>
      <c r="BX64" s="249">
        <v>0</v>
      </c>
      <c r="BY64" s="249">
        <v>2586.16</v>
      </c>
      <c r="BZ64" s="249">
        <v>0</v>
      </c>
      <c r="CA64" s="249">
        <v>0</v>
      </c>
      <c r="CB64" s="249">
        <v>0</v>
      </c>
      <c r="CC64" s="249">
        <v>38648.73000000001</v>
      </c>
      <c r="CD64" s="25" t="s">
        <v>248</v>
      </c>
      <c r="CE64" s="28">
        <v>38573276.229999982</v>
      </c>
    </row>
    <row r="65" spans="1:83" x14ac:dyDescent="0.35">
      <c r="A65" s="35" t="s">
        <v>267</v>
      </c>
      <c r="B65" s="16"/>
      <c r="C65" s="20">
        <v>2784.14</v>
      </c>
      <c r="D65" s="20">
        <v>0</v>
      </c>
      <c r="E65" s="20">
        <v>1375.68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1350.19</v>
      </c>
      <c r="P65" s="26">
        <v>3067.17</v>
      </c>
      <c r="Q65" s="26">
        <v>2043.37</v>
      </c>
      <c r="R65" s="26">
        <v>0</v>
      </c>
      <c r="S65" s="249">
        <v>0</v>
      </c>
      <c r="T65" s="249">
        <v>0</v>
      </c>
      <c r="U65" s="27">
        <v>375</v>
      </c>
      <c r="V65" s="26">
        <v>3714.2</v>
      </c>
      <c r="W65" s="26">
        <v>0</v>
      </c>
      <c r="X65" s="26">
        <v>150</v>
      </c>
      <c r="Y65" s="26">
        <v>0</v>
      </c>
      <c r="Z65" s="26">
        <v>0</v>
      </c>
      <c r="AA65" s="26">
        <v>0</v>
      </c>
      <c r="AB65" s="250">
        <v>686.97</v>
      </c>
      <c r="AC65" s="26">
        <v>1422.81</v>
      </c>
      <c r="AD65" s="26">
        <v>0</v>
      </c>
      <c r="AE65" s="26">
        <v>300</v>
      </c>
      <c r="AF65" s="26">
        <v>0</v>
      </c>
      <c r="AG65" s="26">
        <v>925.15</v>
      </c>
      <c r="AH65" s="26">
        <v>0</v>
      </c>
      <c r="AI65" s="26">
        <v>0</v>
      </c>
      <c r="AJ65" s="26">
        <v>15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450</v>
      </c>
      <c r="AZ65" s="26">
        <v>624.88</v>
      </c>
      <c r="BA65" s="249">
        <v>0</v>
      </c>
      <c r="BB65" s="249">
        <v>3846.15</v>
      </c>
      <c r="BC65" s="249">
        <v>0</v>
      </c>
      <c r="BD65" s="249">
        <v>117.25</v>
      </c>
      <c r="BE65" s="26">
        <v>1803944.5300000003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100</v>
      </c>
      <c r="BM65" s="249">
        <v>0</v>
      </c>
      <c r="BN65" s="249">
        <v>10960.25</v>
      </c>
      <c r="BO65" s="249">
        <v>0</v>
      </c>
      <c r="BP65" s="249">
        <v>0</v>
      </c>
      <c r="BQ65" s="249">
        <v>0</v>
      </c>
      <c r="BR65" s="249">
        <v>0</v>
      </c>
      <c r="BS65" s="249">
        <v>450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507.02</v>
      </c>
      <c r="CA65" s="249">
        <v>0</v>
      </c>
      <c r="CB65" s="249">
        <v>0</v>
      </c>
      <c r="CC65" s="249">
        <v>589.76</v>
      </c>
      <c r="CD65" s="25" t="s">
        <v>248</v>
      </c>
      <c r="CE65" s="28">
        <v>1839799.5200000003</v>
      </c>
    </row>
    <row r="66" spans="1:83" x14ac:dyDescent="0.35">
      <c r="A66" s="35" t="s">
        <v>268</v>
      </c>
      <c r="B66" s="16"/>
      <c r="C66" s="20">
        <v>119812.75</v>
      </c>
      <c r="D66" s="20">
        <v>0</v>
      </c>
      <c r="E66" s="20">
        <v>434990.31999999995</v>
      </c>
      <c r="F66" s="20">
        <v>0</v>
      </c>
      <c r="G66" s="20">
        <v>0</v>
      </c>
      <c r="H66" s="20">
        <v>0</v>
      </c>
      <c r="I66" s="20">
        <v>0</v>
      </c>
      <c r="J66" s="20">
        <v>5343.58</v>
      </c>
      <c r="K66" s="20">
        <v>0</v>
      </c>
      <c r="L66" s="20">
        <v>0</v>
      </c>
      <c r="M66" s="20">
        <v>0</v>
      </c>
      <c r="N66" s="20">
        <v>0</v>
      </c>
      <c r="O66" s="20">
        <v>19929.16</v>
      </c>
      <c r="P66" s="26">
        <v>1271124.76</v>
      </c>
      <c r="Q66" s="26">
        <v>886.44</v>
      </c>
      <c r="R66" s="26">
        <v>3202.88</v>
      </c>
      <c r="S66" s="249">
        <v>48540.160000000003</v>
      </c>
      <c r="T66" s="249">
        <v>2674.5</v>
      </c>
      <c r="U66" s="27">
        <v>6329988.2199999997</v>
      </c>
      <c r="V66" s="26">
        <v>329229.85000000003</v>
      </c>
      <c r="W66" s="26">
        <v>287781.42</v>
      </c>
      <c r="X66" s="26">
        <v>276436.55999999994</v>
      </c>
      <c r="Y66" s="26">
        <v>1556070.9299999997</v>
      </c>
      <c r="Z66" s="26">
        <v>0</v>
      </c>
      <c r="AA66" s="26">
        <v>20386.82</v>
      </c>
      <c r="AB66" s="250">
        <v>59516.349999999991</v>
      </c>
      <c r="AC66" s="26">
        <v>2058.25</v>
      </c>
      <c r="AD66" s="26">
        <v>937.86</v>
      </c>
      <c r="AE66" s="26">
        <v>4071.21</v>
      </c>
      <c r="AF66" s="26">
        <v>0</v>
      </c>
      <c r="AG66" s="26">
        <v>8201.7799999999988</v>
      </c>
      <c r="AH66" s="26">
        <v>0</v>
      </c>
      <c r="AI66" s="26">
        <v>0</v>
      </c>
      <c r="AJ66" s="26">
        <v>783167.79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502.68</v>
      </c>
      <c r="AW66" s="249">
        <v>0</v>
      </c>
      <c r="AX66" s="249">
        <v>90130.23</v>
      </c>
      <c r="AY66" s="26">
        <v>112009.28</v>
      </c>
      <c r="AZ66" s="26">
        <v>10706.050000000001</v>
      </c>
      <c r="BA66" s="249">
        <v>876094.66</v>
      </c>
      <c r="BB66" s="249">
        <v>495.39</v>
      </c>
      <c r="BC66" s="249">
        <v>0</v>
      </c>
      <c r="BD66" s="249">
        <v>18417.440000000002</v>
      </c>
      <c r="BE66" s="26">
        <v>1690603.4</v>
      </c>
      <c r="BF66" s="249">
        <v>0</v>
      </c>
      <c r="BG66" s="249">
        <v>0</v>
      </c>
      <c r="BH66" s="249">
        <v>0</v>
      </c>
      <c r="BI66" s="249">
        <v>0</v>
      </c>
      <c r="BJ66" s="249">
        <v>0</v>
      </c>
      <c r="BK66" s="249">
        <v>0</v>
      </c>
      <c r="BL66" s="249">
        <v>1540.75</v>
      </c>
      <c r="BM66" s="249">
        <v>0</v>
      </c>
      <c r="BN66" s="249">
        <v>221174.12999999998</v>
      </c>
      <c r="BO66" s="249">
        <v>0</v>
      </c>
      <c r="BP66" s="249">
        <v>0</v>
      </c>
      <c r="BQ66" s="249">
        <v>0</v>
      </c>
      <c r="BR66" s="249">
        <v>0</v>
      </c>
      <c r="BS66" s="249">
        <v>12796.58</v>
      </c>
      <c r="BT66" s="249">
        <v>0</v>
      </c>
      <c r="BU66" s="249">
        <v>0</v>
      </c>
      <c r="BV66" s="249">
        <v>0</v>
      </c>
      <c r="BW66" s="249">
        <v>5755630.0899999999</v>
      </c>
      <c r="BX66" s="249">
        <v>0</v>
      </c>
      <c r="BY66" s="249">
        <v>-42.85</v>
      </c>
      <c r="BZ66" s="249">
        <v>9135.35</v>
      </c>
      <c r="CA66" s="249">
        <v>0</v>
      </c>
      <c r="CB66" s="249">
        <v>0</v>
      </c>
      <c r="CC66" s="249">
        <v>60640.219999999987</v>
      </c>
      <c r="CD66" s="25" t="s">
        <v>248</v>
      </c>
      <c r="CE66" s="28">
        <v>20424184.990000002</v>
      </c>
    </row>
    <row r="67" spans="1:83" x14ac:dyDescent="0.35">
      <c r="A67" s="35" t="s">
        <v>16</v>
      </c>
      <c r="B67" s="16"/>
      <c r="C67" s="28">
        <v>74844</v>
      </c>
      <c r="D67" s="28">
        <v>0</v>
      </c>
      <c r="E67" s="28">
        <v>55086</v>
      </c>
      <c r="F67" s="28">
        <v>0</v>
      </c>
      <c r="G67" s="28">
        <v>0</v>
      </c>
      <c r="H67" s="28">
        <v>0</v>
      </c>
      <c r="I67" s="28">
        <v>0</v>
      </c>
      <c r="J67" s="28">
        <v>221242</v>
      </c>
      <c r="K67" s="28">
        <v>0</v>
      </c>
      <c r="L67" s="28">
        <v>0</v>
      </c>
      <c r="M67" s="28">
        <v>0</v>
      </c>
      <c r="N67" s="28">
        <v>0</v>
      </c>
      <c r="O67" s="28">
        <v>77618</v>
      </c>
      <c r="P67" s="28">
        <v>1606989</v>
      </c>
      <c r="Q67" s="28">
        <v>5140</v>
      </c>
      <c r="R67" s="28">
        <v>15961</v>
      </c>
      <c r="S67" s="28">
        <v>0</v>
      </c>
      <c r="T67" s="28">
        <v>6761</v>
      </c>
      <c r="U67" s="28">
        <v>19198</v>
      </c>
      <c r="V67" s="28">
        <v>116933</v>
      </c>
      <c r="W67" s="28">
        <v>38023</v>
      </c>
      <c r="X67" s="28">
        <v>10217</v>
      </c>
      <c r="Y67" s="28">
        <v>346879</v>
      </c>
      <c r="Z67" s="28">
        <v>0</v>
      </c>
      <c r="AA67" s="28">
        <v>0</v>
      </c>
      <c r="AB67" s="28">
        <v>6360</v>
      </c>
      <c r="AC67" s="28">
        <v>160558</v>
      </c>
      <c r="AD67" s="28">
        <v>0</v>
      </c>
      <c r="AE67" s="28">
        <v>664</v>
      </c>
      <c r="AF67" s="28">
        <v>0</v>
      </c>
      <c r="AG67" s="28">
        <v>39055</v>
      </c>
      <c r="AH67" s="28">
        <v>0</v>
      </c>
      <c r="AI67" s="28">
        <v>0</v>
      </c>
      <c r="AJ67" s="28">
        <v>550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2880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146067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1805482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143855</v>
      </c>
      <c r="CA67" s="28">
        <v>0</v>
      </c>
      <c r="CB67" s="28">
        <v>0</v>
      </c>
      <c r="CC67" s="28">
        <v>13179723</v>
      </c>
      <c r="CD67" s="25" t="s">
        <v>248</v>
      </c>
      <c r="CE67" s="28">
        <v>18080085</v>
      </c>
    </row>
    <row r="68" spans="1:83" x14ac:dyDescent="0.35">
      <c r="A68" s="35" t="s">
        <v>269</v>
      </c>
      <c r="B68" s="28"/>
      <c r="C68" s="20">
        <v>3252.73</v>
      </c>
      <c r="D68" s="20">
        <v>0</v>
      </c>
      <c r="E68" s="20">
        <v>55338.92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1398.1</v>
      </c>
      <c r="P68" s="26">
        <v>8030.95</v>
      </c>
      <c r="Q68" s="26">
        <v>0</v>
      </c>
      <c r="R68" s="26">
        <v>0</v>
      </c>
      <c r="S68" s="249">
        <v>3238.68</v>
      </c>
      <c r="T68" s="249">
        <v>0</v>
      </c>
      <c r="U68" s="27">
        <v>0</v>
      </c>
      <c r="V68" s="26">
        <v>60.24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212527.2</v>
      </c>
      <c r="AC68" s="26">
        <v>11894.05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940.61</v>
      </c>
      <c r="AZ68" s="26">
        <v>0</v>
      </c>
      <c r="BA68" s="249">
        <v>0</v>
      </c>
      <c r="BB68" s="249">
        <v>0</v>
      </c>
      <c r="BC68" s="249">
        <v>0</v>
      </c>
      <c r="BD68" s="249">
        <v>5561.12</v>
      </c>
      <c r="BE68" s="26">
        <v>3776.6099999999997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1199.76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3078720.94</v>
      </c>
      <c r="CD68" s="25" t="s">
        <v>248</v>
      </c>
      <c r="CE68" s="28">
        <v>3385939.91</v>
      </c>
    </row>
    <row r="69" spans="1:83" x14ac:dyDescent="0.35">
      <c r="A69" s="35" t="s">
        <v>270</v>
      </c>
      <c r="B69" s="16"/>
      <c r="C69" s="28">
        <v>16502.45</v>
      </c>
      <c r="D69" s="28">
        <v>0</v>
      </c>
      <c r="E69" s="28">
        <v>14572.309999999996</v>
      </c>
      <c r="F69" s="28">
        <v>0</v>
      </c>
      <c r="G69" s="28">
        <v>0</v>
      </c>
      <c r="H69" s="28">
        <v>0</v>
      </c>
      <c r="I69" s="28">
        <v>0</v>
      </c>
      <c r="J69" s="28">
        <v>11076.53</v>
      </c>
      <c r="K69" s="28">
        <v>0</v>
      </c>
      <c r="L69" s="28">
        <v>0</v>
      </c>
      <c r="M69" s="28">
        <v>0</v>
      </c>
      <c r="N69" s="28">
        <v>0</v>
      </c>
      <c r="O69" s="28">
        <v>10598.91</v>
      </c>
      <c r="P69" s="28">
        <v>23500.010000000002</v>
      </c>
      <c r="Q69" s="28">
        <v>10657.869999999999</v>
      </c>
      <c r="R69" s="28">
        <v>456</v>
      </c>
      <c r="S69" s="28">
        <v>-264.39999999999998</v>
      </c>
      <c r="T69" s="28">
        <v>4020</v>
      </c>
      <c r="U69" s="28">
        <v>1066.92</v>
      </c>
      <c r="V69" s="28">
        <v>16298</v>
      </c>
      <c r="W69" s="28">
        <v>0</v>
      </c>
      <c r="X69" s="28">
        <v>480.15999999999997</v>
      </c>
      <c r="Y69" s="28">
        <v>2646.2</v>
      </c>
      <c r="Z69" s="28">
        <v>0</v>
      </c>
      <c r="AA69" s="28">
        <v>0</v>
      </c>
      <c r="AB69" s="28">
        <v>10560.880000000001</v>
      </c>
      <c r="AC69" s="28">
        <v>3822.55</v>
      </c>
      <c r="AD69" s="28">
        <v>11625</v>
      </c>
      <c r="AE69" s="28">
        <v>14560.58</v>
      </c>
      <c r="AF69" s="28">
        <v>0</v>
      </c>
      <c r="AG69" s="28">
        <v>61535.679999999993</v>
      </c>
      <c r="AH69" s="28">
        <v>0</v>
      </c>
      <c r="AI69" s="28">
        <v>0</v>
      </c>
      <c r="AJ69" s="28">
        <v>899.6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6701.4500000000007</v>
      </c>
      <c r="AZ69" s="28">
        <v>-1934.6900000000005</v>
      </c>
      <c r="BA69" s="28">
        <v>598.23</v>
      </c>
      <c r="BB69" s="28">
        <v>81400.789999999994</v>
      </c>
      <c r="BC69" s="28">
        <v>0</v>
      </c>
      <c r="BD69" s="28">
        <v>48.4</v>
      </c>
      <c r="BE69" s="28">
        <v>14692.190000000006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18.57</v>
      </c>
      <c r="BM69" s="28">
        <v>0</v>
      </c>
      <c r="BN69" s="28">
        <v>4224158.32</v>
      </c>
      <c r="BO69" s="28">
        <v>0</v>
      </c>
      <c r="BP69" s="28">
        <v>0</v>
      </c>
      <c r="BQ69" s="28">
        <v>0</v>
      </c>
      <c r="BR69" s="28">
        <v>0</v>
      </c>
      <c r="BS69" s="28">
        <v>4350.6399999999994</v>
      </c>
      <c r="BT69" s="28">
        <v>0</v>
      </c>
      <c r="BU69" s="28">
        <v>7460.14</v>
      </c>
      <c r="BV69" s="28">
        <v>0</v>
      </c>
      <c r="BW69" s="28">
        <v>0</v>
      </c>
      <c r="BX69" s="28">
        <v>0</v>
      </c>
      <c r="BY69" s="28">
        <v>800.81999999999994</v>
      </c>
      <c r="BZ69" s="28">
        <v>36109.5</v>
      </c>
      <c r="CA69" s="28">
        <v>0</v>
      </c>
      <c r="CB69" s="28">
        <v>0</v>
      </c>
      <c r="CC69" s="28">
        <v>88587341.390000001</v>
      </c>
      <c r="CD69" s="28">
        <v>18088883.739999998</v>
      </c>
      <c r="CE69" s="28">
        <v>111265244.73999999</v>
      </c>
    </row>
    <row r="70" spans="1:83" x14ac:dyDescent="0.35">
      <c r="A70" s="29" t="s">
        <v>271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272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273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274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275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276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277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278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279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280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281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282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283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284</v>
      </c>
      <c r="B83" s="16"/>
      <c r="C83" s="20">
        <v>16502.45</v>
      </c>
      <c r="D83" s="20">
        <v>0</v>
      </c>
      <c r="E83" s="26">
        <v>14572.309999999996</v>
      </c>
      <c r="F83" s="26">
        <v>0</v>
      </c>
      <c r="G83" s="20">
        <v>0</v>
      </c>
      <c r="H83" s="20">
        <v>0</v>
      </c>
      <c r="I83" s="26">
        <v>0</v>
      </c>
      <c r="J83" s="26">
        <v>11076.53</v>
      </c>
      <c r="K83" s="26">
        <v>0</v>
      </c>
      <c r="L83" s="26">
        <v>0</v>
      </c>
      <c r="M83" s="20">
        <v>0</v>
      </c>
      <c r="N83" s="20">
        <v>0</v>
      </c>
      <c r="O83" s="20">
        <v>10598.91</v>
      </c>
      <c r="P83" s="26">
        <v>23500.010000000002</v>
      </c>
      <c r="Q83" s="26">
        <v>10657.869999999999</v>
      </c>
      <c r="R83" s="27">
        <v>456</v>
      </c>
      <c r="S83" s="26">
        <v>-264.39999999999998</v>
      </c>
      <c r="T83" s="20">
        <v>4020</v>
      </c>
      <c r="U83" s="26">
        <v>1066.92</v>
      </c>
      <c r="V83" s="26">
        <v>16298</v>
      </c>
      <c r="W83" s="20">
        <v>0</v>
      </c>
      <c r="X83" s="26">
        <v>480.15999999999997</v>
      </c>
      <c r="Y83" s="26">
        <v>2646.2</v>
      </c>
      <c r="Z83" s="26">
        <v>0</v>
      </c>
      <c r="AA83" s="26">
        <v>0</v>
      </c>
      <c r="AB83" s="26">
        <v>10560.880000000001</v>
      </c>
      <c r="AC83" s="26">
        <v>3822.55</v>
      </c>
      <c r="AD83" s="26">
        <v>11625</v>
      </c>
      <c r="AE83" s="26">
        <v>14560.58</v>
      </c>
      <c r="AF83" s="26">
        <v>0</v>
      </c>
      <c r="AG83" s="26">
        <v>61535.679999999993</v>
      </c>
      <c r="AH83" s="26">
        <v>0</v>
      </c>
      <c r="AI83" s="26">
        <v>0</v>
      </c>
      <c r="AJ83" s="26">
        <v>899.6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6701.4500000000007</v>
      </c>
      <c r="AZ83" s="26">
        <v>-1934.6900000000005</v>
      </c>
      <c r="BA83" s="26">
        <v>598.23</v>
      </c>
      <c r="BB83" s="26">
        <v>81400.789999999994</v>
      </c>
      <c r="BC83" s="26">
        <v>0</v>
      </c>
      <c r="BD83" s="26">
        <v>48.4</v>
      </c>
      <c r="BE83" s="26">
        <v>14692.190000000006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18.57</v>
      </c>
      <c r="BM83" s="26">
        <v>0</v>
      </c>
      <c r="BN83" s="26">
        <v>4224158.32</v>
      </c>
      <c r="BO83" s="26">
        <v>0</v>
      </c>
      <c r="BP83" s="26">
        <v>0</v>
      </c>
      <c r="BQ83" s="26">
        <v>0</v>
      </c>
      <c r="BR83" s="26">
        <v>0</v>
      </c>
      <c r="BS83" s="26">
        <v>4350.6399999999994</v>
      </c>
      <c r="BT83" s="26">
        <v>0</v>
      </c>
      <c r="BU83" s="26">
        <v>7460.14</v>
      </c>
      <c r="BV83" s="26">
        <v>0</v>
      </c>
      <c r="BW83" s="26">
        <v>0</v>
      </c>
      <c r="BX83" s="26">
        <v>0</v>
      </c>
      <c r="BY83" s="26">
        <v>800.81999999999994</v>
      </c>
      <c r="BZ83" s="26">
        <v>36109.5</v>
      </c>
      <c r="CA83" s="26">
        <v>0</v>
      </c>
      <c r="CB83" s="26">
        <v>0</v>
      </c>
      <c r="CC83" s="26">
        <v>88587341.390000001</v>
      </c>
      <c r="CD83" s="31">
        <v>18088883.739999998</v>
      </c>
      <c r="CE83" s="28">
        <v>111265244.73999999</v>
      </c>
    </row>
    <row r="84" spans="1:84" x14ac:dyDescent="0.35">
      <c r="A84" s="35" t="s">
        <v>285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349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60779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5737.56</v>
      </c>
      <c r="AC84" s="20">
        <v>0</v>
      </c>
      <c r="AD84" s="20">
        <v>0</v>
      </c>
      <c r="AE84" s="20">
        <v>3495</v>
      </c>
      <c r="AF84" s="20">
        <v>0</v>
      </c>
      <c r="AG84" s="20">
        <v>0</v>
      </c>
      <c r="AH84" s="20">
        <v>0</v>
      </c>
      <c r="AI84" s="20">
        <v>0</v>
      </c>
      <c r="AJ84" s="20">
        <v>36035.660000000003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50734.07</v>
      </c>
      <c r="AZ84" s="20">
        <v>446064.72</v>
      </c>
      <c r="BA84" s="20">
        <v>0</v>
      </c>
      <c r="BB84" s="20">
        <v>0</v>
      </c>
      <c r="BC84" s="20">
        <v>0</v>
      </c>
      <c r="BD84" s="20">
        <v>0</v>
      </c>
      <c r="BE84" s="20">
        <v>207518.02000000002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9221129.0800000001</v>
      </c>
      <c r="BO84" s="20">
        <v>0</v>
      </c>
      <c r="BP84" s="20">
        <v>0</v>
      </c>
      <c r="BQ84" s="20">
        <v>0</v>
      </c>
      <c r="BR84" s="20">
        <v>0</v>
      </c>
      <c r="BS84" s="20">
        <v>298413.19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849171.95</v>
      </c>
      <c r="CD84" s="31">
        <v>0</v>
      </c>
      <c r="CE84" s="28">
        <v>11179427.249999998</v>
      </c>
    </row>
    <row r="85" spans="1:84" x14ac:dyDescent="0.35">
      <c r="A85" s="35" t="s">
        <v>286</v>
      </c>
      <c r="B85" s="28"/>
      <c r="C85" s="28">
        <v>12847982.110000001</v>
      </c>
      <c r="D85" s="28">
        <v>0</v>
      </c>
      <c r="E85" s="28">
        <v>17234545.530000005</v>
      </c>
      <c r="F85" s="28">
        <v>0</v>
      </c>
      <c r="G85" s="28">
        <v>0</v>
      </c>
      <c r="H85" s="28">
        <v>0</v>
      </c>
      <c r="I85" s="28">
        <v>0</v>
      </c>
      <c r="J85" s="28">
        <v>2811843.1799999997</v>
      </c>
      <c r="K85" s="28">
        <v>0</v>
      </c>
      <c r="L85" s="28">
        <v>0</v>
      </c>
      <c r="M85" s="28">
        <v>0</v>
      </c>
      <c r="N85" s="28">
        <v>0</v>
      </c>
      <c r="O85" s="28">
        <v>8427100.6500000004</v>
      </c>
      <c r="P85" s="28">
        <v>24564657.310000002</v>
      </c>
      <c r="Q85" s="28">
        <v>4046007.68</v>
      </c>
      <c r="R85" s="28">
        <v>2687814.24</v>
      </c>
      <c r="S85" s="28">
        <v>4932260.3899999997</v>
      </c>
      <c r="T85" s="28">
        <v>353902.72</v>
      </c>
      <c r="U85" s="28">
        <v>8364648.8599999994</v>
      </c>
      <c r="V85" s="28">
        <v>5937193.71</v>
      </c>
      <c r="W85" s="28">
        <v>1390279.42</v>
      </c>
      <c r="X85" s="28">
        <v>3418395.8100000005</v>
      </c>
      <c r="Y85" s="28">
        <v>6394538.8099999987</v>
      </c>
      <c r="Z85" s="28">
        <v>0</v>
      </c>
      <c r="AA85" s="28">
        <v>264824.52999999997</v>
      </c>
      <c r="AB85" s="28">
        <v>14967485.539999999</v>
      </c>
      <c r="AC85" s="28">
        <v>2140592.6499999994</v>
      </c>
      <c r="AD85" s="28">
        <v>253146</v>
      </c>
      <c r="AE85" s="28">
        <v>2287816.4600000004</v>
      </c>
      <c r="AF85" s="28">
        <v>0</v>
      </c>
      <c r="AG85" s="28">
        <v>10133973.300000001</v>
      </c>
      <c r="AH85" s="28">
        <v>0</v>
      </c>
      <c r="AI85" s="28">
        <v>0</v>
      </c>
      <c r="AJ85" s="28">
        <v>1900379.6500000001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358556.62000000005</v>
      </c>
      <c r="AW85" s="28">
        <v>0</v>
      </c>
      <c r="AX85" s="28">
        <v>90130.23</v>
      </c>
      <c r="AY85" s="28">
        <v>2219280.0000000005</v>
      </c>
      <c r="AZ85" s="28">
        <v>65973.449999999953</v>
      </c>
      <c r="BA85" s="28">
        <v>990134.87</v>
      </c>
      <c r="BB85" s="28">
        <v>1795640.7299999997</v>
      </c>
      <c r="BC85" s="28">
        <v>0</v>
      </c>
      <c r="BD85" s="28">
        <v>304256.07999999996</v>
      </c>
      <c r="BE85" s="28">
        <v>9135439.2799999993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8">
        <v>1003265.9399999998</v>
      </c>
      <c r="BM85" s="28">
        <v>0</v>
      </c>
      <c r="BN85" s="28">
        <v>-43852.359999999404</v>
      </c>
      <c r="BO85" s="28">
        <v>5108171</v>
      </c>
      <c r="BP85" s="28">
        <v>0</v>
      </c>
      <c r="BQ85" s="28">
        <v>0</v>
      </c>
      <c r="BR85" s="28">
        <v>0</v>
      </c>
      <c r="BS85" s="28">
        <v>79239.179999999993</v>
      </c>
      <c r="BT85" s="28">
        <v>0</v>
      </c>
      <c r="BU85" s="28">
        <v>7494.3600000000006</v>
      </c>
      <c r="BV85" s="28">
        <v>2190.5500000000002</v>
      </c>
      <c r="BW85" s="28">
        <v>5755630.0899999999</v>
      </c>
      <c r="BX85" s="28">
        <v>0</v>
      </c>
      <c r="BY85" s="28">
        <v>973021.46</v>
      </c>
      <c r="BZ85" s="28">
        <v>2700860.66</v>
      </c>
      <c r="CA85" s="28">
        <v>89273.51999999999</v>
      </c>
      <c r="CB85" s="28">
        <v>0</v>
      </c>
      <c r="CC85" s="28">
        <v>104913890.84</v>
      </c>
      <c r="CD85" s="28">
        <v>18088883.739999998</v>
      </c>
      <c r="CE85" s="28">
        <v>288996868.79000008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288</v>
      </c>
      <c r="B87" s="16"/>
      <c r="C87" s="20">
        <v>53804837.170000002</v>
      </c>
      <c r="D87" s="20">
        <v>0</v>
      </c>
      <c r="E87" s="20">
        <v>79687083.930000007</v>
      </c>
      <c r="F87" s="20">
        <v>0</v>
      </c>
      <c r="G87" s="20">
        <v>0</v>
      </c>
      <c r="H87" s="20">
        <v>0</v>
      </c>
      <c r="I87" s="20">
        <v>0</v>
      </c>
      <c r="J87" s="20">
        <v>13233357</v>
      </c>
      <c r="K87" s="20">
        <v>0</v>
      </c>
      <c r="L87" s="20">
        <v>0</v>
      </c>
      <c r="M87" s="20">
        <v>0</v>
      </c>
      <c r="N87" s="20">
        <v>0</v>
      </c>
      <c r="O87" s="20">
        <v>35642545.320000008</v>
      </c>
      <c r="P87" s="20">
        <v>90362766.700000003</v>
      </c>
      <c r="Q87" s="20">
        <v>7580488</v>
      </c>
      <c r="R87" s="20">
        <v>3604431</v>
      </c>
      <c r="S87" s="20">
        <v>0</v>
      </c>
      <c r="T87" s="20">
        <v>717648</v>
      </c>
      <c r="U87" s="20">
        <v>29472828.759999998</v>
      </c>
      <c r="V87" s="20">
        <v>34222049.599999994</v>
      </c>
      <c r="W87" s="20">
        <v>1806862.81</v>
      </c>
      <c r="X87" s="20">
        <v>6802823.0699999984</v>
      </c>
      <c r="Y87" s="20">
        <v>7147825.5</v>
      </c>
      <c r="Z87" s="20">
        <v>0</v>
      </c>
      <c r="AA87" s="20">
        <v>294730.51</v>
      </c>
      <c r="AB87" s="20">
        <v>26518056.930000003</v>
      </c>
      <c r="AC87" s="20">
        <v>19000745</v>
      </c>
      <c r="AD87" s="20">
        <v>1962229</v>
      </c>
      <c r="AE87" s="20">
        <v>6104121</v>
      </c>
      <c r="AF87" s="20">
        <v>0</v>
      </c>
      <c r="AG87" s="20">
        <v>13650769</v>
      </c>
      <c r="AH87" s="20">
        <v>0</v>
      </c>
      <c r="AI87" s="20">
        <v>0</v>
      </c>
      <c r="AJ87" s="20">
        <v>83184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502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431699884.30000001</v>
      </c>
    </row>
    <row r="88" spans="1:84" x14ac:dyDescent="0.35">
      <c r="A88" s="22" t="s">
        <v>289</v>
      </c>
      <c r="B88" s="16"/>
      <c r="C88" s="20">
        <v>3869822</v>
      </c>
      <c r="D88" s="20">
        <v>0</v>
      </c>
      <c r="E88" s="20">
        <v>9973889.0099999998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330494.27</v>
      </c>
      <c r="P88" s="20">
        <v>219468343.52999994</v>
      </c>
      <c r="Q88" s="20">
        <v>14997362</v>
      </c>
      <c r="R88" s="20">
        <v>13831520</v>
      </c>
      <c r="S88" s="20">
        <v>0</v>
      </c>
      <c r="T88" s="20">
        <v>51615</v>
      </c>
      <c r="U88" s="20">
        <v>28199327.920000002</v>
      </c>
      <c r="V88" s="20">
        <v>25110098.140000004</v>
      </c>
      <c r="W88" s="20">
        <v>9723224.3599999994</v>
      </c>
      <c r="X88" s="20">
        <v>24761564.039999999</v>
      </c>
      <c r="Y88" s="20">
        <v>30513776.84</v>
      </c>
      <c r="Z88" s="20">
        <v>0</v>
      </c>
      <c r="AA88" s="20">
        <v>2041047.76</v>
      </c>
      <c r="AB88" s="20">
        <v>46562853.779999994</v>
      </c>
      <c r="AC88" s="20">
        <v>2048603</v>
      </c>
      <c r="AD88" s="20">
        <v>48646</v>
      </c>
      <c r="AE88" s="20">
        <v>3286399</v>
      </c>
      <c r="AF88" s="20">
        <v>0</v>
      </c>
      <c r="AG88" s="20">
        <v>78132430</v>
      </c>
      <c r="AH88" s="20">
        <v>0</v>
      </c>
      <c r="AI88" s="20">
        <v>0</v>
      </c>
      <c r="AJ88" s="20">
        <v>8636197.5999999996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651575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522238789.24999994</v>
      </c>
    </row>
    <row r="89" spans="1:84" x14ac:dyDescent="0.35">
      <c r="A89" s="22" t="s">
        <v>290</v>
      </c>
      <c r="B89" s="16"/>
      <c r="C89" s="28">
        <v>57674659.170000002</v>
      </c>
      <c r="D89" s="28">
        <v>0</v>
      </c>
      <c r="E89" s="28">
        <v>89660972.940000013</v>
      </c>
      <c r="F89" s="28">
        <v>0</v>
      </c>
      <c r="G89" s="28">
        <v>0</v>
      </c>
      <c r="H89" s="28">
        <v>0</v>
      </c>
      <c r="I89" s="28">
        <v>0</v>
      </c>
      <c r="J89" s="28">
        <v>13233357</v>
      </c>
      <c r="K89" s="28">
        <v>0</v>
      </c>
      <c r="L89" s="28">
        <v>0</v>
      </c>
      <c r="M89" s="28">
        <v>0</v>
      </c>
      <c r="N89" s="28">
        <v>0</v>
      </c>
      <c r="O89" s="28">
        <v>35973039.590000011</v>
      </c>
      <c r="P89" s="28">
        <v>309831110.22999996</v>
      </c>
      <c r="Q89" s="28">
        <v>22577850</v>
      </c>
      <c r="R89" s="28">
        <v>17435951</v>
      </c>
      <c r="S89" s="28">
        <v>0</v>
      </c>
      <c r="T89" s="28">
        <v>769263</v>
      </c>
      <c r="U89" s="28">
        <v>57672156.68</v>
      </c>
      <c r="V89" s="28">
        <v>59332147.739999995</v>
      </c>
      <c r="W89" s="28">
        <v>11530087.17</v>
      </c>
      <c r="X89" s="28">
        <v>31564387.109999999</v>
      </c>
      <c r="Y89" s="28">
        <v>37661602.340000004</v>
      </c>
      <c r="Z89" s="28">
        <v>0</v>
      </c>
      <c r="AA89" s="28">
        <v>2335778.27</v>
      </c>
      <c r="AB89" s="28">
        <v>73080910.709999993</v>
      </c>
      <c r="AC89" s="28">
        <v>21049348</v>
      </c>
      <c r="AD89" s="28">
        <v>2010875</v>
      </c>
      <c r="AE89" s="28">
        <v>9390520</v>
      </c>
      <c r="AF89" s="28">
        <v>0</v>
      </c>
      <c r="AG89" s="28">
        <v>91783199</v>
      </c>
      <c r="AH89" s="28">
        <v>0</v>
      </c>
      <c r="AI89" s="28">
        <v>0</v>
      </c>
      <c r="AJ89" s="28">
        <v>8719381.5999999996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652077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953938673.54999995</v>
      </c>
    </row>
    <row r="90" spans="1:84" x14ac:dyDescent="0.35">
      <c r="A90" s="35" t="s">
        <v>291</v>
      </c>
      <c r="B90" s="28"/>
      <c r="C90" s="20">
        <v>24173.010000000017</v>
      </c>
      <c r="D90" s="20">
        <v>0</v>
      </c>
      <c r="E90" s="20">
        <v>70013.409999999916</v>
      </c>
      <c r="F90" s="20">
        <v>0</v>
      </c>
      <c r="G90" s="20">
        <v>0</v>
      </c>
      <c r="H90" s="20">
        <v>0</v>
      </c>
      <c r="I90" s="20">
        <v>0</v>
      </c>
      <c r="J90" s="20">
        <v>6715.8899999999994</v>
      </c>
      <c r="K90" s="20">
        <v>0</v>
      </c>
      <c r="L90" s="20">
        <v>0</v>
      </c>
      <c r="M90" s="20">
        <v>0</v>
      </c>
      <c r="N90" s="20">
        <v>0</v>
      </c>
      <c r="O90" s="20">
        <v>13376.900000000003</v>
      </c>
      <c r="P90" s="20">
        <v>40997.959999999992</v>
      </c>
      <c r="Q90" s="20">
        <v>16293.720000000005</v>
      </c>
      <c r="R90" s="20">
        <v>4097.63</v>
      </c>
      <c r="S90" s="20">
        <v>0</v>
      </c>
      <c r="T90" s="20">
        <v>0</v>
      </c>
      <c r="U90" s="20">
        <v>0</v>
      </c>
      <c r="V90" s="20">
        <v>2214.64</v>
      </c>
      <c r="W90" s="20">
        <v>0</v>
      </c>
      <c r="X90" s="20">
        <v>1130.3499999999999</v>
      </c>
      <c r="Y90" s="20">
        <v>12520.690000000006</v>
      </c>
      <c r="Z90" s="20">
        <v>0</v>
      </c>
      <c r="AA90" s="20">
        <v>0</v>
      </c>
      <c r="AB90" s="20">
        <v>4583.24</v>
      </c>
      <c r="AC90" s="20">
        <v>1856.36</v>
      </c>
      <c r="AD90" s="20">
        <v>1106.1199999999999</v>
      </c>
      <c r="AE90" s="20">
        <v>6120.8499999999995</v>
      </c>
      <c r="AF90" s="20">
        <v>0</v>
      </c>
      <c r="AG90" s="20">
        <v>19642.109999999997</v>
      </c>
      <c r="AH90" s="20">
        <v>0</v>
      </c>
      <c r="AI90" s="20">
        <v>0</v>
      </c>
      <c r="AJ90" s="20">
        <v>2883.45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553.96999999999991</v>
      </c>
      <c r="AW90" s="20">
        <v>0</v>
      </c>
      <c r="AX90" s="20">
        <v>0</v>
      </c>
      <c r="AY90" s="20">
        <v>0</v>
      </c>
      <c r="AZ90" s="20">
        <v>14468.319999999998</v>
      </c>
      <c r="BA90" s="20">
        <v>788.81999999999994</v>
      </c>
      <c r="BB90" s="20">
        <v>369.53</v>
      </c>
      <c r="BC90" s="20">
        <v>0</v>
      </c>
      <c r="BD90" s="20">
        <v>7667.09</v>
      </c>
      <c r="BE90" s="20">
        <v>323239.50000000029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415.73</v>
      </c>
      <c r="BM90" s="20">
        <v>0</v>
      </c>
      <c r="BN90" s="20">
        <v>9959.590000000002</v>
      </c>
      <c r="BO90" s="20">
        <v>0</v>
      </c>
      <c r="BP90" s="20">
        <v>0</v>
      </c>
      <c r="BQ90" s="20">
        <v>0</v>
      </c>
      <c r="BR90" s="20">
        <v>0</v>
      </c>
      <c r="BS90" s="20">
        <v>1318.75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234.1</v>
      </c>
      <c r="BZ90" s="20">
        <v>0</v>
      </c>
      <c r="CA90" s="20">
        <v>0</v>
      </c>
      <c r="CB90" s="20">
        <v>0</v>
      </c>
      <c r="CC90" s="20">
        <v>10713.919999999995</v>
      </c>
      <c r="CD90" s="234" t="s">
        <v>248</v>
      </c>
      <c r="CE90" s="28">
        <v>597455.65000000026</v>
      </c>
      <c r="CF90" s="28">
        <v>0</v>
      </c>
    </row>
    <row r="91" spans="1:84" x14ac:dyDescent="0.35">
      <c r="A91" s="22" t="s">
        <v>292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 t="s">
        <v>262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 t="s">
        <v>262</v>
      </c>
    </row>
    <row r="92" spans="1:84" x14ac:dyDescent="0.35">
      <c r="A92" s="22" t="s">
        <v>293</v>
      </c>
      <c r="B92" s="16"/>
      <c r="C92" s="20">
        <v>3059.3977634743278</v>
      </c>
      <c r="D92" s="20">
        <v>0</v>
      </c>
      <c r="E92" s="20">
        <v>8861.075636307216</v>
      </c>
      <c r="F92" s="20">
        <v>0</v>
      </c>
      <c r="G92" s="20">
        <v>0</v>
      </c>
      <c r="H92" s="20">
        <v>0</v>
      </c>
      <c r="I92" s="20">
        <v>0</v>
      </c>
      <c r="J92" s="20">
        <v>849.98015744582858</v>
      </c>
      <c r="K92" s="20">
        <v>0</v>
      </c>
      <c r="L92" s="20">
        <v>0</v>
      </c>
      <c r="M92" s="20">
        <v>0</v>
      </c>
      <c r="N92" s="20">
        <v>0</v>
      </c>
      <c r="O92" s="20">
        <v>1693.0145622005582</v>
      </c>
      <c r="P92" s="20">
        <v>5188.8063228786905</v>
      </c>
      <c r="Q92" s="20">
        <v>2062.174736479938</v>
      </c>
      <c r="R92" s="20">
        <v>518.6064978066571</v>
      </c>
      <c r="S92" s="20">
        <v>0</v>
      </c>
      <c r="T92" s="20">
        <v>0</v>
      </c>
      <c r="U92" s="20">
        <v>0</v>
      </c>
      <c r="V92" s="20">
        <v>280.29048359723424</v>
      </c>
      <c r="W92" s="20">
        <v>0</v>
      </c>
      <c r="X92" s="20">
        <v>143.05997730291773</v>
      </c>
      <c r="Y92" s="20">
        <v>1584.650442090388</v>
      </c>
      <c r="Z92" s="20">
        <v>0</v>
      </c>
      <c r="AA92" s="20">
        <v>0</v>
      </c>
      <c r="AB92" s="20">
        <v>580.06653724406135</v>
      </c>
      <c r="AC92" s="20">
        <v>234.94565352859237</v>
      </c>
      <c r="AD92" s="20">
        <v>139.99336673977385</v>
      </c>
      <c r="AE92" s="20">
        <v>774.6703782674075</v>
      </c>
      <c r="AF92" s="20">
        <v>0</v>
      </c>
      <c r="AG92" s="20">
        <v>2485.9555100468115</v>
      </c>
      <c r="AH92" s="20">
        <v>0</v>
      </c>
      <c r="AI92" s="20">
        <v>0</v>
      </c>
      <c r="AJ92" s="20">
        <v>364.93678201804585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70.111855289509734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99.835069930629956</v>
      </c>
      <c r="BB92" s="20">
        <v>46.768658745297643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52.615848510763925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166.90436154131268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29.628292729343162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29287.488894175305</v>
      </c>
      <c r="CF92" s="16"/>
    </row>
    <row r="93" spans="1:84" x14ac:dyDescent="0.35">
      <c r="A93" s="22" t="s">
        <v>294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295</v>
      </c>
      <c r="B94" s="16"/>
      <c r="C94" s="245">
        <v>42.021076923076919</v>
      </c>
      <c r="D94" s="245">
        <v>0</v>
      </c>
      <c r="E94" s="245">
        <v>82.049288461538467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28.929706730769233</v>
      </c>
      <c r="P94" s="246">
        <v>32.564658653846159</v>
      </c>
      <c r="Q94" s="246">
        <v>18.794927884615383</v>
      </c>
      <c r="R94" s="246">
        <v>4.5211538461538463E-2</v>
      </c>
      <c r="S94" s="247">
        <v>0</v>
      </c>
      <c r="T94" s="247">
        <v>0.75161538461538457</v>
      </c>
      <c r="U94" s="248">
        <v>0</v>
      </c>
      <c r="V94" s="246">
        <v>6.2959375</v>
      </c>
      <c r="W94" s="246">
        <v>1.4783653846153846E-2</v>
      </c>
      <c r="X94" s="246">
        <v>0.12184134615384616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1.0778269230769231</v>
      </c>
      <c r="AE94" s="246">
        <v>0</v>
      </c>
      <c r="AF94" s="246">
        <v>0</v>
      </c>
      <c r="AG94" s="246">
        <v>25.797250000000002</v>
      </c>
      <c r="AH94" s="246">
        <v>0</v>
      </c>
      <c r="AI94" s="246">
        <v>0</v>
      </c>
      <c r="AJ94" s="246">
        <v>4.3708846153846146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242.83500961538462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253" t="s">
        <v>298</v>
      </c>
      <c r="D96" s="38"/>
      <c r="E96" s="39"/>
      <c r="F96" s="12"/>
    </row>
    <row r="97" spans="1:6" x14ac:dyDescent="0.35">
      <c r="A97" s="28" t="s">
        <v>299</v>
      </c>
      <c r="B97" s="36" t="s">
        <v>300</v>
      </c>
      <c r="C97" s="254" t="s">
        <v>301</v>
      </c>
      <c r="D97" s="38"/>
      <c r="E97" s="39"/>
      <c r="F97" s="12"/>
    </row>
    <row r="98" spans="1:6" x14ac:dyDescent="0.35">
      <c r="A98" s="28" t="s">
        <v>302</v>
      </c>
      <c r="B98" s="36" t="s">
        <v>300</v>
      </c>
      <c r="C98" s="3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300</v>
      </c>
      <c r="C99" s="37" t="s">
        <v>305</v>
      </c>
      <c r="D99" s="38"/>
      <c r="E99" s="39"/>
      <c r="F99" s="12"/>
    </row>
    <row r="100" spans="1:6" x14ac:dyDescent="0.35">
      <c r="A100" s="28" t="s">
        <v>306</v>
      </c>
      <c r="B100" s="36" t="s">
        <v>300</v>
      </c>
      <c r="C100" s="37" t="s">
        <v>307</v>
      </c>
      <c r="D100" s="38"/>
      <c r="E100" s="39"/>
      <c r="F100" s="12"/>
    </row>
    <row r="101" spans="1:6" x14ac:dyDescent="0.35">
      <c r="A101" s="28" t="s">
        <v>308</v>
      </c>
      <c r="B101" s="36" t="s">
        <v>300</v>
      </c>
      <c r="C101" s="37" t="s">
        <v>309</v>
      </c>
      <c r="D101" s="38"/>
      <c r="E101" s="39"/>
      <c r="F101" s="12"/>
    </row>
    <row r="102" spans="1:6" x14ac:dyDescent="0.35">
      <c r="A102" s="28" t="s">
        <v>310</v>
      </c>
      <c r="B102" s="36" t="s">
        <v>300</v>
      </c>
      <c r="C102" s="255">
        <v>98029</v>
      </c>
      <c r="D102" s="38"/>
      <c r="E102" s="39"/>
      <c r="F102" s="12"/>
    </row>
    <row r="103" spans="1:6" x14ac:dyDescent="0.35">
      <c r="A103" s="28" t="s">
        <v>311</v>
      </c>
      <c r="B103" s="36" t="s">
        <v>300</v>
      </c>
      <c r="C103" s="37" t="s">
        <v>312</v>
      </c>
      <c r="D103" s="38"/>
      <c r="E103" s="39"/>
      <c r="F103" s="12"/>
    </row>
    <row r="104" spans="1:6" x14ac:dyDescent="0.35">
      <c r="A104" s="28" t="s">
        <v>313</v>
      </c>
      <c r="B104" s="36" t="s">
        <v>300</v>
      </c>
      <c r="C104" s="256" t="s">
        <v>314</v>
      </c>
      <c r="D104" s="38"/>
      <c r="E104" s="39"/>
      <c r="F104" s="12"/>
    </row>
    <row r="105" spans="1:6" x14ac:dyDescent="0.35">
      <c r="A105" s="28" t="s">
        <v>315</v>
      </c>
      <c r="B105" s="36" t="s">
        <v>300</v>
      </c>
      <c r="C105" s="256" t="s">
        <v>316</v>
      </c>
      <c r="D105" s="38"/>
      <c r="E105" s="39"/>
      <c r="F105" s="12"/>
    </row>
    <row r="106" spans="1:6" x14ac:dyDescent="0.35">
      <c r="A106" s="28" t="s">
        <v>317</v>
      </c>
      <c r="B106" s="36" t="s">
        <v>300</v>
      </c>
      <c r="C106" s="37" t="s">
        <v>318</v>
      </c>
      <c r="D106" s="38"/>
      <c r="E106" s="39"/>
      <c r="F106" s="12"/>
    </row>
    <row r="107" spans="1:6" x14ac:dyDescent="0.35">
      <c r="A107" s="28" t="s">
        <v>319</v>
      </c>
      <c r="B107" s="36" t="s">
        <v>300</v>
      </c>
      <c r="C107" s="259" t="s">
        <v>320</v>
      </c>
      <c r="D107" s="38"/>
      <c r="E107" s="39"/>
      <c r="F107" s="12"/>
    </row>
    <row r="108" spans="1:6" x14ac:dyDescent="0.35">
      <c r="A108" s="28" t="s">
        <v>321</v>
      </c>
      <c r="B108" s="36" t="s">
        <v>300</v>
      </c>
      <c r="C108" s="259"/>
      <c r="D108" s="38"/>
      <c r="E108" s="39"/>
      <c r="F108" s="12"/>
    </row>
    <row r="109" spans="1:6" x14ac:dyDescent="0.35">
      <c r="A109" s="40" t="s">
        <v>322</v>
      </c>
      <c r="B109" s="36" t="s">
        <v>300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300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300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300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213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300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300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300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300</v>
      </c>
      <c r="C127" s="43">
        <v>6619</v>
      </c>
      <c r="D127" s="46">
        <v>28514</v>
      </c>
      <c r="E127" s="16"/>
    </row>
    <row r="128" spans="1:5" x14ac:dyDescent="0.35">
      <c r="A128" s="16" t="s">
        <v>339</v>
      </c>
      <c r="B128" s="42" t="s">
        <v>300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300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300</v>
      </c>
      <c r="C130" s="43">
        <v>1271</v>
      </c>
      <c r="D130" s="46">
        <v>3231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300</v>
      </c>
      <c r="C132" s="43">
        <v>6</v>
      </c>
      <c r="D132" s="16"/>
      <c r="E132" s="16"/>
    </row>
    <row r="133" spans="1:5" x14ac:dyDescent="0.35">
      <c r="A133" s="16" t="s">
        <v>344</v>
      </c>
      <c r="B133" s="42" t="s">
        <v>300</v>
      </c>
      <c r="C133" s="43">
        <v>13</v>
      </c>
      <c r="D133" s="16"/>
      <c r="E133" s="16"/>
    </row>
    <row r="134" spans="1:5" x14ac:dyDescent="0.35">
      <c r="A134" s="16" t="s">
        <v>345</v>
      </c>
      <c r="B134" s="42" t="s">
        <v>300</v>
      </c>
      <c r="C134" s="43">
        <v>80</v>
      </c>
      <c r="D134" s="16"/>
      <c r="E134" s="16"/>
    </row>
    <row r="135" spans="1:5" x14ac:dyDescent="0.35">
      <c r="A135" s="16" t="s">
        <v>346</v>
      </c>
      <c r="B135" s="42" t="s">
        <v>300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300</v>
      </c>
      <c r="C136" s="43">
        <v>45</v>
      </c>
      <c r="D136" s="16"/>
      <c r="E136" s="16"/>
    </row>
    <row r="137" spans="1:5" x14ac:dyDescent="0.35">
      <c r="A137" s="16" t="s">
        <v>348</v>
      </c>
      <c r="B137" s="42" t="s">
        <v>300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300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300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300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>
        <v>175</v>
      </c>
      <c r="D143" s="16"/>
      <c r="E143" s="28">
        <v>144</v>
      </c>
    </row>
    <row r="144" spans="1:5" x14ac:dyDescent="0.35">
      <c r="A144" s="16" t="s">
        <v>353</v>
      </c>
      <c r="B144" s="42" t="s">
        <v>300</v>
      </c>
      <c r="C144" s="43">
        <v>175</v>
      </c>
      <c r="D144" s="16"/>
      <c r="E144" s="16"/>
    </row>
    <row r="145" spans="1:6" x14ac:dyDescent="0.35">
      <c r="A145" s="16" t="s">
        <v>354</v>
      </c>
      <c r="B145" s="42" t="s">
        <v>300</v>
      </c>
      <c r="C145" s="43">
        <v>21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300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2503</v>
      </c>
      <c r="C154" s="46">
        <v>755</v>
      </c>
      <c r="D154" s="46">
        <v>3360</v>
      </c>
      <c r="E154" s="28">
        <v>6618</v>
      </c>
    </row>
    <row r="155" spans="1:6" x14ac:dyDescent="0.35">
      <c r="A155" s="16" t="s">
        <v>242</v>
      </c>
      <c r="B155" s="46">
        <v>10783</v>
      </c>
      <c r="C155" s="46">
        <v>3254</v>
      </c>
      <c r="D155" s="46">
        <v>14476</v>
      </c>
      <c r="E155" s="28">
        <v>28513</v>
      </c>
    </row>
    <row r="156" spans="1:6" x14ac:dyDescent="0.35">
      <c r="A156" s="16" t="s">
        <v>360</v>
      </c>
      <c r="B156" s="46">
        <v>65038</v>
      </c>
      <c r="C156" s="46">
        <v>19627</v>
      </c>
      <c r="D156" s="46">
        <v>87310</v>
      </c>
      <c r="E156" s="28">
        <v>171975</v>
      </c>
    </row>
    <row r="157" spans="1:6" x14ac:dyDescent="0.35">
      <c r="A157" s="16" t="s">
        <v>288</v>
      </c>
      <c r="B157" s="46">
        <v>192744442</v>
      </c>
      <c r="C157" s="46">
        <v>55256389</v>
      </c>
      <c r="D157" s="46">
        <v>183699053</v>
      </c>
      <c r="E157" s="28">
        <v>431699884</v>
      </c>
      <c r="F157" s="14"/>
    </row>
    <row r="158" spans="1:6" x14ac:dyDescent="0.35">
      <c r="A158" s="16" t="s">
        <v>289</v>
      </c>
      <c r="B158" s="46">
        <v>168016565</v>
      </c>
      <c r="C158" s="46">
        <v>53615157</v>
      </c>
      <c r="D158" s="46">
        <v>300607067</v>
      </c>
      <c r="E158" s="28">
        <v>522238789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288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289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288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289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300</v>
      </c>
      <c r="C181" s="43">
        <v>5428613</v>
      </c>
      <c r="D181" s="16"/>
      <c r="E181" s="16"/>
    </row>
    <row r="182" spans="1:5" x14ac:dyDescent="0.35">
      <c r="A182" s="16" t="s">
        <v>370</v>
      </c>
      <c r="B182" s="42" t="s">
        <v>300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300</v>
      </c>
      <c r="C183" s="43">
        <v>0</v>
      </c>
      <c r="D183" s="16"/>
      <c r="E183" s="16"/>
    </row>
    <row r="184" spans="1:5" x14ac:dyDescent="0.35">
      <c r="A184" s="16" t="s">
        <v>372</v>
      </c>
      <c r="B184" s="42" t="s">
        <v>300</v>
      </c>
      <c r="C184" s="43">
        <v>2872</v>
      </c>
      <c r="D184" s="16"/>
      <c r="E184" s="16"/>
    </row>
    <row r="185" spans="1:5" x14ac:dyDescent="0.35">
      <c r="A185" s="16" t="s">
        <v>373</v>
      </c>
      <c r="B185" s="42" t="s">
        <v>300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300</v>
      </c>
      <c r="C186" s="43">
        <v>4712830</v>
      </c>
      <c r="D186" s="16"/>
      <c r="E186" s="16"/>
    </row>
    <row r="187" spans="1:5" x14ac:dyDescent="0.35">
      <c r="A187" s="16" t="s">
        <v>375</v>
      </c>
      <c r="B187" s="42" t="s">
        <v>300</v>
      </c>
      <c r="C187" s="43">
        <v>311357</v>
      </c>
      <c r="D187" s="16"/>
      <c r="E187" s="16"/>
    </row>
    <row r="188" spans="1:5" x14ac:dyDescent="0.35">
      <c r="A188" s="16" t="s">
        <v>375</v>
      </c>
      <c r="B188" s="42" t="s">
        <v>300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10455672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300</v>
      </c>
      <c r="C191" s="43">
        <v>3076169</v>
      </c>
      <c r="D191" s="16"/>
      <c r="E191" s="16"/>
    </row>
    <row r="192" spans="1:5" x14ac:dyDescent="0.35">
      <c r="A192" s="16" t="s">
        <v>378</v>
      </c>
      <c r="B192" s="42" t="s">
        <v>300</v>
      </c>
      <c r="C192" s="43">
        <v>309771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3385940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300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300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300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300</v>
      </c>
      <c r="C200" s="43">
        <v>4302002</v>
      </c>
      <c r="D200" s="16"/>
      <c r="E200" s="16"/>
    </row>
    <row r="201" spans="1:5" x14ac:dyDescent="0.35">
      <c r="A201" s="16" t="s">
        <v>159</v>
      </c>
      <c r="B201" s="42" t="s">
        <v>300</v>
      </c>
      <c r="C201" s="43">
        <v>3720698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8022700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300</v>
      </c>
      <c r="C204" s="43">
        <v>-1555872</v>
      </c>
      <c r="D204" s="16"/>
      <c r="E204" s="16"/>
    </row>
    <row r="205" spans="1:5" x14ac:dyDescent="0.35">
      <c r="A205" s="16" t="s">
        <v>387</v>
      </c>
      <c r="B205" s="42" t="s">
        <v>300</v>
      </c>
      <c r="C205" s="43">
        <v>11622055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10066183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46315057.899999999</v>
      </c>
      <c r="C211" s="43">
        <v>0</v>
      </c>
      <c r="D211" s="46">
        <v>0</v>
      </c>
      <c r="E211" s="28">
        <v>46315057.899999999</v>
      </c>
    </row>
    <row r="212" spans="1:5" x14ac:dyDescent="0.35">
      <c r="A212" s="16" t="s">
        <v>395</v>
      </c>
      <c r="B212" s="46">
        <v>2123129.75</v>
      </c>
      <c r="C212" s="43">
        <v>0</v>
      </c>
      <c r="D212" s="46">
        <v>0</v>
      </c>
      <c r="E212" s="28">
        <v>2123129.75</v>
      </c>
    </row>
    <row r="213" spans="1:5" x14ac:dyDescent="0.35">
      <c r="A213" s="16" t="s">
        <v>396</v>
      </c>
      <c r="B213" s="46">
        <v>309005277.13999999</v>
      </c>
      <c r="C213" s="43">
        <v>238207</v>
      </c>
      <c r="D213" s="46">
        <v>0.01</v>
      </c>
      <c r="E213" s="28">
        <v>309243484.13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2180120.67</v>
      </c>
      <c r="C215" s="43">
        <v>16587.780000000261</v>
      </c>
      <c r="D215" s="46">
        <v>0</v>
      </c>
      <c r="E215" s="28">
        <v>2196708.4500000002</v>
      </c>
    </row>
    <row r="216" spans="1:5" x14ac:dyDescent="0.35">
      <c r="A216" s="16" t="s">
        <v>399</v>
      </c>
      <c r="B216" s="46">
        <v>103920681.37</v>
      </c>
      <c r="C216" s="43">
        <v>2575061.5800000727</v>
      </c>
      <c r="D216" s="46">
        <v>0</v>
      </c>
      <c r="E216" s="28">
        <v>106495742.95000008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1342900.98</v>
      </c>
      <c r="C219" s="43">
        <v>8516318</v>
      </c>
      <c r="D219" s="46">
        <v>2783220</v>
      </c>
      <c r="E219" s="28">
        <v>7075998.9800000004</v>
      </c>
    </row>
    <row r="220" spans="1:5" x14ac:dyDescent="0.35">
      <c r="A220" s="16" t="s">
        <v>230</v>
      </c>
      <c r="B220" s="28">
        <v>464887167.81</v>
      </c>
      <c r="C220" s="235">
        <v>11346174.360000074</v>
      </c>
      <c r="D220" s="28">
        <v>2783220.01</v>
      </c>
      <c r="E220" s="28">
        <v>473450122.16000009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593172.67999999993</v>
      </c>
      <c r="C225" s="43">
        <v>111743.78000000014</v>
      </c>
      <c r="D225" s="46">
        <v>0</v>
      </c>
      <c r="E225" s="28">
        <v>704916.46000000008</v>
      </c>
    </row>
    <row r="226" spans="1:6" x14ac:dyDescent="0.35">
      <c r="A226" s="16" t="s">
        <v>396</v>
      </c>
      <c r="B226" s="46">
        <v>106445509.86</v>
      </c>
      <c r="C226" s="43">
        <v>14349332.290000007</v>
      </c>
      <c r="D226" s="46">
        <v>0</v>
      </c>
      <c r="E226" s="28">
        <v>120794842.15000001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704591.68</v>
      </c>
      <c r="C228" s="43">
        <v>246121.40999999992</v>
      </c>
      <c r="D228" s="46">
        <v>0</v>
      </c>
      <c r="E228" s="28">
        <v>950713.09</v>
      </c>
    </row>
    <row r="229" spans="1:6" x14ac:dyDescent="0.35">
      <c r="A229" s="16" t="s">
        <v>399</v>
      </c>
      <c r="B229" s="46">
        <v>90305984.810000002</v>
      </c>
      <c r="C229" s="43">
        <v>3389463.349999994</v>
      </c>
      <c r="D229" s="46">
        <v>0</v>
      </c>
      <c r="E229" s="28">
        <v>93695448.159999996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198049259.03000003</v>
      </c>
      <c r="C233" s="235">
        <v>18096660.829999998</v>
      </c>
      <c r="D233" s="28">
        <v>0</v>
      </c>
      <c r="E233" s="28">
        <v>216145919.86000001</v>
      </c>
    </row>
    <row r="234" spans="1:6" x14ac:dyDescent="0.35">
      <c r="A234" s="16"/>
      <c r="B234" s="16"/>
      <c r="C234" s="23"/>
      <c r="D234" s="16"/>
      <c r="E234" s="16"/>
      <c r="F234" s="11">
        <v>257304202.30000007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4" t="s">
        <v>405</v>
      </c>
      <c r="C236" s="344"/>
      <c r="D236" s="34"/>
      <c r="E236" s="34"/>
    </row>
    <row r="237" spans="1:6" x14ac:dyDescent="0.35">
      <c r="A237" s="52" t="s">
        <v>405</v>
      </c>
      <c r="B237" s="34"/>
      <c r="C237" s="43">
        <v>465136</v>
      </c>
      <c r="D237" s="36">
        <v>465136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300</v>
      </c>
      <c r="C239" s="43">
        <v>289065359</v>
      </c>
      <c r="D239" s="16"/>
      <c r="E239" s="16"/>
    </row>
    <row r="240" spans="1:6" x14ac:dyDescent="0.35">
      <c r="A240" s="16" t="s">
        <v>408</v>
      </c>
      <c r="B240" s="42" t="s">
        <v>300</v>
      </c>
      <c r="C240" s="43">
        <v>89801097</v>
      </c>
      <c r="D240" s="16"/>
      <c r="E240" s="16"/>
    </row>
    <row r="241" spans="1:5" x14ac:dyDescent="0.35">
      <c r="A241" s="16" t="s">
        <v>409</v>
      </c>
      <c r="B241" s="42" t="s">
        <v>300</v>
      </c>
      <c r="C241" s="43">
        <v>3800289</v>
      </c>
      <c r="D241" s="16"/>
      <c r="E241" s="16"/>
    </row>
    <row r="242" spans="1:5" x14ac:dyDescent="0.35">
      <c r="A242" s="16" t="s">
        <v>410</v>
      </c>
      <c r="B242" s="42" t="s">
        <v>300</v>
      </c>
      <c r="C242" s="43">
        <v>16453726</v>
      </c>
      <c r="D242" s="16"/>
      <c r="E242" s="16"/>
    </row>
    <row r="243" spans="1:5" x14ac:dyDescent="0.35">
      <c r="A243" s="16" t="s">
        <v>411</v>
      </c>
      <c r="B243" s="42" t="s">
        <v>300</v>
      </c>
      <c r="C243" s="43">
        <v>254470776</v>
      </c>
      <c r="D243" s="16"/>
      <c r="E243" s="16"/>
    </row>
    <row r="244" spans="1:5" x14ac:dyDescent="0.35">
      <c r="A244" s="16" t="s">
        <v>412</v>
      </c>
      <c r="B244" s="42" t="s">
        <v>300</v>
      </c>
      <c r="C244" s="43">
        <v>4183829.2600000007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657775076.25999999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300</v>
      </c>
      <c r="C247" s="43">
        <v>639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300</v>
      </c>
      <c r="C249" s="43">
        <v>6585007</v>
      </c>
      <c r="D249" s="16"/>
      <c r="E249" s="16"/>
    </row>
    <row r="250" spans="1:5" x14ac:dyDescent="0.35">
      <c r="A250" s="22" t="s">
        <v>417</v>
      </c>
      <c r="B250" s="42" t="s">
        <v>300</v>
      </c>
      <c r="C250" s="43">
        <v>6431648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13016655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300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300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671256867.25999999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300</v>
      </c>
      <c r="C266" s="43">
        <v>87688424</v>
      </c>
      <c r="D266" s="16"/>
      <c r="E266" s="16"/>
    </row>
    <row r="267" spans="1:5" x14ac:dyDescent="0.35">
      <c r="A267" s="16" t="s">
        <v>426</v>
      </c>
      <c r="B267" s="42" t="s">
        <v>300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300</v>
      </c>
      <c r="C268" s="43">
        <v>153177016</v>
      </c>
      <c r="D268" s="16"/>
      <c r="E268" s="16"/>
    </row>
    <row r="269" spans="1:5" x14ac:dyDescent="0.35">
      <c r="A269" s="16" t="s">
        <v>428</v>
      </c>
      <c r="B269" s="42" t="s">
        <v>300</v>
      </c>
      <c r="C269" s="43">
        <v>110304408</v>
      </c>
      <c r="D269" s="16"/>
      <c r="E269" s="16"/>
    </row>
    <row r="270" spans="1:5" x14ac:dyDescent="0.35">
      <c r="A270" s="16" t="s">
        <v>429</v>
      </c>
      <c r="B270" s="42" t="s">
        <v>300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300</v>
      </c>
      <c r="C271" s="43">
        <v>7555296</v>
      </c>
      <c r="D271" s="16"/>
      <c r="E271" s="16"/>
    </row>
    <row r="272" spans="1:5" x14ac:dyDescent="0.35">
      <c r="A272" s="16" t="s">
        <v>431</v>
      </c>
      <c r="B272" s="42" t="s">
        <v>300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300</v>
      </c>
      <c r="C273" s="43">
        <v>5793187</v>
      </c>
      <c r="D273" s="16"/>
      <c r="E273" s="16"/>
    </row>
    <row r="274" spans="1:5" x14ac:dyDescent="0.35">
      <c r="A274" s="16" t="s">
        <v>433</v>
      </c>
      <c r="B274" s="42" t="s">
        <v>300</v>
      </c>
      <c r="C274" s="43">
        <v>444987</v>
      </c>
      <c r="D274" s="16"/>
      <c r="E274" s="16"/>
    </row>
    <row r="275" spans="1:5" x14ac:dyDescent="0.35">
      <c r="A275" s="16" t="s">
        <v>434</v>
      </c>
      <c r="B275" s="42" t="s">
        <v>300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144354502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300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300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300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300</v>
      </c>
      <c r="C283" s="43">
        <v>46315058</v>
      </c>
      <c r="D283" s="16"/>
      <c r="E283" s="16"/>
    </row>
    <row r="284" spans="1:5" x14ac:dyDescent="0.35">
      <c r="A284" s="16" t="s">
        <v>395</v>
      </c>
      <c r="B284" s="42" t="s">
        <v>300</v>
      </c>
      <c r="C284" s="43">
        <v>2123130</v>
      </c>
      <c r="D284" s="16"/>
      <c r="E284" s="16"/>
    </row>
    <row r="285" spans="1:5" x14ac:dyDescent="0.35">
      <c r="A285" s="16" t="s">
        <v>396</v>
      </c>
      <c r="B285" s="42" t="s">
        <v>300</v>
      </c>
      <c r="C285" s="43">
        <v>376382424</v>
      </c>
      <c r="D285" s="16"/>
      <c r="E285" s="16"/>
    </row>
    <row r="286" spans="1:5" x14ac:dyDescent="0.35">
      <c r="A286" s="16" t="s">
        <v>440</v>
      </c>
      <c r="B286" s="42" t="s">
        <v>300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300</v>
      </c>
      <c r="C287" s="43">
        <v>2196708</v>
      </c>
      <c r="D287" s="16"/>
      <c r="E287" s="16"/>
    </row>
    <row r="288" spans="1:5" x14ac:dyDescent="0.35">
      <c r="A288" s="16" t="s">
        <v>442</v>
      </c>
      <c r="B288" s="42" t="s">
        <v>300</v>
      </c>
      <c r="C288" s="43">
        <v>106495743</v>
      </c>
      <c r="D288" s="16"/>
      <c r="E288" s="16"/>
    </row>
    <row r="289" spans="1:5" x14ac:dyDescent="0.35">
      <c r="A289" s="16" t="s">
        <v>401</v>
      </c>
      <c r="B289" s="42" t="s">
        <v>300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300</v>
      </c>
      <c r="C290" s="43">
        <v>6758785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540271848</v>
      </c>
      <c r="E291" s="16"/>
    </row>
    <row r="292" spans="1:5" x14ac:dyDescent="0.35">
      <c r="A292" s="16" t="s">
        <v>444</v>
      </c>
      <c r="B292" s="42" t="s">
        <v>300</v>
      </c>
      <c r="C292" s="43">
        <v>216145920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324125928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300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300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300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300</v>
      </c>
      <c r="C298" s="43">
        <v>1558984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1558984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300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300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300</v>
      </c>
      <c r="C304" s="43">
        <v>0</v>
      </c>
      <c r="D304" s="16"/>
      <c r="E304" s="16"/>
    </row>
    <row r="305" spans="1:6" x14ac:dyDescent="0.35">
      <c r="A305" s="16" t="s">
        <v>455</v>
      </c>
      <c r="B305" s="42" t="s">
        <v>300</v>
      </c>
      <c r="C305" s="43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v>470039414</v>
      </c>
      <c r="E308" s="16"/>
    </row>
    <row r="309" spans="1:6" x14ac:dyDescent="0.35">
      <c r="A309" s="16"/>
      <c r="B309" s="16"/>
      <c r="C309" s="23"/>
      <c r="D309" s="16"/>
      <c r="E309" s="16"/>
      <c r="F309" s="11">
        <v>470039414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300</v>
      </c>
      <c r="C314" s="43">
        <v>0</v>
      </c>
      <c r="D314" s="16"/>
      <c r="E314" s="16"/>
    </row>
    <row r="315" spans="1:6" x14ac:dyDescent="0.35">
      <c r="A315" s="16" t="s">
        <v>461</v>
      </c>
      <c r="B315" s="42" t="s">
        <v>300</v>
      </c>
      <c r="C315" s="43">
        <v>11707169</v>
      </c>
      <c r="D315" s="16"/>
      <c r="E315" s="16"/>
    </row>
    <row r="316" spans="1:6" x14ac:dyDescent="0.35">
      <c r="A316" s="16" t="s">
        <v>462</v>
      </c>
      <c r="B316" s="42" t="s">
        <v>300</v>
      </c>
      <c r="C316" s="43">
        <v>1407984</v>
      </c>
      <c r="D316" s="16"/>
      <c r="E316" s="16"/>
    </row>
    <row r="317" spans="1:6" x14ac:dyDescent="0.35">
      <c r="A317" s="16" t="s">
        <v>463</v>
      </c>
      <c r="B317" s="42" t="s">
        <v>300</v>
      </c>
      <c r="C317" s="43">
        <v>3597034</v>
      </c>
      <c r="D317" s="16"/>
      <c r="E317" s="16"/>
    </row>
    <row r="318" spans="1:6" x14ac:dyDescent="0.35">
      <c r="A318" s="16" t="s">
        <v>464</v>
      </c>
      <c r="B318" s="42" t="s">
        <v>300</v>
      </c>
      <c r="C318" s="43">
        <v>0</v>
      </c>
      <c r="D318" s="16"/>
      <c r="E318" s="16"/>
    </row>
    <row r="319" spans="1:6" x14ac:dyDescent="0.35">
      <c r="A319" s="16" t="s">
        <v>465</v>
      </c>
      <c r="B319" s="42" t="s">
        <v>300</v>
      </c>
      <c r="C319" s="43">
        <v>344669</v>
      </c>
      <c r="D319" s="16"/>
      <c r="E319" s="16"/>
    </row>
    <row r="320" spans="1:6" x14ac:dyDescent="0.35">
      <c r="A320" s="16" t="s">
        <v>466</v>
      </c>
      <c r="B320" s="42" t="s">
        <v>300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300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300</v>
      </c>
      <c r="C322" s="43">
        <v>7786264</v>
      </c>
      <c r="D322" s="16"/>
      <c r="E322" s="16"/>
    </row>
    <row r="323" spans="1:5" x14ac:dyDescent="0.35">
      <c r="A323" s="16" t="s">
        <v>469</v>
      </c>
      <c r="B323" s="42" t="s">
        <v>300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24843120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300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300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300</v>
      </c>
      <c r="C328" s="43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300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300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300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300</v>
      </c>
      <c r="C334" s="43">
        <v>4739090</v>
      </c>
      <c r="D334" s="16"/>
      <c r="E334" s="16"/>
    </row>
    <row r="335" spans="1:5" x14ac:dyDescent="0.35">
      <c r="A335" s="16" t="s">
        <v>481</v>
      </c>
      <c r="B335" s="42" t="s">
        <v>300</v>
      </c>
      <c r="C335" s="43">
        <v>1244279</v>
      </c>
      <c r="D335" s="16"/>
      <c r="E335" s="16"/>
    </row>
    <row r="336" spans="1:5" x14ac:dyDescent="0.35">
      <c r="A336" s="22" t="s">
        <v>482</v>
      </c>
      <c r="B336" s="42" t="s">
        <v>300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300</v>
      </c>
      <c r="C337" s="281">
        <v>0</v>
      </c>
      <c r="D337" s="16"/>
      <c r="E337" s="16"/>
    </row>
    <row r="338" spans="1:5" x14ac:dyDescent="0.35">
      <c r="A338" s="16" t="s">
        <v>484</v>
      </c>
      <c r="B338" s="42" t="s">
        <v>300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300</v>
      </c>
      <c r="C343" s="257">
        <v>103105132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300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300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300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300</v>
      </c>
      <c r="C348" s="213">
        <v>0</v>
      </c>
      <c r="D348" s="16"/>
      <c r="E348" s="16"/>
    </row>
    <row r="349" spans="1:5" x14ac:dyDescent="0.35">
      <c r="A349" s="16" t="s">
        <v>492</v>
      </c>
      <c r="B349" s="42" t="s">
        <v>300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135741310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470039414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300</v>
      </c>
      <c r="C358" s="213">
        <v>431699884</v>
      </c>
      <c r="D358" s="16"/>
      <c r="E358" s="16"/>
    </row>
    <row r="359" spans="1:5" x14ac:dyDescent="0.35">
      <c r="A359" s="16" t="s">
        <v>498</v>
      </c>
      <c r="B359" s="42" t="s">
        <v>300</v>
      </c>
      <c r="C359" s="213">
        <v>522238789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953938673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465136</v>
      </c>
      <c r="D362" s="16"/>
      <c r="E362" s="41"/>
    </row>
    <row r="363" spans="1:5" x14ac:dyDescent="0.35">
      <c r="A363" s="16" t="s">
        <v>501</v>
      </c>
      <c r="B363" s="42" t="s">
        <v>300</v>
      </c>
      <c r="C363" s="43">
        <v>657775076.25999999</v>
      </c>
      <c r="D363" s="16"/>
      <c r="E363" s="16"/>
    </row>
    <row r="364" spans="1:5" x14ac:dyDescent="0.35">
      <c r="A364" s="16" t="s">
        <v>502</v>
      </c>
      <c r="B364" s="42" t="s">
        <v>300</v>
      </c>
      <c r="C364" s="43">
        <v>13016654</v>
      </c>
      <c r="D364" s="16"/>
      <c r="E364" s="16"/>
    </row>
    <row r="365" spans="1:5" x14ac:dyDescent="0.35">
      <c r="A365" s="16" t="s">
        <v>503</v>
      </c>
      <c r="B365" s="42" t="s">
        <v>300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671256866.25999999</v>
      </c>
      <c r="E366" s="16"/>
    </row>
    <row r="367" spans="1:5" x14ac:dyDescent="0.35">
      <c r="A367" s="16" t="s">
        <v>504</v>
      </c>
      <c r="B367" s="16"/>
      <c r="C367" s="23"/>
      <c r="D367" s="28">
        <v>282681806.74000001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300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300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300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300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300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300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300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300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300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300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300</v>
      </c>
      <c r="C380" s="214">
        <v>11179427</v>
      </c>
      <c r="D380" s="28">
        <v>0</v>
      </c>
      <c r="E380" s="215" t="s">
        <v>1058</v>
      </c>
      <c r="F380" s="56"/>
    </row>
    <row r="381" spans="1:6" x14ac:dyDescent="0.35">
      <c r="A381" s="57" t="s">
        <v>518</v>
      </c>
      <c r="B381" s="42"/>
      <c r="C381" s="42"/>
      <c r="D381" s="28">
        <v>11179427</v>
      </c>
      <c r="E381" s="28"/>
      <c r="F381" s="56"/>
    </row>
    <row r="382" spans="1:6" x14ac:dyDescent="0.35">
      <c r="A382" s="52" t="s">
        <v>519</v>
      </c>
      <c r="B382" s="42" t="s">
        <v>300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11179427</v>
      </c>
      <c r="E383" s="16"/>
    </row>
    <row r="384" spans="1:6" x14ac:dyDescent="0.35">
      <c r="A384" s="16" t="s">
        <v>521</v>
      </c>
      <c r="B384" s="16"/>
      <c r="C384" s="23"/>
      <c r="D384" s="28">
        <v>293861233.74000001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300</v>
      </c>
      <c r="C389" s="43">
        <v>89744986</v>
      </c>
      <c r="D389" s="16"/>
      <c r="E389" s="16"/>
    </row>
    <row r="390" spans="1:5" x14ac:dyDescent="0.35">
      <c r="A390" s="16" t="s">
        <v>11</v>
      </c>
      <c r="B390" s="42" t="s">
        <v>300</v>
      </c>
      <c r="C390" s="43">
        <v>10455672</v>
      </c>
      <c r="D390" s="16"/>
      <c r="E390" s="16"/>
    </row>
    <row r="391" spans="1:5" x14ac:dyDescent="0.35">
      <c r="A391" s="16" t="s">
        <v>265</v>
      </c>
      <c r="B391" s="42" t="s">
        <v>300</v>
      </c>
      <c r="C391" s="43">
        <v>6407106</v>
      </c>
      <c r="D391" s="16"/>
      <c r="E391" s="16"/>
    </row>
    <row r="392" spans="1:5" x14ac:dyDescent="0.35">
      <c r="A392" s="16" t="s">
        <v>524</v>
      </c>
      <c r="B392" s="42" t="s">
        <v>300</v>
      </c>
      <c r="C392" s="43">
        <v>38573276</v>
      </c>
      <c r="D392" s="16"/>
      <c r="E392" s="16"/>
    </row>
    <row r="393" spans="1:5" x14ac:dyDescent="0.35">
      <c r="A393" s="16" t="s">
        <v>525</v>
      </c>
      <c r="B393" s="42" t="s">
        <v>300</v>
      </c>
      <c r="C393" s="43">
        <v>1839800</v>
      </c>
      <c r="D393" s="16"/>
      <c r="E393" s="16"/>
    </row>
    <row r="394" spans="1:5" x14ac:dyDescent="0.35">
      <c r="A394" s="16" t="s">
        <v>526</v>
      </c>
      <c r="B394" s="42" t="s">
        <v>300</v>
      </c>
      <c r="C394" s="43">
        <v>20424185</v>
      </c>
      <c r="D394" s="16"/>
      <c r="E394" s="16"/>
    </row>
    <row r="395" spans="1:5" x14ac:dyDescent="0.35">
      <c r="A395" s="16" t="s">
        <v>16</v>
      </c>
      <c r="B395" s="42" t="s">
        <v>300</v>
      </c>
      <c r="C395" s="43">
        <v>18080086</v>
      </c>
      <c r="D395" s="16"/>
      <c r="E395" s="16"/>
    </row>
    <row r="396" spans="1:5" x14ac:dyDescent="0.35">
      <c r="A396" s="16" t="s">
        <v>527</v>
      </c>
      <c r="B396" s="42" t="s">
        <v>300</v>
      </c>
      <c r="C396" s="43">
        <v>3385940</v>
      </c>
      <c r="D396" s="16"/>
      <c r="E396" s="16"/>
    </row>
    <row r="397" spans="1:5" x14ac:dyDescent="0.35">
      <c r="A397" s="16" t="s">
        <v>528</v>
      </c>
      <c r="B397" s="42" t="s">
        <v>300</v>
      </c>
      <c r="C397" s="43">
        <v>0</v>
      </c>
      <c r="D397" s="16"/>
      <c r="E397" s="16"/>
    </row>
    <row r="398" spans="1:5" x14ac:dyDescent="0.35">
      <c r="A398" s="16" t="s">
        <v>529</v>
      </c>
      <c r="B398" s="42" t="s">
        <v>300</v>
      </c>
      <c r="C398" s="43">
        <v>8022700</v>
      </c>
      <c r="D398" s="16"/>
      <c r="E398" s="16"/>
    </row>
    <row r="399" spans="1:5" x14ac:dyDescent="0.35">
      <c r="A399" s="16" t="s">
        <v>530</v>
      </c>
      <c r="B399" s="42" t="s">
        <v>300</v>
      </c>
      <c r="C399" s="43">
        <v>10066183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238">
        <v>0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300</v>
      </c>
      <c r="C403" s="238">
        <v>0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238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238">
        <v>0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238">
        <v>0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238">
        <v>0</v>
      </c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238">
        <v>0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238">
        <v>0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238">
        <v>0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238">
        <v>0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238">
        <v>0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238">
        <v>0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214">
        <v>93176361</v>
      </c>
      <c r="D414" s="28">
        <v>0</v>
      </c>
      <c r="E414" s="215" t="s">
        <v>1058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93176361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300176295</v>
      </c>
      <c r="E416" s="28"/>
    </row>
    <row r="417" spans="1:13" x14ac:dyDescent="0.35">
      <c r="A417" s="28" t="s">
        <v>535</v>
      </c>
      <c r="B417" s="16"/>
      <c r="C417" s="23"/>
      <c r="D417" s="28">
        <v>-6315061.2599999905</v>
      </c>
      <c r="E417" s="28"/>
    </row>
    <row r="418" spans="1:13" x14ac:dyDescent="0.35">
      <c r="A418" s="28" t="s">
        <v>536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300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0</v>
      </c>
      <c r="E420" s="28"/>
      <c r="F420" s="11">
        <v>-10066183</v>
      </c>
    </row>
    <row r="421" spans="1:13" x14ac:dyDescent="0.35">
      <c r="A421" s="28" t="s">
        <v>539</v>
      </c>
      <c r="B421" s="16"/>
      <c r="C421" s="23"/>
      <c r="D421" s="28">
        <v>-6315061.2599999905</v>
      </c>
      <c r="E421" s="28"/>
      <c r="F421" s="59"/>
    </row>
    <row r="422" spans="1:13" x14ac:dyDescent="0.35">
      <c r="A422" s="28" t="s">
        <v>540</v>
      </c>
      <c r="B422" s="42" t="s">
        <v>300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300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-6315061.2599999905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24187.729999999981</v>
      </c>
      <c r="G613" s="227">
        <f>CE92-(AX92+AY92+BD92+BE92+BG92+BJ92+BN92+BP92+BQ92+CB92+CC92+CD92)</f>
        <v>29287.488894175305</v>
      </c>
      <c r="H613" s="232">
        <f>CE61-(AX61+AY61+AZ61+BD61+BE61+BG61+BJ61+BN61+BO61+BP61+BQ61+BR61+CB61+CC61+CD61)</f>
        <v>80408426.299999997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242.83500961538462</v>
      </c>
      <c r="K613" s="227">
        <f>CE90-(AW90+AX90+AY90+AZ90+BA90+BB90+BC90+BD90+BE90+BF90+BG90+BH90+BI90+BJ90+BK90+BL90+BM90+BN90+BO90+BP90+BQ90+BR90+BS90+BT90+BU90+BV90+BW90+BX90+CB90+CC90+CD90)</f>
        <v>228514.39999999997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-18088883.739999998</v>
      </c>
      <c r="D616" s="227">
        <f>SUM(C615:C616)</f>
        <v>-18088883.739999998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-18088883.739999998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-18088883.739999998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-18088883.739999998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-18088883.739999998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5BB8-6094-49F0-BF9B-4F114956B98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210</v>
      </c>
      <c r="C2" s="11" t="str">
        <f>SUBSTITUTE(LEFT(data!C98,49),",","")</f>
        <v>Swedish Issaquah</v>
      </c>
      <c r="D2" s="11" t="str">
        <f>LEFT(data!C99, 49)</f>
        <v>751 NE Blakely Drive</v>
      </c>
      <c r="E2" s="11" t="str">
        <f>LEFT(data!C100, 100)</f>
        <v>Issaquah</v>
      </c>
      <c r="F2" s="11" t="str">
        <f>LEFT(data!C101, 2)</f>
        <v>WA</v>
      </c>
      <c r="G2" s="11" t="str">
        <f>LEFT(data!C102, 100)</f>
        <v>98029</v>
      </c>
      <c r="H2" s="11" t="str">
        <f>LEFT(data!C103, 100)</f>
        <v>King</v>
      </c>
      <c r="I2" s="11" t="str">
        <f>LEFT(data!C104, 49)</f>
        <v>Elizabeth Wako</v>
      </c>
      <c r="J2" s="11" t="str">
        <f>LEFT(data!C105, 49)</f>
        <v>Mary Beth Formby</v>
      </c>
      <c r="K2" s="11" t="str">
        <f>LEFT(data!C107, 49)</f>
        <v>425-313-4000</v>
      </c>
      <c r="L2" s="11" t="str">
        <f>LEFT(data!C108, 49)</f>
        <v/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6E4E-D16D-4C6B-8040-76E42DC0BAC4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1073</v>
      </c>
      <c r="B1" s="12" t="s">
        <v>1074</v>
      </c>
      <c r="C1" s="10" t="s">
        <v>1075</v>
      </c>
      <c r="D1" s="10" t="s">
        <v>1076</v>
      </c>
      <c r="E1" s="10" t="s">
        <v>1077</v>
      </c>
      <c r="F1" s="10" t="s">
        <v>1078</v>
      </c>
      <c r="G1" s="10" t="s">
        <v>1079</v>
      </c>
      <c r="H1" s="10" t="s">
        <v>1080</v>
      </c>
      <c r="I1" s="10" t="s">
        <v>1081</v>
      </c>
      <c r="J1" s="10" t="s">
        <v>1082</v>
      </c>
      <c r="K1" s="10" t="s">
        <v>1083</v>
      </c>
      <c r="L1" s="10" t="s">
        <v>1084</v>
      </c>
      <c r="M1" s="10" t="s">
        <v>1085</v>
      </c>
      <c r="N1" s="10" t="s">
        <v>1086</v>
      </c>
      <c r="O1" s="10" t="s">
        <v>1087</v>
      </c>
      <c r="P1" s="10" t="s">
        <v>1088</v>
      </c>
      <c r="Q1" s="10" t="s">
        <v>1089</v>
      </c>
      <c r="R1" s="10" t="s">
        <v>1090</v>
      </c>
      <c r="S1" s="10" t="s">
        <v>1091</v>
      </c>
      <c r="T1" s="10" t="s">
        <v>1092</v>
      </c>
      <c r="U1" s="10" t="s">
        <v>1093</v>
      </c>
      <c r="V1" s="10" t="s">
        <v>1094</v>
      </c>
      <c r="W1" s="10" t="s">
        <v>1095</v>
      </c>
      <c r="X1" s="10" t="s">
        <v>1096</v>
      </c>
      <c r="Y1" s="10" t="s">
        <v>1097</v>
      </c>
      <c r="Z1" s="10" t="s">
        <v>1098</v>
      </c>
      <c r="AA1" s="10" t="s">
        <v>1099</v>
      </c>
      <c r="AB1" s="10" t="s">
        <v>1100</v>
      </c>
      <c r="AC1" s="10" t="s">
        <v>1101</v>
      </c>
      <c r="AD1" s="10" t="s">
        <v>1102</v>
      </c>
      <c r="AE1" s="10" t="s">
        <v>1103</v>
      </c>
      <c r="AF1" s="10" t="s">
        <v>1104</v>
      </c>
      <c r="AG1" s="10" t="s">
        <v>1105</v>
      </c>
      <c r="AH1" s="10" t="s">
        <v>1106</v>
      </c>
      <c r="AI1" s="10" t="s">
        <v>1107</v>
      </c>
      <c r="AJ1" s="10" t="s">
        <v>1108</v>
      </c>
      <c r="AK1" s="10" t="s">
        <v>1109</v>
      </c>
      <c r="AL1" s="10" t="s">
        <v>1110</v>
      </c>
      <c r="AM1" s="10" t="s">
        <v>1111</v>
      </c>
      <c r="AN1" s="10" t="s">
        <v>1112</v>
      </c>
      <c r="AO1" s="10" t="s">
        <v>1113</v>
      </c>
      <c r="AP1" s="10" t="s">
        <v>1114</v>
      </c>
      <c r="AQ1" s="10" t="s">
        <v>1115</v>
      </c>
      <c r="AR1" s="10" t="s">
        <v>1116</v>
      </c>
      <c r="AS1" s="10" t="s">
        <v>1117</v>
      </c>
      <c r="AT1" s="10" t="s">
        <v>1118</v>
      </c>
      <c r="AU1" s="10" t="s">
        <v>1119</v>
      </c>
      <c r="AV1" s="10" t="s">
        <v>1120</v>
      </c>
      <c r="AW1" s="10" t="s">
        <v>1121</v>
      </c>
      <c r="AX1" s="10" t="s">
        <v>1122</v>
      </c>
      <c r="AY1" s="10" t="s">
        <v>1123</v>
      </c>
      <c r="AZ1" s="10" t="s">
        <v>1124</v>
      </c>
      <c r="BA1" s="10" t="s">
        <v>1125</v>
      </c>
      <c r="BB1" s="10" t="s">
        <v>1126</v>
      </c>
      <c r="BC1" s="10" t="s">
        <v>1127</v>
      </c>
      <c r="BD1" s="10" t="s">
        <v>1128</v>
      </c>
      <c r="BE1" s="10" t="s">
        <v>1129</v>
      </c>
      <c r="BF1" s="10" t="s">
        <v>1130</v>
      </c>
      <c r="BG1" s="10" t="s">
        <v>1131</v>
      </c>
      <c r="BH1" s="10" t="s">
        <v>1132</v>
      </c>
      <c r="BI1" s="10" t="s">
        <v>1133</v>
      </c>
      <c r="BJ1" s="10" t="s">
        <v>1134</v>
      </c>
      <c r="BK1" s="10" t="s">
        <v>1135</v>
      </c>
      <c r="BL1" s="10" t="s">
        <v>1136</v>
      </c>
      <c r="BM1" s="10" t="s">
        <v>1137</v>
      </c>
      <c r="BN1" s="10" t="s">
        <v>1138</v>
      </c>
      <c r="BO1" s="10" t="s">
        <v>1139</v>
      </c>
      <c r="BP1" s="10" t="s">
        <v>1140</v>
      </c>
      <c r="BQ1" s="10" t="s">
        <v>1141</v>
      </c>
      <c r="BR1" s="10" t="s">
        <v>1142</v>
      </c>
      <c r="BS1" s="10" t="s">
        <v>1143</v>
      </c>
      <c r="BT1" s="10" t="s">
        <v>1144</v>
      </c>
      <c r="BU1" s="10" t="s">
        <v>1145</v>
      </c>
      <c r="BV1" s="10" t="s">
        <v>1146</v>
      </c>
      <c r="BW1" s="10" t="s">
        <v>1147</v>
      </c>
      <c r="BX1" s="10" t="s">
        <v>1148</v>
      </c>
      <c r="BY1" s="10" t="s">
        <v>1149</v>
      </c>
      <c r="BZ1" s="10" t="s">
        <v>1150</v>
      </c>
      <c r="CA1" s="10" t="s">
        <v>1151</v>
      </c>
      <c r="CB1" s="10" t="s">
        <v>1152</v>
      </c>
      <c r="CC1" s="10" t="s">
        <v>1153</v>
      </c>
      <c r="CD1" s="10" t="s">
        <v>1154</v>
      </c>
      <c r="CE1" s="10" t="s">
        <v>1155</v>
      </c>
      <c r="CF1" s="10" t="s">
        <v>1156</v>
      </c>
    </row>
    <row r="2" spans="1:84" s="178" customFormat="1" ht="12.65" customHeight="1" x14ac:dyDescent="0.35">
      <c r="A2" s="12" t="str">
        <f>RIGHT(data!C97,3)</f>
        <v>210</v>
      </c>
      <c r="B2" s="209" t="str">
        <f>RIGHT(data!C96,4)</f>
        <v>2023</v>
      </c>
      <c r="C2" s="12" t="s">
        <v>1157</v>
      </c>
      <c r="D2" s="208">
        <f>ROUND(N(data!C181),0)</f>
        <v>6933657</v>
      </c>
      <c r="E2" s="208">
        <f>ROUND(N(data!C182),0)</f>
        <v>0</v>
      </c>
      <c r="F2" s="208">
        <f>ROUND(N(data!C183),0)</f>
        <v>129426</v>
      </c>
      <c r="G2" s="208">
        <f>ROUND(N(data!C184),0)</f>
        <v>3664</v>
      </c>
      <c r="H2" s="208">
        <f>ROUND(N(data!C185),0)</f>
        <v>0</v>
      </c>
      <c r="I2" s="208">
        <f>ROUND(N(data!C186),0)</f>
        <v>5612771</v>
      </c>
      <c r="J2" s="208">
        <f>ROUND(N(data!C187)+N(data!C188),0)</f>
        <v>315184</v>
      </c>
      <c r="K2" s="208">
        <f>ROUND(N(data!C191),0)</f>
        <v>3049191</v>
      </c>
      <c r="L2" s="208">
        <f>ROUND(N(data!C192),0)</f>
        <v>291662</v>
      </c>
      <c r="M2" s="208">
        <f>ROUND(N(data!C195),0)</f>
        <v>0</v>
      </c>
      <c r="N2" s="208">
        <f>ROUND(N(data!C196),0)</f>
        <v>0</v>
      </c>
      <c r="O2" s="208">
        <f>ROUND(N(data!C199),0)</f>
        <v>0</v>
      </c>
      <c r="P2" s="208">
        <f>ROUND(N(data!C200),0)</f>
        <v>4442294</v>
      </c>
      <c r="Q2" s="208">
        <f>ROUND(N(data!C201),0)</f>
        <v>3353113</v>
      </c>
      <c r="R2" s="208">
        <f>ROUND(N(data!C204),0)</f>
        <v>-2280860</v>
      </c>
      <c r="S2" s="208">
        <f>ROUND(N(data!C205),0)</f>
        <v>9864011</v>
      </c>
      <c r="T2" s="208">
        <f>ROUND(N(data!B211),0)</f>
        <v>46315058</v>
      </c>
      <c r="U2" s="208">
        <f>ROUND(N(data!C211),0)</f>
        <v>0</v>
      </c>
      <c r="V2" s="208">
        <f>ROUND(N(data!D211),0)</f>
        <v>0</v>
      </c>
      <c r="W2" s="208">
        <f>ROUND(N(data!B212),0)</f>
        <v>2123130</v>
      </c>
      <c r="X2" s="208">
        <f>ROUND(N(data!C212),0)</f>
        <v>33058</v>
      </c>
      <c r="Y2" s="208">
        <f>ROUND(N(data!D212),0)</f>
        <v>0</v>
      </c>
      <c r="Z2" s="208">
        <f>ROUND(N(data!B213),0)</f>
        <v>376382424</v>
      </c>
      <c r="AA2" s="208">
        <f>ROUND(N(data!C213),0)</f>
        <v>27511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2196708</v>
      </c>
      <c r="AG2" s="208">
        <f>ROUND(N(data!C215),0)</f>
        <v>0</v>
      </c>
      <c r="AH2" s="208">
        <f>ROUND(N(data!D215),0)</f>
        <v>0</v>
      </c>
      <c r="AI2" s="208">
        <f>ROUND(N(data!B216),0)</f>
        <v>106495743</v>
      </c>
      <c r="AJ2" s="208">
        <f>ROUND(N(data!C216),0)</f>
        <v>5586217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6758785</v>
      </c>
      <c r="AS2" s="208">
        <f>ROUND(N(data!C219),0)</f>
        <v>-2432464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704916</v>
      </c>
      <c r="AY2" s="208">
        <f>ROUND(N(data!C225),0)</f>
        <v>111744</v>
      </c>
      <c r="AZ2" s="208">
        <f>ROUND(N(data!D225),0)</f>
        <v>0</v>
      </c>
      <c r="BA2" s="208">
        <f>ROUND(N(data!B226),0)</f>
        <v>120794842</v>
      </c>
      <c r="BB2" s="208">
        <f>ROUND(N(data!C226),0)</f>
        <v>16736747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950713</v>
      </c>
      <c r="BH2" s="208">
        <f>ROUND(N(data!C228),0)</f>
        <v>262286</v>
      </c>
      <c r="BI2" s="208">
        <f>ROUND(N(data!D228),0)</f>
        <v>0</v>
      </c>
      <c r="BJ2" s="208">
        <f>ROUND(N(data!B229),0)</f>
        <v>93695448</v>
      </c>
      <c r="BK2" s="208">
        <f>ROUND(N(data!C229),0)</f>
        <v>4543684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327511365</v>
      </c>
      <c r="BW2" s="208">
        <f>ROUND(N(data!C240),0)</f>
        <v>92790107</v>
      </c>
      <c r="BX2" s="208">
        <f>ROUND(N(data!C241),0)</f>
        <v>3612683</v>
      </c>
      <c r="BY2" s="208">
        <f>ROUND(N(data!C242),0)</f>
        <v>18276197</v>
      </c>
      <c r="BZ2" s="208">
        <f>ROUND(N(data!C243),0)</f>
        <v>281676690</v>
      </c>
      <c r="CA2" s="208">
        <f>ROUND(N(data!C244),0)</f>
        <v>2591497</v>
      </c>
      <c r="CB2" s="208">
        <f>ROUND(N(data!C247),0)</f>
        <v>733</v>
      </c>
      <c r="CC2" s="208">
        <f>ROUND(N(data!C249),0)</f>
        <v>7974380</v>
      </c>
      <c r="CD2" s="208">
        <f>ROUND(N(data!C250),0)</f>
        <v>6093733</v>
      </c>
      <c r="CE2" s="208">
        <f>ROUND(N(data!C254)+N(data!C255),0)</f>
        <v>0</v>
      </c>
      <c r="CF2" s="208">
        <f>ROUND(N(data!D237),0)</f>
        <v>2564743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688A-479A-4BA4-A894-AA269A4CC2C9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210</v>
      </c>
      <c r="B2" s="12" t="str">
        <f>RIGHT(data!C96,4)</f>
        <v>2023</v>
      </c>
      <c r="C2" s="12" t="s">
        <v>1157</v>
      </c>
      <c r="D2" s="207">
        <f>ROUND(N(data!C127),0)</f>
        <v>7248</v>
      </c>
      <c r="E2" s="207">
        <f>ROUND(N(data!C128),0)</f>
        <v>0</v>
      </c>
      <c r="F2" s="207">
        <f>ROUND(N(data!C129),0)</f>
        <v>0</v>
      </c>
      <c r="G2" s="207">
        <f>ROUND(N(data!C130),0)</f>
        <v>1701</v>
      </c>
      <c r="H2" s="207">
        <f>ROUND(N(data!D127),0)</f>
        <v>29719</v>
      </c>
      <c r="I2" s="207">
        <f>ROUND(N(data!D128),0)</f>
        <v>0</v>
      </c>
      <c r="J2" s="207">
        <f>ROUND(N(data!D129),0)</f>
        <v>0</v>
      </c>
      <c r="K2" s="207">
        <f>ROUND(N(data!D130),0)</f>
        <v>3375</v>
      </c>
      <c r="L2" s="207">
        <f>ROUND(N(data!C132),0)</f>
        <v>6</v>
      </c>
      <c r="M2" s="207">
        <f>ROUND(N(data!C133),0)</f>
        <v>13</v>
      </c>
      <c r="N2" s="207">
        <f>ROUND(N(data!C134),0)</f>
        <v>80</v>
      </c>
      <c r="O2" s="207">
        <f>ROUND(N(data!C135),0)</f>
        <v>0</v>
      </c>
      <c r="P2" s="207">
        <f>ROUND(N(data!C136),0)</f>
        <v>45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175</v>
      </c>
      <c r="X2" s="207">
        <f>ROUND(N(data!C145),0)</f>
        <v>0</v>
      </c>
      <c r="Y2" s="207">
        <f>ROUND(N(data!B154),0)</f>
        <v>2821</v>
      </c>
      <c r="Z2" s="207">
        <f>ROUND(N(data!B155),0)</f>
        <v>11566</v>
      </c>
      <c r="AA2" s="207">
        <f>ROUND(N(data!B156),0)</f>
        <v>76679</v>
      </c>
      <c r="AB2" s="207">
        <f>ROUND(N(data!B157),0)</f>
        <v>231737302</v>
      </c>
      <c r="AC2" s="207">
        <f>ROUND(N(data!B158),0)</f>
        <v>173640082</v>
      </c>
      <c r="AD2" s="207">
        <f>ROUND(N(data!C154),0)</f>
        <v>760</v>
      </c>
      <c r="AE2" s="207">
        <f>ROUND(N(data!C155),0)</f>
        <v>3116</v>
      </c>
      <c r="AF2" s="207">
        <f>ROUND(N(data!C156),0)</f>
        <v>20661</v>
      </c>
      <c r="AG2" s="207">
        <f>ROUND(N(data!C157),0)</f>
        <v>51342359</v>
      </c>
      <c r="AH2" s="207">
        <f>ROUND(N(data!C158),0)</f>
        <v>57883298</v>
      </c>
      <c r="AI2" s="207">
        <f>ROUND(N(data!D154),0)</f>
        <v>3667</v>
      </c>
      <c r="AJ2" s="207">
        <f>ROUND(N(data!D155),0)</f>
        <v>15036</v>
      </c>
      <c r="AK2" s="207">
        <f>ROUND(N(data!D156),0)</f>
        <v>99680</v>
      </c>
      <c r="AL2" s="207">
        <f>ROUND(N(data!D157),0)</f>
        <v>200285515</v>
      </c>
      <c r="AM2" s="207">
        <f>ROUND(N(data!D158),0)</f>
        <v>326692924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C99B-4E24-4098-94E3-2DA813F8CBD4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08" t="str">
        <f>RIGHT(data!C97,3)</f>
        <v>210</v>
      </c>
      <c r="B2" s="209" t="str">
        <f>RIGHT(data!C96,4)</f>
        <v>2023</v>
      </c>
      <c r="C2" s="12" t="s">
        <v>1157</v>
      </c>
      <c r="D2" s="207">
        <f>ROUND(N(data!C181),0)</f>
        <v>6933657</v>
      </c>
      <c r="E2" s="207">
        <f>ROUND(N(data!C267),0)</f>
        <v>0</v>
      </c>
      <c r="F2" s="207">
        <f>ROUND(N(data!C268),0)</f>
        <v>98244103</v>
      </c>
      <c r="G2" s="207">
        <f>ROUND(N(data!C269),0)</f>
        <v>59176874</v>
      </c>
      <c r="H2" s="207">
        <f>ROUND(N(data!C270),0)</f>
        <v>0</v>
      </c>
      <c r="I2" s="207">
        <f>ROUND(N(data!C271),0)</f>
        <v>3865727</v>
      </c>
      <c r="J2" s="207">
        <f>ROUND(N(data!C272),0)</f>
        <v>0</v>
      </c>
      <c r="K2" s="207">
        <f>ROUND(N(data!C273),0)</f>
        <v>4726206</v>
      </c>
      <c r="L2" s="207">
        <f>ROUND(N(data!C274),0)</f>
        <v>442261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46315058</v>
      </c>
      <c r="R2" s="207">
        <f>ROUND(N(data!C284),0)</f>
        <v>2156188</v>
      </c>
      <c r="S2" s="207">
        <f>ROUND(N(data!C285),0)</f>
        <v>376409935</v>
      </c>
      <c r="T2" s="207">
        <f>ROUND(N(data!C286),0)</f>
        <v>0</v>
      </c>
      <c r="U2" s="207">
        <f>ROUND(N(data!C287),0)</f>
        <v>2196708</v>
      </c>
      <c r="V2" s="207">
        <f>ROUND(N(data!C288),0)</f>
        <v>112081960</v>
      </c>
      <c r="W2" s="207">
        <f>ROUND(N(data!C289),0)</f>
        <v>0</v>
      </c>
      <c r="X2" s="207">
        <f>ROUND(N(data!C290),0)</f>
        <v>4326321</v>
      </c>
      <c r="Y2" s="207">
        <f>ROUND(N(data!C291),0)</f>
        <v>0</v>
      </c>
      <c r="Z2" s="207">
        <f>ROUND(N(data!C292),0)</f>
        <v>237800380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1519070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11534139</v>
      </c>
      <c r="AK2" s="207">
        <f>ROUND(N(data!C316),0)</f>
        <v>5041746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10433159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235728865</v>
      </c>
      <c r="BA2" s="207">
        <f>ROUND(N(data!C336),0)</f>
        <v>0</v>
      </c>
      <c r="BB2" s="207">
        <f>ROUND(N(data!C337),0)</f>
        <v>0</v>
      </c>
      <c r="BC2" s="207">
        <f>ROUND(N(data!C338),0)</f>
        <v>87586797</v>
      </c>
      <c r="BD2" s="207">
        <f>ROUND(N(data!C339),0)</f>
        <v>0</v>
      </c>
      <c r="BE2" s="207">
        <f>ROUND(N(data!C343),0)</f>
        <v>203632454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837.57</v>
      </c>
      <c r="BL2" s="207">
        <f>ROUND(N(data!C358),0)</f>
        <v>483365176</v>
      </c>
      <c r="BM2" s="207">
        <f>ROUND(N(data!C359),0)</f>
        <v>558216304</v>
      </c>
      <c r="BN2" s="207">
        <f>ROUND(N(data!C363),0)</f>
        <v>726458539</v>
      </c>
      <c r="BO2" s="207">
        <f>ROUND(N(data!C364),0)</f>
        <v>14068112</v>
      </c>
      <c r="BP2" s="207">
        <f>ROUND(N(data!C365),0)</f>
        <v>0</v>
      </c>
      <c r="BQ2" s="207">
        <f>ROUND(N(data!D381),0)</f>
        <v>30422393</v>
      </c>
      <c r="BR2" s="207">
        <f>ROUND(N(data!C370),0)</f>
        <v>37650</v>
      </c>
      <c r="BS2" s="207">
        <f>ROUND(N(data!C371),0)</f>
        <v>246946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219439</v>
      </c>
      <c r="BX2" s="207">
        <f>ROUND(N(data!C376),0)</f>
        <v>0</v>
      </c>
      <c r="BY2" s="207">
        <f>ROUND(N(data!C377),0)</f>
        <v>0</v>
      </c>
      <c r="BZ2" s="207">
        <f>ROUND(N(data!C378),0)</f>
        <v>27852429</v>
      </c>
      <c r="CA2" s="207">
        <f>ROUND(N(data!C379),0)</f>
        <v>447412</v>
      </c>
      <c r="CB2" s="207">
        <f>ROUND(N(data!C380),0)</f>
        <v>1618517</v>
      </c>
      <c r="CC2" s="207">
        <f>ROUND(N(data!C382),0)</f>
        <v>0</v>
      </c>
      <c r="CD2" s="207">
        <f>ROUND(N(data!C389),0)</f>
        <v>94629362</v>
      </c>
      <c r="CE2" s="207">
        <f>ROUND(N(data!C390),0)</f>
        <v>12994702</v>
      </c>
      <c r="CF2" s="207">
        <f>ROUND(N(data!C391),0)</f>
        <v>7400771</v>
      </c>
      <c r="CG2" s="207">
        <f>ROUND(N(data!C392),0)</f>
        <v>37744696</v>
      </c>
      <c r="CH2" s="207">
        <f>ROUND(N(data!C393),0)</f>
        <v>0</v>
      </c>
      <c r="CI2" s="207">
        <f>ROUND(N(data!C394),0)</f>
        <v>15188912</v>
      </c>
      <c r="CJ2" s="207">
        <f>ROUND(N(data!C395),0)</f>
        <v>21652135</v>
      </c>
      <c r="CK2" s="207">
        <f>ROUND(N(data!C396),0)</f>
        <v>3340853</v>
      </c>
      <c r="CL2" s="207">
        <f>ROUND(N(data!C397),0)</f>
        <v>0</v>
      </c>
      <c r="CM2" s="207">
        <f>ROUND(N(data!C398),0)</f>
        <v>0</v>
      </c>
      <c r="CN2" s="207">
        <f>ROUND(N(data!C399),0)</f>
        <v>7583151</v>
      </c>
      <c r="CO2" s="207">
        <f>ROUND(N(data!C362),0)</f>
        <v>2564743</v>
      </c>
      <c r="CP2" s="207">
        <f>ROUND(N(data!D415),0)</f>
        <v>117343508</v>
      </c>
      <c r="CQ2" s="61">
        <f>ROUND(N(data!C401),0)</f>
        <v>773494</v>
      </c>
      <c r="CR2" s="61">
        <f>ROUND(N(data!C402),0)</f>
        <v>8756599</v>
      </c>
      <c r="CS2" s="61">
        <f>ROUND(N(data!C403),0)</f>
        <v>67674</v>
      </c>
      <c r="CT2" s="61">
        <f>ROUND(N(data!C404),0)</f>
        <v>0</v>
      </c>
      <c r="CU2" s="61">
        <f>ROUND(N(data!C405),0)</f>
        <v>1085520</v>
      </c>
      <c r="CV2" s="61">
        <f>ROUND(N(data!C406),0)</f>
        <v>248956</v>
      </c>
      <c r="CW2" s="61">
        <f>ROUND(N(data!C407),0)</f>
        <v>0</v>
      </c>
      <c r="CX2" s="61">
        <f>ROUND(N(data!C408),0)</f>
        <v>6165363</v>
      </c>
      <c r="CY2" s="61">
        <f>ROUND(N(data!C409),0)</f>
        <v>89273336</v>
      </c>
      <c r="CZ2" s="61">
        <f>ROUND(N(data!C410),0)</f>
        <v>204031</v>
      </c>
      <c r="DA2" s="61">
        <f>ROUND(N(data!C411),0)</f>
        <v>76701</v>
      </c>
      <c r="DB2" s="61">
        <f>ROUND(N(data!C412),0)</f>
        <v>7687264</v>
      </c>
      <c r="DC2" s="61">
        <f>ROUND(N(data!C413),0)</f>
        <v>2401013</v>
      </c>
      <c r="DD2" s="61">
        <f>ROUND(N(data!C414),0)</f>
        <v>603557</v>
      </c>
      <c r="DE2" s="61">
        <f>ROUND(N(data!C419),0)</f>
        <v>246946</v>
      </c>
      <c r="DF2" s="207">
        <f>ROUND(N(data!D420),0)</f>
        <v>246946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6EE1-D3F5-48F1-9D79-12AAFBA39097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210</v>
      </c>
      <c r="B2" s="209" t="str">
        <f>RIGHT(data!$C$96,4)</f>
        <v>2023</v>
      </c>
      <c r="C2" s="12" t="str">
        <f>data!C$55</f>
        <v>6010</v>
      </c>
      <c r="D2" s="12" t="s">
        <v>1157</v>
      </c>
      <c r="E2" s="207">
        <f>ROUND(N(data!C59), 0)</f>
        <v>8057</v>
      </c>
      <c r="F2" s="315">
        <f>ROUND(N(data!C60), 2)</f>
        <v>85.39</v>
      </c>
      <c r="G2" s="207">
        <f>ROUND(N(data!C61), 0)</f>
        <v>9022358</v>
      </c>
      <c r="H2" s="207">
        <f>ROUND(N(data!C62), 0)</f>
        <v>1086990</v>
      </c>
      <c r="I2" s="207">
        <f>ROUND(N(data!C63), 0)</f>
        <v>0</v>
      </c>
      <c r="J2" s="207">
        <f>ROUND(N(data!C64), 0)</f>
        <v>799821</v>
      </c>
      <c r="K2" s="207">
        <f>ROUND(N(data!C65), 0)</f>
        <v>0</v>
      </c>
      <c r="L2" s="207">
        <f>ROUND(N(data!C66), 0)</f>
        <v>89634</v>
      </c>
      <c r="M2" s="207">
        <f>ROUND(N(data!C67), 0)</f>
        <v>95222</v>
      </c>
      <c r="N2" s="207">
        <f>ROUND(N(data!C68), 0)</f>
        <v>723</v>
      </c>
      <c r="O2" s="207">
        <f>ROUND(N(data!C69), 0)</f>
        <v>10475816</v>
      </c>
      <c r="P2" s="207">
        <f>ROUND(N(data!C70), 0)</f>
        <v>3352</v>
      </c>
      <c r="Q2" s="207">
        <f>ROUND(N(data!C71), 0)</f>
        <v>1936466</v>
      </c>
      <c r="R2" s="207">
        <f>ROUND(N(data!C72), 0)</f>
        <v>-126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1351</v>
      </c>
      <c r="X2" s="207">
        <f>ROUND(N(data!C78), 0)</f>
        <v>8511692</v>
      </c>
      <c r="Y2" s="207">
        <f>ROUND(N(data!C79), 0)</f>
        <v>14037</v>
      </c>
      <c r="Z2" s="207">
        <f>ROUND(N(data!C80), 0)</f>
        <v>7177</v>
      </c>
      <c r="AA2" s="207">
        <f>ROUND(N(data!C81), 0)</f>
        <v>0</v>
      </c>
      <c r="AB2" s="207">
        <f>ROUND(N(data!C82), 0)</f>
        <v>1425</v>
      </c>
      <c r="AC2" s="207">
        <f>ROUND(N(data!C83), 0)</f>
        <v>442</v>
      </c>
      <c r="AD2" s="207">
        <f>ROUND(N(data!C84), 0)</f>
        <v>0</v>
      </c>
      <c r="AE2" s="207">
        <f>ROUND(N(data!C89), 0)</f>
        <v>59959193</v>
      </c>
      <c r="AF2" s="207">
        <f>ROUND(N(data!C87), 0)</f>
        <v>56414626</v>
      </c>
      <c r="AG2" s="207">
        <f>ROUND(N(data!C90), 0)</f>
        <v>24173</v>
      </c>
      <c r="AH2" s="207">
        <f>ROUND(N(data!C91), 0)</f>
        <v>0</v>
      </c>
      <c r="AI2" s="207">
        <f>ROUND(N(data!C92), 0)</f>
        <v>3434</v>
      </c>
      <c r="AJ2" s="207">
        <f>ROUND(N(data!C93), 0)</f>
        <v>0</v>
      </c>
      <c r="AK2" s="315">
        <f>ROUND(N(data!C94), 2)</f>
        <v>38.61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210</v>
      </c>
      <c r="B3" s="209" t="str">
        <f>RIGHT(data!$C$96,4)</f>
        <v>2023</v>
      </c>
      <c r="C3" s="12" t="str">
        <f>data!D$55</f>
        <v>6030</v>
      </c>
      <c r="D3" s="12" t="s">
        <v>1157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210</v>
      </c>
      <c r="B4" s="209" t="str">
        <f>RIGHT(data!$C$96,4)</f>
        <v>2023</v>
      </c>
      <c r="C4" s="12" t="str">
        <f>data!E$55</f>
        <v>6070</v>
      </c>
      <c r="D4" s="12" t="s">
        <v>1157</v>
      </c>
      <c r="E4" s="207">
        <f>ROUND(N(data!E59), 0)</f>
        <v>19059</v>
      </c>
      <c r="F4" s="315">
        <f>ROUND(N(data!E60), 2)</f>
        <v>141.41999999999999</v>
      </c>
      <c r="G4" s="207">
        <f>ROUND(N(data!E61), 0)</f>
        <v>15378770</v>
      </c>
      <c r="H4" s="207">
        <f>ROUND(N(data!E62), 0)</f>
        <v>2015992</v>
      </c>
      <c r="I4" s="207">
        <f>ROUND(N(data!E63), 0)</f>
        <v>4000</v>
      </c>
      <c r="J4" s="207">
        <f>ROUND(N(data!E64), 0)</f>
        <v>1165445</v>
      </c>
      <c r="K4" s="207">
        <f>ROUND(N(data!E65), 0)</f>
        <v>0</v>
      </c>
      <c r="L4" s="207">
        <f>ROUND(N(data!E66), 0)</f>
        <v>321840</v>
      </c>
      <c r="M4" s="207">
        <f>ROUND(N(data!E67), 0)</f>
        <v>55128</v>
      </c>
      <c r="N4" s="207">
        <f>ROUND(N(data!E68), 0)</f>
        <v>56899</v>
      </c>
      <c r="O4" s="207">
        <f>ROUND(N(data!E69), 0)</f>
        <v>16004806</v>
      </c>
      <c r="P4" s="207">
        <f>ROUND(N(data!E70), 0)</f>
        <v>4979</v>
      </c>
      <c r="Q4" s="207">
        <f>ROUND(N(data!E71), 0)</f>
        <v>1462258</v>
      </c>
      <c r="R4" s="207">
        <f>ROUND(N(data!E72), 0)</f>
        <v>-409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2773</v>
      </c>
      <c r="X4" s="207">
        <f>ROUND(N(data!E78), 0)</f>
        <v>14508331</v>
      </c>
      <c r="Y4" s="207">
        <f>ROUND(N(data!E79), 0)</f>
        <v>20567</v>
      </c>
      <c r="Z4" s="207">
        <f>ROUND(N(data!E80), 0)</f>
        <v>6147</v>
      </c>
      <c r="AA4" s="207">
        <f>ROUND(N(data!E81), 0)</f>
        <v>0</v>
      </c>
      <c r="AB4" s="207">
        <f>ROUND(N(data!E82), 0)</f>
        <v>945</v>
      </c>
      <c r="AC4" s="207">
        <f>ROUND(N(data!E83), 0)</f>
        <v>-785</v>
      </c>
      <c r="AD4" s="207">
        <f>ROUND(N(data!E84), 0)</f>
        <v>0</v>
      </c>
      <c r="AE4" s="207">
        <f>ROUND(N(data!E89), 0)</f>
        <v>106526644</v>
      </c>
      <c r="AF4" s="207">
        <f>ROUND(N(data!E87), 0)</f>
        <v>95285284</v>
      </c>
      <c r="AG4" s="207">
        <f>ROUND(N(data!E90), 0)</f>
        <v>70013</v>
      </c>
      <c r="AH4" s="207">
        <f>ROUND(N(data!E91), 0)</f>
        <v>0</v>
      </c>
      <c r="AI4" s="207">
        <f>ROUND(N(data!E92), 0)</f>
        <v>9946</v>
      </c>
      <c r="AJ4" s="207">
        <f>ROUND(N(data!E93), 0)</f>
        <v>0</v>
      </c>
      <c r="AK4" s="315">
        <f>ROUND(N(data!E94), 2)</f>
        <v>100.3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210</v>
      </c>
      <c r="B5" s="209" t="str">
        <f>RIGHT(data!$C$96,4)</f>
        <v>2023</v>
      </c>
      <c r="C5" s="12" t="str">
        <f>data!F$55</f>
        <v>6100</v>
      </c>
      <c r="D5" s="12" t="s">
        <v>1157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210</v>
      </c>
      <c r="B6" s="209" t="str">
        <f>RIGHT(data!$C$96,4)</f>
        <v>2023</v>
      </c>
      <c r="C6" s="12" t="str">
        <f>data!G$55</f>
        <v>6120</v>
      </c>
      <c r="D6" s="12" t="s">
        <v>1157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210</v>
      </c>
      <c r="B7" s="209" t="str">
        <f>RIGHT(data!$C$96,4)</f>
        <v>2023</v>
      </c>
      <c r="C7" s="12" t="str">
        <f>data!H$55</f>
        <v>6140</v>
      </c>
      <c r="D7" s="12" t="s">
        <v>1157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210</v>
      </c>
      <c r="B8" s="209" t="str">
        <f>RIGHT(data!$C$96,4)</f>
        <v>2023</v>
      </c>
      <c r="C8" s="12" t="str">
        <f>data!I$55</f>
        <v>6150</v>
      </c>
      <c r="D8" s="12" t="s">
        <v>1157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210</v>
      </c>
      <c r="B9" s="209" t="str">
        <f>RIGHT(data!$C$96,4)</f>
        <v>2023</v>
      </c>
      <c r="C9" s="12" t="str">
        <f>data!J$55</f>
        <v>6170</v>
      </c>
      <c r="D9" s="12" t="s">
        <v>1157</v>
      </c>
      <c r="E9" s="207">
        <f>ROUND(N(data!J59), 0)</f>
        <v>3375</v>
      </c>
      <c r="F9" s="315">
        <f>ROUND(N(data!J60), 2)</f>
        <v>12.41</v>
      </c>
      <c r="G9" s="207">
        <f>ROUND(N(data!J61), 0)</f>
        <v>1629113</v>
      </c>
      <c r="H9" s="207">
        <f>ROUND(N(data!J62), 0)</f>
        <v>277793</v>
      </c>
      <c r="I9" s="207">
        <f>ROUND(N(data!J63), 0)</f>
        <v>637957</v>
      </c>
      <c r="J9" s="207">
        <f>ROUND(N(data!J64), 0)</f>
        <v>92236</v>
      </c>
      <c r="K9" s="207">
        <f>ROUND(N(data!J65), 0)</f>
        <v>0</v>
      </c>
      <c r="L9" s="207">
        <f>ROUND(N(data!J66), 0)</f>
        <v>2196</v>
      </c>
      <c r="M9" s="207">
        <f>ROUND(N(data!J67), 0)</f>
        <v>220957</v>
      </c>
      <c r="N9" s="207">
        <f>ROUND(N(data!J68), 0)</f>
        <v>0</v>
      </c>
      <c r="O9" s="207">
        <f>ROUND(N(data!J69), 0)</f>
        <v>1747898</v>
      </c>
      <c r="P9" s="207">
        <f>ROUND(N(data!J70), 0)</f>
        <v>0</v>
      </c>
      <c r="Q9" s="207">
        <f>ROUND(N(data!J71), 0)</f>
        <v>196940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1536905</v>
      </c>
      <c r="Y9" s="207">
        <f>ROUND(N(data!J79), 0)</f>
        <v>13040</v>
      </c>
      <c r="Z9" s="207">
        <f>ROUND(N(data!J80), 0)</f>
        <v>425</v>
      </c>
      <c r="AA9" s="207">
        <f>ROUND(N(data!J81), 0)</f>
        <v>0</v>
      </c>
      <c r="AB9" s="207">
        <f>ROUND(N(data!J82), 0)</f>
        <v>487</v>
      </c>
      <c r="AC9" s="207">
        <f>ROUND(N(data!J83), 0)</f>
        <v>101</v>
      </c>
      <c r="AD9" s="207">
        <f>ROUND(N(data!J84), 0)</f>
        <v>0</v>
      </c>
      <c r="AE9" s="207">
        <f>ROUND(N(data!J89), 0)</f>
        <v>15178202</v>
      </c>
      <c r="AF9" s="207">
        <f>ROUND(N(data!J87), 0)</f>
        <v>15178202</v>
      </c>
      <c r="AG9" s="207">
        <f>ROUND(N(data!J90), 0)</f>
        <v>6716</v>
      </c>
      <c r="AH9" s="207">
        <f>ROUND(N(data!J91), 0)</f>
        <v>0</v>
      </c>
      <c r="AI9" s="207">
        <f>ROUND(N(data!J92), 0)</f>
        <v>954</v>
      </c>
      <c r="AJ9" s="207">
        <f>ROUND(N(data!J93), 0)</f>
        <v>0</v>
      </c>
      <c r="AK9" s="315">
        <f>ROUND(N(data!J94), 2)</f>
        <v>9.17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210</v>
      </c>
      <c r="B10" s="209" t="str">
        <f>RIGHT(data!$C$96,4)</f>
        <v>2023</v>
      </c>
      <c r="C10" s="12" t="str">
        <f>data!K$55</f>
        <v>6200</v>
      </c>
      <c r="D10" s="12" t="s">
        <v>1157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210</v>
      </c>
      <c r="B11" s="209" t="str">
        <f>RIGHT(data!$C$96,4)</f>
        <v>2023</v>
      </c>
      <c r="C11" s="12" t="str">
        <f>data!L$55</f>
        <v>6210</v>
      </c>
      <c r="D11" s="12" t="s">
        <v>1157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210</v>
      </c>
      <c r="B12" s="209" t="str">
        <f>RIGHT(data!$C$96,4)</f>
        <v>2023</v>
      </c>
      <c r="C12" s="12" t="str">
        <f>data!M$55</f>
        <v>6330</v>
      </c>
      <c r="D12" s="12" t="s">
        <v>1157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210</v>
      </c>
      <c r="B13" s="209" t="str">
        <f>RIGHT(data!$C$96,4)</f>
        <v>2023</v>
      </c>
      <c r="C13" s="12" t="str">
        <f>data!N$55</f>
        <v>6400</v>
      </c>
      <c r="D13" s="12" t="s">
        <v>1157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210</v>
      </c>
      <c r="B14" s="209" t="str">
        <f>RIGHT(data!$C$96,4)</f>
        <v>2023</v>
      </c>
      <c r="C14" s="12" t="str">
        <f>data!O$55</f>
        <v>7010</v>
      </c>
      <c r="D14" s="12" t="s">
        <v>1157</v>
      </c>
      <c r="E14" s="207">
        <f>ROUND(N(data!O59), 0)</f>
        <v>1701</v>
      </c>
      <c r="F14" s="315">
        <f>ROUND(N(data!O60), 2)</f>
        <v>51.42</v>
      </c>
      <c r="G14" s="207">
        <f>ROUND(N(data!O61), 0)</f>
        <v>5934935</v>
      </c>
      <c r="H14" s="207">
        <f>ROUND(N(data!O62), 0)</f>
        <v>965833</v>
      </c>
      <c r="I14" s="207">
        <f>ROUND(N(data!O63), 0)</f>
        <v>1427079</v>
      </c>
      <c r="J14" s="207">
        <f>ROUND(N(data!O64), 0)</f>
        <v>727808</v>
      </c>
      <c r="K14" s="207">
        <f>ROUND(N(data!O65), 0)</f>
        <v>0</v>
      </c>
      <c r="L14" s="207">
        <f>ROUND(N(data!O66), 0)</f>
        <v>17978</v>
      </c>
      <c r="M14" s="207">
        <f>ROUND(N(data!O67), 0)</f>
        <v>93031</v>
      </c>
      <c r="N14" s="207">
        <f>ROUND(N(data!O68), 0)</f>
        <v>-338</v>
      </c>
      <c r="O14" s="207">
        <f>ROUND(N(data!O69), 0)</f>
        <v>6354334</v>
      </c>
      <c r="P14" s="207">
        <f>ROUND(N(data!O70), 0)</f>
        <v>576</v>
      </c>
      <c r="Q14" s="207">
        <f>ROUND(N(data!O71), 0)</f>
        <v>742620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1446</v>
      </c>
      <c r="X14" s="207">
        <f>ROUND(N(data!O78), 0)</f>
        <v>5599017</v>
      </c>
      <c r="Y14" s="207">
        <f>ROUND(N(data!O79), 0)</f>
        <v>4317</v>
      </c>
      <c r="Z14" s="207">
        <f>ROUND(N(data!O80), 0)</f>
        <v>5369</v>
      </c>
      <c r="AA14" s="207">
        <f>ROUND(N(data!O81), 0)</f>
        <v>0</v>
      </c>
      <c r="AB14" s="207">
        <f>ROUND(N(data!O82), 0)</f>
        <v>669</v>
      </c>
      <c r="AC14" s="207">
        <f>ROUND(N(data!O83), 0)</f>
        <v>320</v>
      </c>
      <c r="AD14" s="207">
        <f>ROUND(N(data!O84), 0)</f>
        <v>0</v>
      </c>
      <c r="AE14" s="207">
        <f>ROUND(N(data!O89), 0)</f>
        <v>37302476</v>
      </c>
      <c r="AF14" s="207">
        <f>ROUND(N(data!O87), 0)</f>
        <v>36994635</v>
      </c>
      <c r="AG14" s="207">
        <f>ROUND(N(data!O90), 0)</f>
        <v>13377</v>
      </c>
      <c r="AH14" s="207">
        <f>ROUND(N(data!O91), 0)</f>
        <v>0</v>
      </c>
      <c r="AI14" s="207">
        <f>ROUND(N(data!O92), 0)</f>
        <v>1900</v>
      </c>
      <c r="AJ14" s="207">
        <f>ROUND(N(data!O93), 0)</f>
        <v>0</v>
      </c>
      <c r="AK14" s="315">
        <f>ROUND(N(data!O94), 2)</f>
        <v>29.92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210</v>
      </c>
      <c r="B15" s="209" t="str">
        <f>RIGHT(data!$C$96,4)</f>
        <v>2023</v>
      </c>
      <c r="C15" s="12" t="str">
        <f>data!P$55</f>
        <v>7020</v>
      </c>
      <c r="D15" s="12" t="s">
        <v>1157</v>
      </c>
      <c r="E15" s="207">
        <f>ROUND(N(data!P59), 0)</f>
        <v>0</v>
      </c>
      <c r="F15" s="315">
        <f>ROUND(N(data!P60), 2)</f>
        <v>98.73</v>
      </c>
      <c r="G15" s="207">
        <f>ROUND(N(data!P61), 0)</f>
        <v>10007209</v>
      </c>
      <c r="H15" s="207">
        <f>ROUND(N(data!P62), 0)</f>
        <v>1496830</v>
      </c>
      <c r="I15" s="207">
        <f>ROUND(N(data!P63), 0)</f>
        <v>10</v>
      </c>
      <c r="J15" s="207">
        <f>ROUND(N(data!P64), 0)</f>
        <v>17337055</v>
      </c>
      <c r="K15" s="207">
        <f>ROUND(N(data!P65), 0)</f>
        <v>0</v>
      </c>
      <c r="L15" s="207">
        <f>ROUND(N(data!P66), 0)</f>
        <v>259823</v>
      </c>
      <c r="M15" s="207">
        <f>ROUND(N(data!P67), 0)</f>
        <v>2742932</v>
      </c>
      <c r="N15" s="207">
        <f>ROUND(N(data!P68), 0)</f>
        <v>24245</v>
      </c>
      <c r="O15" s="207">
        <f>ROUND(N(data!P69), 0)</f>
        <v>12879879</v>
      </c>
      <c r="P15" s="207">
        <f>ROUND(N(data!P70), 0)</f>
        <v>2223</v>
      </c>
      <c r="Q15" s="207">
        <f>ROUND(N(data!P71), 0)</f>
        <v>2218570</v>
      </c>
      <c r="R15" s="207">
        <f>ROUND(N(data!P72), 0)</f>
        <v>8074</v>
      </c>
      <c r="S15" s="207">
        <f>ROUND(N(data!P73), 0)</f>
        <v>0</v>
      </c>
      <c r="T15" s="207">
        <f>ROUND(N(data!P74), 0)</f>
        <v>27476</v>
      </c>
      <c r="U15" s="207">
        <f>ROUND(N(data!P75), 0)</f>
        <v>0</v>
      </c>
      <c r="V15" s="207">
        <f>ROUND(N(data!P76), 0)</f>
        <v>0</v>
      </c>
      <c r="W15" s="207">
        <f>ROUND(N(data!P77), 0)</f>
        <v>1141466</v>
      </c>
      <c r="X15" s="207">
        <f>ROUND(N(data!P78), 0)</f>
        <v>9440801</v>
      </c>
      <c r="Y15" s="207">
        <f>ROUND(N(data!P79), 0)</f>
        <v>18555</v>
      </c>
      <c r="Z15" s="207">
        <f>ROUND(N(data!P80), 0)</f>
        <v>10050</v>
      </c>
      <c r="AA15" s="207">
        <f>ROUND(N(data!P81), 0)</f>
        <v>0</v>
      </c>
      <c r="AB15" s="207">
        <f>ROUND(N(data!P82), 0)</f>
        <v>4706</v>
      </c>
      <c r="AC15" s="207">
        <f>ROUND(N(data!P83), 0)</f>
        <v>7958</v>
      </c>
      <c r="AD15" s="207">
        <f>ROUND(N(data!P84), 0)</f>
        <v>0</v>
      </c>
      <c r="AE15" s="207">
        <f>ROUND(N(data!P89), 0)</f>
        <v>365154646</v>
      </c>
      <c r="AF15" s="207">
        <f>ROUND(N(data!P87), 0)</f>
        <v>107785234</v>
      </c>
      <c r="AG15" s="207">
        <f>ROUND(N(data!P90), 0)</f>
        <v>40998</v>
      </c>
      <c r="AH15" s="207">
        <f>ROUND(N(data!P91), 0)</f>
        <v>0</v>
      </c>
      <c r="AI15" s="207">
        <f>ROUND(N(data!P92), 0)</f>
        <v>5824</v>
      </c>
      <c r="AJ15" s="207">
        <f>ROUND(N(data!P93), 0)</f>
        <v>0</v>
      </c>
      <c r="AK15" s="315">
        <f>ROUND(N(data!P94), 2)</f>
        <v>35.08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210</v>
      </c>
      <c r="B16" s="209" t="str">
        <f>RIGHT(data!$C$96,4)</f>
        <v>2023</v>
      </c>
      <c r="C16" s="12" t="str">
        <f>data!Q$55</f>
        <v>7030</v>
      </c>
      <c r="D16" s="12" t="s">
        <v>1157</v>
      </c>
      <c r="E16" s="207">
        <f>ROUND(N(data!Q59), 0)</f>
        <v>0</v>
      </c>
      <c r="F16" s="315">
        <f>ROUND(N(data!Q60), 2)</f>
        <v>28.92</v>
      </c>
      <c r="G16" s="207">
        <f>ROUND(N(data!Q61), 0)</f>
        <v>4018618</v>
      </c>
      <c r="H16" s="207">
        <f>ROUND(N(data!Q62), 0)</f>
        <v>597154</v>
      </c>
      <c r="I16" s="207">
        <f>ROUND(N(data!Q63), 0)</f>
        <v>0</v>
      </c>
      <c r="J16" s="207">
        <f>ROUND(N(data!Q64), 0)</f>
        <v>76624</v>
      </c>
      <c r="K16" s="207">
        <f>ROUND(N(data!Q65), 0)</f>
        <v>0</v>
      </c>
      <c r="L16" s="207">
        <f>ROUND(N(data!Q66), 0)</f>
        <v>964</v>
      </c>
      <c r="M16" s="207">
        <f>ROUND(N(data!Q67), 0)</f>
        <v>4450</v>
      </c>
      <c r="N16" s="207">
        <f>ROUND(N(data!Q68), 0)</f>
        <v>0</v>
      </c>
      <c r="O16" s="207">
        <f>ROUND(N(data!Q69), 0)</f>
        <v>3807441</v>
      </c>
      <c r="P16" s="207">
        <f>ROUND(N(data!Q70), 0)</f>
        <v>39</v>
      </c>
      <c r="Q16" s="207">
        <f>ROUND(N(data!Q71), 0)</f>
        <v>692</v>
      </c>
      <c r="R16" s="207">
        <f>ROUND(N(data!Q72), 0)</f>
        <v>-115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3945</v>
      </c>
      <c r="X16" s="207">
        <f>ROUND(N(data!Q78), 0)</f>
        <v>3791164</v>
      </c>
      <c r="Y16" s="207">
        <f>ROUND(N(data!Q79), 0)</f>
        <v>3655</v>
      </c>
      <c r="Z16" s="207">
        <f>ROUND(N(data!Q80), 0)</f>
        <v>5934</v>
      </c>
      <c r="AA16" s="207">
        <f>ROUND(N(data!Q81), 0)</f>
        <v>0</v>
      </c>
      <c r="AB16" s="207">
        <f>ROUND(N(data!Q82), 0)</f>
        <v>1607</v>
      </c>
      <c r="AC16" s="207">
        <f>ROUND(N(data!Q83), 0)</f>
        <v>520</v>
      </c>
      <c r="AD16" s="207">
        <f>ROUND(N(data!Q84), 0)</f>
        <v>0</v>
      </c>
      <c r="AE16" s="207">
        <f>ROUND(N(data!Q89), 0)</f>
        <v>26949125</v>
      </c>
      <c r="AF16" s="207">
        <f>ROUND(N(data!Q87), 0)</f>
        <v>10262876</v>
      </c>
      <c r="AG16" s="207">
        <f>ROUND(N(data!Q90), 0)</f>
        <v>16294</v>
      </c>
      <c r="AH16" s="207">
        <f>ROUND(N(data!Q91), 0)</f>
        <v>0</v>
      </c>
      <c r="AI16" s="207">
        <f>ROUND(N(data!Q92), 0)</f>
        <v>2315</v>
      </c>
      <c r="AJ16" s="207">
        <f>ROUND(N(data!Q93), 0)</f>
        <v>0</v>
      </c>
      <c r="AK16" s="315">
        <f>ROUND(N(data!Q94), 2)</f>
        <v>20.21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210</v>
      </c>
      <c r="B17" s="209" t="str">
        <f>RIGHT(data!$C$96,4)</f>
        <v>2023</v>
      </c>
      <c r="C17" s="12" t="str">
        <f>data!R$55</f>
        <v>7040</v>
      </c>
      <c r="D17" s="12" t="s">
        <v>1157</v>
      </c>
      <c r="E17" s="207">
        <f>ROUND(N(data!R59), 0)</f>
        <v>0</v>
      </c>
      <c r="F17" s="315">
        <f>ROUND(N(data!R60), 2)</f>
        <v>5.2</v>
      </c>
      <c r="G17" s="207">
        <f>ROUND(N(data!R61), 0)</f>
        <v>607661</v>
      </c>
      <c r="H17" s="207">
        <f>ROUND(N(data!R62), 0)</f>
        <v>86528</v>
      </c>
      <c r="I17" s="207">
        <f>ROUND(N(data!R63), 0)</f>
        <v>2116190</v>
      </c>
      <c r="J17" s="207">
        <f>ROUND(N(data!R64), 0)</f>
        <v>536964</v>
      </c>
      <c r="K17" s="207">
        <f>ROUND(N(data!R65), 0)</f>
        <v>0</v>
      </c>
      <c r="L17" s="207">
        <f>ROUND(N(data!R66), 0)</f>
        <v>8134</v>
      </c>
      <c r="M17" s="207">
        <f>ROUND(N(data!R67), 0)</f>
        <v>15961</v>
      </c>
      <c r="N17" s="207">
        <f>ROUND(N(data!R68), 0)</f>
        <v>0</v>
      </c>
      <c r="O17" s="207">
        <f>ROUND(N(data!R69), 0)</f>
        <v>578009</v>
      </c>
      <c r="P17" s="207">
        <f>ROUND(N(data!R70), 0)</f>
        <v>4128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573267</v>
      </c>
      <c r="Y17" s="207">
        <f>ROUND(N(data!R79), 0)</f>
        <v>0</v>
      </c>
      <c r="Z17" s="207">
        <f>ROUND(N(data!R80), 0)</f>
        <v>614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2715906</v>
      </c>
      <c r="AF17" s="207">
        <f>ROUND(N(data!R87), 0)</f>
        <v>2677208</v>
      </c>
      <c r="AG17" s="207">
        <f>ROUND(N(data!R90), 0)</f>
        <v>4098</v>
      </c>
      <c r="AH17" s="207">
        <f>ROUND(N(data!R91), 0)</f>
        <v>0</v>
      </c>
      <c r="AI17" s="207">
        <f>ROUND(N(data!R92), 0)</f>
        <v>582</v>
      </c>
      <c r="AJ17" s="207">
        <f>ROUND(N(data!R93), 0)</f>
        <v>0</v>
      </c>
      <c r="AK17" s="315">
        <f>ROUND(N(data!R94), 2)</f>
        <v>0.06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210</v>
      </c>
      <c r="B18" s="209" t="str">
        <f>RIGHT(data!$C$96,4)</f>
        <v>2023</v>
      </c>
      <c r="C18" s="12" t="str">
        <f>data!S$55</f>
        <v>7050</v>
      </c>
      <c r="D18" s="12" t="s">
        <v>1157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651996</v>
      </c>
      <c r="K18" s="207">
        <f>ROUND(N(data!S65), 0)</f>
        <v>0</v>
      </c>
      <c r="L18" s="207">
        <f>ROUND(N(data!S66), 0)</f>
        <v>84030</v>
      </c>
      <c r="M18" s="207">
        <f>ROUND(N(data!S67), 0)</f>
        <v>0</v>
      </c>
      <c r="N18" s="207">
        <f>ROUND(N(data!S68), 0)</f>
        <v>41</v>
      </c>
      <c r="O18" s="207">
        <f>ROUND(N(data!S69), 0)</f>
        <v>-3687</v>
      </c>
      <c r="P18" s="207">
        <f>ROUND(N(data!S70), 0)</f>
        <v>-4111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110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314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210</v>
      </c>
      <c r="B19" s="209" t="str">
        <f>RIGHT(data!$C$96,4)</f>
        <v>2023</v>
      </c>
      <c r="C19" s="12" t="str">
        <f>data!T$55</f>
        <v>7060</v>
      </c>
      <c r="D19" s="12" t="s">
        <v>1157</v>
      </c>
      <c r="E19" s="207">
        <f>ROUND(N(data!T59), 0)</f>
        <v>0</v>
      </c>
      <c r="F19" s="315">
        <f>ROUND(N(data!T60), 2)</f>
        <v>1.79</v>
      </c>
      <c r="G19" s="207">
        <f>ROUND(N(data!T61), 0)</f>
        <v>294661</v>
      </c>
      <c r="H19" s="207">
        <f>ROUND(N(data!T62), 0)</f>
        <v>631</v>
      </c>
      <c r="I19" s="207">
        <f>ROUND(N(data!T63), 0)</f>
        <v>0</v>
      </c>
      <c r="J19" s="207">
        <f>ROUND(N(data!T64), 0)</f>
        <v>72316</v>
      </c>
      <c r="K19" s="207">
        <f>ROUND(N(data!T65), 0)</f>
        <v>0</v>
      </c>
      <c r="L19" s="207">
        <f>ROUND(N(data!T66), 0)</f>
        <v>1974</v>
      </c>
      <c r="M19" s="207">
        <f>ROUND(N(data!T67), 0)</f>
        <v>6761</v>
      </c>
      <c r="N19" s="207">
        <f>ROUND(N(data!T68), 0)</f>
        <v>0</v>
      </c>
      <c r="O19" s="207">
        <f>ROUND(N(data!T69), 0)</f>
        <v>277983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277983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1192849</v>
      </c>
      <c r="AF19" s="207">
        <f>ROUND(N(data!T87), 0)</f>
        <v>1134477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1.78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210</v>
      </c>
      <c r="B20" s="209" t="str">
        <f>RIGHT(data!$C$96,4)</f>
        <v>2023</v>
      </c>
      <c r="C20" s="12" t="str">
        <f>data!U$55</f>
        <v>7070</v>
      </c>
      <c r="D20" s="12" t="s">
        <v>1157</v>
      </c>
      <c r="E20" s="207">
        <f>ROUND(N(data!U59), 0)</f>
        <v>0</v>
      </c>
      <c r="F20" s="315">
        <f>ROUND(N(data!U60), 2)</f>
        <v>2.5499999999999998</v>
      </c>
      <c r="G20" s="207">
        <f>ROUND(N(data!U61), 0)</f>
        <v>255029</v>
      </c>
      <c r="H20" s="207">
        <f>ROUND(N(data!U62), 0)</f>
        <v>20425</v>
      </c>
      <c r="I20" s="207">
        <f>ROUND(N(data!U63), 0)</f>
        <v>712172</v>
      </c>
      <c r="J20" s="207">
        <f>ROUND(N(data!U64), 0)</f>
        <v>631584</v>
      </c>
      <c r="K20" s="207">
        <f>ROUND(N(data!U65), 0)</f>
        <v>0</v>
      </c>
      <c r="L20" s="207">
        <f>ROUND(N(data!U66), 0)</f>
        <v>6102359</v>
      </c>
      <c r="M20" s="207">
        <f>ROUND(N(data!U67), 0)</f>
        <v>20857</v>
      </c>
      <c r="N20" s="207">
        <f>ROUND(N(data!U68), 0)</f>
        <v>0</v>
      </c>
      <c r="O20" s="207">
        <f>ROUND(N(data!U69), 0)</f>
        <v>1019083</v>
      </c>
      <c r="P20" s="207">
        <f>ROUND(N(data!U70), 0)</f>
        <v>759841</v>
      </c>
      <c r="Q20" s="207">
        <f>ROUND(N(data!U71), 0)</f>
        <v>0</v>
      </c>
      <c r="R20" s="207">
        <f>ROUND(N(data!U72), 0)</f>
        <v>11494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4319</v>
      </c>
      <c r="X20" s="207">
        <f>ROUND(N(data!U78), 0)</f>
        <v>240594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2835</v>
      </c>
      <c r="AD20" s="207">
        <f>ROUND(N(data!U84), 0)</f>
        <v>0</v>
      </c>
      <c r="AE20" s="207">
        <f>ROUND(N(data!U89), 0)</f>
        <v>54055305</v>
      </c>
      <c r="AF20" s="207">
        <f>ROUND(N(data!U87), 0)</f>
        <v>29369912</v>
      </c>
      <c r="AG20" s="207">
        <f>ROUND(N(data!U90), 0)</f>
        <v>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210</v>
      </c>
      <c r="B21" s="209" t="str">
        <f>RIGHT(data!$C$96,4)</f>
        <v>2023</v>
      </c>
      <c r="C21" s="12" t="str">
        <f>data!V$55</f>
        <v>7110</v>
      </c>
      <c r="D21" s="12" t="s">
        <v>1157</v>
      </c>
      <c r="E21" s="207">
        <f>ROUND(N(data!V59), 0)</f>
        <v>0</v>
      </c>
      <c r="F21" s="315">
        <f>ROUND(N(data!V60), 2)</f>
        <v>29.97</v>
      </c>
      <c r="G21" s="207">
        <f>ROUND(N(data!V61), 0)</f>
        <v>4165651</v>
      </c>
      <c r="H21" s="207">
        <f>ROUND(N(data!V62), 0)</f>
        <v>571780</v>
      </c>
      <c r="I21" s="207">
        <f>ROUND(N(data!V63), 0)</f>
        <v>0</v>
      </c>
      <c r="J21" s="207">
        <f>ROUND(N(data!V64), 0)</f>
        <v>1503201</v>
      </c>
      <c r="K21" s="207">
        <f>ROUND(N(data!V65), 0)</f>
        <v>0</v>
      </c>
      <c r="L21" s="207">
        <f>ROUND(N(data!V66), 0)</f>
        <v>133724</v>
      </c>
      <c r="M21" s="207">
        <f>ROUND(N(data!V67), 0)</f>
        <v>126713</v>
      </c>
      <c r="N21" s="207">
        <f>ROUND(N(data!V68), 0)</f>
        <v>6303</v>
      </c>
      <c r="O21" s="207">
        <f>ROUND(N(data!V69), 0)</f>
        <v>4245272</v>
      </c>
      <c r="P21" s="207">
        <f>ROUND(N(data!V70), 0)</f>
        <v>0</v>
      </c>
      <c r="Q21" s="207">
        <f>ROUND(N(data!V71), 0)</f>
        <v>114451</v>
      </c>
      <c r="R21" s="207">
        <f>ROUND(N(data!V72), 0)</f>
        <v>175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189279</v>
      </c>
      <c r="X21" s="207">
        <f>ROUND(N(data!V78), 0)</f>
        <v>3929875</v>
      </c>
      <c r="Y21" s="207">
        <f>ROUND(N(data!V79), 0)</f>
        <v>6591</v>
      </c>
      <c r="Z21" s="207">
        <f>ROUND(N(data!V80), 0)</f>
        <v>1513</v>
      </c>
      <c r="AA21" s="207">
        <f>ROUND(N(data!V81), 0)</f>
        <v>0</v>
      </c>
      <c r="AB21" s="207">
        <f>ROUND(N(data!V82), 0)</f>
        <v>917</v>
      </c>
      <c r="AC21" s="207">
        <f>ROUND(N(data!V83), 0)</f>
        <v>2471</v>
      </c>
      <c r="AD21" s="207">
        <f>ROUND(N(data!V84), 0)</f>
        <v>0</v>
      </c>
      <c r="AE21" s="207">
        <f>ROUND(N(data!V89), 0)</f>
        <v>68133211</v>
      </c>
      <c r="AF21" s="207">
        <f>ROUND(N(data!V87), 0)</f>
        <v>36988544</v>
      </c>
      <c r="AG21" s="207">
        <f>ROUND(N(data!V90), 0)</f>
        <v>2215</v>
      </c>
      <c r="AH21" s="207">
        <f>ROUND(N(data!V91), 0)</f>
        <v>0</v>
      </c>
      <c r="AI21" s="207">
        <f>ROUND(N(data!V92), 0)</f>
        <v>315</v>
      </c>
      <c r="AJ21" s="207">
        <f>ROUND(N(data!V93), 0)</f>
        <v>0</v>
      </c>
      <c r="AK21" s="315">
        <f>ROUND(N(data!V94), 2)</f>
        <v>6.4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210</v>
      </c>
      <c r="B22" s="209" t="str">
        <f>RIGHT(data!$C$96,4)</f>
        <v>2023</v>
      </c>
      <c r="C22" s="12" t="str">
        <f>data!W$55</f>
        <v>7120</v>
      </c>
      <c r="D22" s="12" t="s">
        <v>1157</v>
      </c>
      <c r="E22" s="207">
        <f>ROUND(N(data!W59), 0)</f>
        <v>0</v>
      </c>
      <c r="F22" s="315">
        <f>ROUND(N(data!W60), 2)</f>
        <v>6.66</v>
      </c>
      <c r="G22" s="207">
        <f>ROUND(N(data!W61), 0)</f>
        <v>1130664</v>
      </c>
      <c r="H22" s="207">
        <f>ROUND(N(data!W62), 0)</f>
        <v>164883</v>
      </c>
      <c r="I22" s="207">
        <f>ROUND(N(data!W63), 0)</f>
        <v>0</v>
      </c>
      <c r="J22" s="207">
        <f>ROUND(N(data!W64), 0)</f>
        <v>210901</v>
      </c>
      <c r="K22" s="207">
        <f>ROUND(N(data!W65), 0)</f>
        <v>0</v>
      </c>
      <c r="L22" s="207">
        <f>ROUND(N(data!W66), 0)</f>
        <v>87263</v>
      </c>
      <c r="M22" s="207">
        <f>ROUND(N(data!W67), 0)</f>
        <v>52320</v>
      </c>
      <c r="N22" s="207">
        <f>ROUND(N(data!W68), 0)</f>
        <v>0</v>
      </c>
      <c r="O22" s="207">
        <f>ROUND(N(data!W69), 0)</f>
        <v>1121340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54517</v>
      </c>
      <c r="X22" s="207">
        <f>ROUND(N(data!W78), 0)</f>
        <v>1066668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155</v>
      </c>
      <c r="AC22" s="207">
        <f>ROUND(N(data!W83), 0)</f>
        <v>0</v>
      </c>
      <c r="AD22" s="207">
        <f>ROUND(N(data!W84), 0)</f>
        <v>0</v>
      </c>
      <c r="AE22" s="207">
        <f>ROUND(N(data!W89), 0)</f>
        <v>15118924</v>
      </c>
      <c r="AF22" s="207">
        <f>ROUND(N(data!W87), 0)</f>
        <v>2213927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5">
        <f>ROUND(N(data!W94), 2)</f>
        <v>0.06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210</v>
      </c>
      <c r="B23" s="209" t="str">
        <f>RIGHT(data!$C$96,4)</f>
        <v>2023</v>
      </c>
      <c r="C23" s="12" t="str">
        <f>data!X$55</f>
        <v>7130</v>
      </c>
      <c r="D23" s="12" t="s">
        <v>1157</v>
      </c>
      <c r="E23" s="207">
        <f>ROUND(N(data!X59), 0)</f>
        <v>0</v>
      </c>
      <c r="F23" s="315">
        <f>ROUND(N(data!X60), 2)</f>
        <v>20.11</v>
      </c>
      <c r="G23" s="207">
        <f>ROUND(N(data!X61), 0)</f>
        <v>2817451</v>
      </c>
      <c r="H23" s="207">
        <f>ROUND(N(data!X62), 0)</f>
        <v>393346</v>
      </c>
      <c r="I23" s="207">
        <f>ROUND(N(data!X63), 0)</f>
        <v>0</v>
      </c>
      <c r="J23" s="207">
        <f>ROUND(N(data!X64), 0)</f>
        <v>1411474</v>
      </c>
      <c r="K23" s="207">
        <f>ROUND(N(data!X65), 0)</f>
        <v>0</v>
      </c>
      <c r="L23" s="207">
        <f>ROUND(N(data!X66), 0)</f>
        <v>13502</v>
      </c>
      <c r="M23" s="207">
        <f>ROUND(N(data!X67), 0)</f>
        <v>10217</v>
      </c>
      <c r="N23" s="207">
        <f>ROUND(N(data!X68), 0)</f>
        <v>0</v>
      </c>
      <c r="O23" s="207">
        <f>ROUND(N(data!X69), 0)</f>
        <v>3040305</v>
      </c>
      <c r="P23" s="207">
        <f>ROUND(N(data!X70), 0)</f>
        <v>0</v>
      </c>
      <c r="Q23" s="207">
        <f>ROUND(N(data!X71), 0)</f>
        <v>69566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310966</v>
      </c>
      <c r="X23" s="207">
        <f>ROUND(N(data!X78), 0)</f>
        <v>2657983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1790</v>
      </c>
      <c r="AD23" s="207">
        <f>ROUND(N(data!X84), 0)</f>
        <v>0</v>
      </c>
      <c r="AE23" s="207">
        <f>ROUND(N(data!X89), 0)</f>
        <v>38602126</v>
      </c>
      <c r="AF23" s="207">
        <f>ROUND(N(data!X87), 0)</f>
        <v>7379001</v>
      </c>
      <c r="AG23" s="207">
        <f>ROUND(N(data!X90), 0)</f>
        <v>1130</v>
      </c>
      <c r="AH23" s="207">
        <f>ROUND(N(data!X91), 0)</f>
        <v>0</v>
      </c>
      <c r="AI23" s="207">
        <f>ROUND(N(data!X92), 0)</f>
        <v>161</v>
      </c>
      <c r="AJ23" s="207">
        <f>ROUND(N(data!X93), 0)</f>
        <v>0</v>
      </c>
      <c r="AK23" s="315">
        <f>ROUND(N(data!X94), 2)</f>
        <v>0.2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210</v>
      </c>
      <c r="B24" s="209" t="str">
        <f>RIGHT(data!$C$96,4)</f>
        <v>2023</v>
      </c>
      <c r="C24" s="12" t="str">
        <f>data!Y$55</f>
        <v>7140</v>
      </c>
      <c r="D24" s="12" t="s">
        <v>1157</v>
      </c>
      <c r="E24" s="207">
        <f>ROUND(N(data!Y59), 0)</f>
        <v>0</v>
      </c>
      <c r="F24" s="315">
        <f>ROUND(N(data!Y60), 2)</f>
        <v>38.69</v>
      </c>
      <c r="G24" s="207">
        <f>ROUND(N(data!Y61), 0)</f>
        <v>4345533</v>
      </c>
      <c r="H24" s="207">
        <f>ROUND(N(data!Y62), 0)</f>
        <v>635672</v>
      </c>
      <c r="I24" s="207">
        <f>ROUND(N(data!Y63), 0)</f>
        <v>2125</v>
      </c>
      <c r="J24" s="207">
        <f>ROUND(N(data!Y64), 0)</f>
        <v>660959</v>
      </c>
      <c r="K24" s="207">
        <f>ROUND(N(data!Y65), 0)</f>
        <v>0</v>
      </c>
      <c r="L24" s="207">
        <f>ROUND(N(data!Y66), 0)</f>
        <v>731567</v>
      </c>
      <c r="M24" s="207">
        <f>ROUND(N(data!Y67), 0)</f>
        <v>390013</v>
      </c>
      <c r="N24" s="207">
        <f>ROUND(N(data!Y68), 0)</f>
        <v>0</v>
      </c>
      <c r="O24" s="207">
        <f>ROUND(N(data!Y69), 0)</f>
        <v>4761770</v>
      </c>
      <c r="P24" s="207">
        <f>ROUND(N(data!Y70), 0)</f>
        <v>0</v>
      </c>
      <c r="Q24" s="207">
        <f>ROUND(N(data!Y71), 0)</f>
        <v>127337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523352</v>
      </c>
      <c r="X24" s="207">
        <f>ROUND(N(data!Y78), 0)</f>
        <v>4099576</v>
      </c>
      <c r="Y24" s="207">
        <f>ROUND(N(data!Y79), 0)</f>
        <v>0</v>
      </c>
      <c r="Z24" s="207">
        <f>ROUND(N(data!Y80), 0)</f>
        <v>50</v>
      </c>
      <c r="AA24" s="207">
        <f>ROUND(N(data!Y81), 0)</f>
        <v>0</v>
      </c>
      <c r="AB24" s="207">
        <f>ROUND(N(data!Y82), 0)</f>
        <v>0</v>
      </c>
      <c r="AC24" s="207">
        <f>ROUND(N(data!Y83), 0)</f>
        <v>11455</v>
      </c>
      <c r="AD24" s="207">
        <f>ROUND(N(data!Y84), 0)</f>
        <v>0</v>
      </c>
      <c r="AE24" s="207">
        <f>ROUND(N(data!Y89), 0)</f>
        <v>40366297</v>
      </c>
      <c r="AF24" s="207">
        <f>ROUND(N(data!Y87), 0)</f>
        <v>6783277</v>
      </c>
      <c r="AG24" s="207">
        <f>ROUND(N(data!Y90), 0)</f>
        <v>12521</v>
      </c>
      <c r="AH24" s="207">
        <f>ROUND(N(data!Y91), 0)</f>
        <v>0</v>
      </c>
      <c r="AI24" s="207">
        <f>ROUND(N(data!Y92), 0)</f>
        <v>1779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210</v>
      </c>
      <c r="B25" s="209" t="str">
        <f>RIGHT(data!$C$96,4)</f>
        <v>2023</v>
      </c>
      <c r="C25" s="12" t="str">
        <f>data!Z$55</f>
        <v>7150</v>
      </c>
      <c r="D25" s="12" t="s">
        <v>1157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210</v>
      </c>
      <c r="B26" s="209" t="str">
        <f>RIGHT(data!$C$96,4)</f>
        <v>2023</v>
      </c>
      <c r="C26" s="12" t="str">
        <f>data!AA$55</f>
        <v>7160</v>
      </c>
      <c r="D26" s="12" t="s">
        <v>1157</v>
      </c>
      <c r="E26" s="207">
        <f>ROUND(N(data!AA59), 0)</f>
        <v>0</v>
      </c>
      <c r="F26" s="315">
        <f>ROUND(N(data!AA60), 2)</f>
        <v>1.05</v>
      </c>
      <c r="G26" s="207">
        <f>ROUND(N(data!AA61), 0)</f>
        <v>147960</v>
      </c>
      <c r="H26" s="207">
        <f>ROUND(N(data!AA62), 0)</f>
        <v>0</v>
      </c>
      <c r="I26" s="207">
        <f>ROUND(N(data!AA63), 0)</f>
        <v>0</v>
      </c>
      <c r="J26" s="207">
        <f>ROUND(N(data!AA64), 0)</f>
        <v>57361</v>
      </c>
      <c r="K26" s="207">
        <f>ROUND(N(data!AA65), 0)</f>
        <v>0</v>
      </c>
      <c r="L26" s="207">
        <f>ROUND(N(data!AA66), 0)</f>
        <v>578</v>
      </c>
      <c r="M26" s="207">
        <f>ROUND(N(data!AA67), 0)</f>
        <v>0</v>
      </c>
      <c r="N26" s="207">
        <f>ROUND(N(data!AA68), 0)</f>
        <v>0</v>
      </c>
      <c r="O26" s="207">
        <f>ROUND(N(data!AA69), 0)</f>
        <v>166560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26975</v>
      </c>
      <c r="X26" s="207">
        <f>ROUND(N(data!AA78), 0)</f>
        <v>139585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3184278</v>
      </c>
      <c r="AF26" s="207">
        <f>ROUND(N(data!AA87), 0)</f>
        <v>381657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210</v>
      </c>
      <c r="B27" s="209" t="str">
        <f>RIGHT(data!$C$96,4)</f>
        <v>2023</v>
      </c>
      <c r="C27" s="12" t="str">
        <f>data!AB$55</f>
        <v>7170</v>
      </c>
      <c r="D27" s="12" t="s">
        <v>1157</v>
      </c>
      <c r="E27" s="207">
        <f>ROUND(N(data!AB59), 0)</f>
        <v>0</v>
      </c>
      <c r="F27" s="315">
        <f>ROUND(N(data!AB60), 2)</f>
        <v>26.34</v>
      </c>
      <c r="G27" s="207">
        <f>ROUND(N(data!AB61), 0)</f>
        <v>3976950</v>
      </c>
      <c r="H27" s="207">
        <f>ROUND(N(data!AB62), 0)</f>
        <v>545516</v>
      </c>
      <c r="I27" s="207">
        <f>ROUND(N(data!AB63), 0)</f>
        <v>53650</v>
      </c>
      <c r="J27" s="207">
        <f>ROUND(N(data!AB64), 0)</f>
        <v>8147131</v>
      </c>
      <c r="K27" s="207">
        <f>ROUND(N(data!AB65), 0)</f>
        <v>0</v>
      </c>
      <c r="L27" s="207">
        <f>ROUND(N(data!AB66), 0)</f>
        <v>87193</v>
      </c>
      <c r="M27" s="207">
        <f>ROUND(N(data!AB67), 0)</f>
        <v>7</v>
      </c>
      <c r="N27" s="207">
        <f>ROUND(N(data!AB68), 0)</f>
        <v>195259</v>
      </c>
      <c r="O27" s="207">
        <f>ROUND(N(data!AB69), 0)</f>
        <v>3820695</v>
      </c>
      <c r="P27" s="207">
        <f>ROUND(N(data!AB70), 0)</f>
        <v>0</v>
      </c>
      <c r="Q27" s="207">
        <f>ROUND(N(data!AB71), 0)</f>
        <v>992</v>
      </c>
      <c r="R27" s="207">
        <f>ROUND(N(data!AB72), 0)</f>
        <v>1685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54804</v>
      </c>
      <c r="X27" s="207">
        <f>ROUND(N(data!AB78), 0)</f>
        <v>3751854</v>
      </c>
      <c r="Y27" s="207">
        <f>ROUND(N(data!AB79), 0)</f>
        <v>0</v>
      </c>
      <c r="Z27" s="207">
        <f>ROUND(N(data!AB80), 0)</f>
        <v>2428</v>
      </c>
      <c r="AA27" s="207">
        <f>ROUND(N(data!AB81), 0)</f>
        <v>0</v>
      </c>
      <c r="AB27" s="207">
        <f>ROUND(N(data!AB82), 0)</f>
        <v>1087</v>
      </c>
      <c r="AC27" s="207">
        <f>ROUND(N(data!AB83), 0)</f>
        <v>7845</v>
      </c>
      <c r="AD27" s="207">
        <f>ROUND(N(data!AB84), 0)</f>
        <v>0</v>
      </c>
      <c r="AE27" s="207">
        <f>ROUND(N(data!AB89), 0)</f>
        <v>55377416</v>
      </c>
      <c r="AF27" s="207">
        <f>ROUND(N(data!AB87), 0)</f>
        <v>27862790</v>
      </c>
      <c r="AG27" s="207">
        <f>ROUND(N(data!AB90), 0)</f>
        <v>4583</v>
      </c>
      <c r="AH27" s="207">
        <f>ROUND(N(data!AB91), 0)</f>
        <v>0</v>
      </c>
      <c r="AI27" s="207">
        <f>ROUND(N(data!AB92), 0)</f>
        <v>651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210</v>
      </c>
      <c r="B28" s="209" t="str">
        <f>RIGHT(data!$C$96,4)</f>
        <v>2023</v>
      </c>
      <c r="C28" s="12" t="str">
        <f>data!AC$55</f>
        <v>7180</v>
      </c>
      <c r="D28" s="12" t="s">
        <v>1157</v>
      </c>
      <c r="E28" s="207">
        <f>ROUND(N(data!AC59), 0)</f>
        <v>0</v>
      </c>
      <c r="F28" s="315">
        <f>ROUND(N(data!AC60), 2)</f>
        <v>14.1</v>
      </c>
      <c r="G28" s="207">
        <f>ROUND(N(data!AC61), 0)</f>
        <v>1598640</v>
      </c>
      <c r="H28" s="207">
        <f>ROUND(N(data!AC62), 0)</f>
        <v>241118</v>
      </c>
      <c r="I28" s="207">
        <f>ROUND(N(data!AC63), 0)</f>
        <v>0</v>
      </c>
      <c r="J28" s="207">
        <f>ROUND(N(data!AC64), 0)</f>
        <v>247266</v>
      </c>
      <c r="K28" s="207">
        <f>ROUND(N(data!AC65), 0)</f>
        <v>0</v>
      </c>
      <c r="L28" s="207">
        <f>ROUND(N(data!AC66), 0)</f>
        <v>7675</v>
      </c>
      <c r="M28" s="207">
        <f>ROUND(N(data!AC67), 0)</f>
        <v>152414</v>
      </c>
      <c r="N28" s="207">
        <f>ROUND(N(data!AC68), 0)</f>
        <v>16861</v>
      </c>
      <c r="O28" s="207">
        <f>ROUND(N(data!AC69), 0)</f>
        <v>2033230</v>
      </c>
      <c r="P28" s="207">
        <f>ROUND(N(data!AC70), 0)</f>
        <v>0</v>
      </c>
      <c r="Q28" s="207">
        <f>ROUND(N(data!AC71), 0)</f>
        <v>507320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8594</v>
      </c>
      <c r="X28" s="207">
        <f>ROUND(N(data!AC78), 0)</f>
        <v>1508157</v>
      </c>
      <c r="Y28" s="207">
        <f>ROUND(N(data!AC79), 0)</f>
        <v>4899</v>
      </c>
      <c r="Z28" s="207">
        <f>ROUND(N(data!AC80), 0)</f>
        <v>2574</v>
      </c>
      <c r="AA28" s="207">
        <f>ROUND(N(data!AC81), 0)</f>
        <v>0</v>
      </c>
      <c r="AB28" s="207">
        <f>ROUND(N(data!AC82), 0)</f>
        <v>1190</v>
      </c>
      <c r="AC28" s="207">
        <f>ROUND(N(data!AC83), 0)</f>
        <v>496</v>
      </c>
      <c r="AD28" s="207">
        <f>ROUND(N(data!AC84), 0)</f>
        <v>0</v>
      </c>
      <c r="AE28" s="207">
        <f>ROUND(N(data!AC89), 0)</f>
        <v>22682130</v>
      </c>
      <c r="AF28" s="207">
        <f>ROUND(N(data!AC87), 0)</f>
        <v>20360868</v>
      </c>
      <c r="AG28" s="207">
        <f>ROUND(N(data!AC90), 0)</f>
        <v>1856</v>
      </c>
      <c r="AH28" s="207">
        <f>ROUND(N(data!AC91), 0)</f>
        <v>0</v>
      </c>
      <c r="AI28" s="207">
        <f>ROUND(N(data!AC92), 0)</f>
        <v>264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210</v>
      </c>
      <c r="B29" s="209" t="str">
        <f>RIGHT(data!$C$96,4)</f>
        <v>2023</v>
      </c>
      <c r="C29" s="12" t="str">
        <f>data!AD$55</f>
        <v>7190</v>
      </c>
      <c r="D29" s="12" t="s">
        <v>1157</v>
      </c>
      <c r="E29" s="207">
        <f>ROUND(N(data!AD59), 0)</f>
        <v>0</v>
      </c>
      <c r="F29" s="315">
        <f>ROUND(N(data!AD60), 2)</f>
        <v>1.27</v>
      </c>
      <c r="G29" s="207">
        <f>ROUND(N(data!AD61), 0)</f>
        <v>200277</v>
      </c>
      <c r="H29" s="207">
        <f>ROUND(N(data!AD62), 0)</f>
        <v>0</v>
      </c>
      <c r="I29" s="207">
        <f>ROUND(N(data!AD63), 0)</f>
        <v>0</v>
      </c>
      <c r="J29" s="207">
        <f>ROUND(N(data!AD64), 0)</f>
        <v>97464</v>
      </c>
      <c r="K29" s="207">
        <f>ROUND(N(data!AD65), 0)</f>
        <v>0</v>
      </c>
      <c r="L29" s="207">
        <f>ROUND(N(data!AD66), 0)</f>
        <v>3458</v>
      </c>
      <c r="M29" s="207">
        <f>ROUND(N(data!AD67), 0)</f>
        <v>0</v>
      </c>
      <c r="N29" s="207">
        <f>ROUND(N(data!AD68), 0)</f>
        <v>0</v>
      </c>
      <c r="O29" s="207">
        <f>ROUND(N(data!AD69), 0)</f>
        <v>202000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188941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13059</v>
      </c>
      <c r="AD29" s="207">
        <f>ROUND(N(data!AD84), 0)</f>
        <v>0</v>
      </c>
      <c r="AE29" s="207">
        <f>ROUND(N(data!AD89), 0)</f>
        <v>2328524</v>
      </c>
      <c r="AF29" s="207">
        <f>ROUND(N(data!AD87), 0)</f>
        <v>2303392</v>
      </c>
      <c r="AG29" s="207">
        <f>ROUND(N(data!AD90), 0)</f>
        <v>1106</v>
      </c>
      <c r="AH29" s="207">
        <f>ROUND(N(data!AD91), 0)</f>
        <v>0</v>
      </c>
      <c r="AI29" s="207">
        <f>ROUND(N(data!AD92), 0)</f>
        <v>157</v>
      </c>
      <c r="AJ29" s="207">
        <f>ROUND(N(data!AD93), 0)</f>
        <v>0</v>
      </c>
      <c r="AK29" s="315">
        <f>ROUND(N(data!AD94), 2)</f>
        <v>1.24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210</v>
      </c>
      <c r="B30" s="209" t="str">
        <f>RIGHT(data!$C$96,4)</f>
        <v>2023</v>
      </c>
      <c r="C30" s="12" t="str">
        <f>data!AE$55</f>
        <v>7200</v>
      </c>
      <c r="D30" s="12" t="s">
        <v>1157</v>
      </c>
      <c r="E30" s="207">
        <f>ROUND(N(data!AE59), 0)</f>
        <v>0</v>
      </c>
      <c r="F30" s="315">
        <f>ROUND(N(data!AE60), 2)</f>
        <v>19.440000000000001</v>
      </c>
      <c r="G30" s="207">
        <f>ROUND(N(data!AE61), 0)</f>
        <v>2364522</v>
      </c>
      <c r="H30" s="207">
        <f>ROUND(N(data!AE62), 0)</f>
        <v>370088</v>
      </c>
      <c r="I30" s="207">
        <f>ROUND(N(data!AE63), 0)</f>
        <v>0</v>
      </c>
      <c r="J30" s="207">
        <f>ROUND(N(data!AE64), 0)</f>
        <v>15293</v>
      </c>
      <c r="K30" s="207">
        <f>ROUND(N(data!AE65), 0)</f>
        <v>0</v>
      </c>
      <c r="L30" s="207">
        <f>ROUND(N(data!AE66), 0)</f>
        <v>2325</v>
      </c>
      <c r="M30" s="207">
        <f>ROUND(N(data!AE67), 0)</f>
        <v>596</v>
      </c>
      <c r="N30" s="207">
        <f>ROUND(N(data!AE68), 0)</f>
        <v>0</v>
      </c>
      <c r="O30" s="207">
        <f>ROUND(N(data!AE69), 0)</f>
        <v>2240934</v>
      </c>
      <c r="P30" s="207">
        <f>ROUND(N(data!AE70), 0)</f>
        <v>0</v>
      </c>
      <c r="Q30" s="207">
        <f>ROUND(N(data!AE71), 0)</f>
        <v>1879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2230690</v>
      </c>
      <c r="Y30" s="207">
        <f>ROUND(N(data!AE79), 0)</f>
        <v>0</v>
      </c>
      <c r="Z30" s="207">
        <f>ROUND(N(data!AE80), 0)</f>
        <v>7219</v>
      </c>
      <c r="AA30" s="207">
        <f>ROUND(N(data!AE81), 0)</f>
        <v>0</v>
      </c>
      <c r="AB30" s="207">
        <f>ROUND(N(data!AE82), 0)</f>
        <v>51</v>
      </c>
      <c r="AC30" s="207">
        <f>ROUND(N(data!AE83), 0)</f>
        <v>1095</v>
      </c>
      <c r="AD30" s="207">
        <f>ROUND(N(data!AE84), 0)</f>
        <v>0</v>
      </c>
      <c r="AE30" s="207">
        <f>ROUND(N(data!AE89), 0)</f>
        <v>10657202</v>
      </c>
      <c r="AF30" s="207">
        <f>ROUND(N(data!AE87), 0)</f>
        <v>6488647</v>
      </c>
      <c r="AG30" s="207">
        <f>ROUND(N(data!AE90), 0)</f>
        <v>6121</v>
      </c>
      <c r="AH30" s="207">
        <f>ROUND(N(data!AE91), 0)</f>
        <v>0</v>
      </c>
      <c r="AI30" s="207">
        <f>ROUND(N(data!AE92), 0)</f>
        <v>870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210</v>
      </c>
      <c r="B31" s="209" t="str">
        <f>RIGHT(data!$C$96,4)</f>
        <v>2023</v>
      </c>
      <c r="C31" s="12" t="str">
        <f>data!AF$55</f>
        <v>7220</v>
      </c>
      <c r="D31" s="12" t="s">
        <v>1157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210</v>
      </c>
      <c r="B32" s="209" t="str">
        <f>RIGHT(data!$C$96,4)</f>
        <v>2023</v>
      </c>
      <c r="C32" s="12" t="str">
        <f>data!AG$55</f>
        <v>7230</v>
      </c>
      <c r="D32" s="12" t="s">
        <v>1157</v>
      </c>
      <c r="E32" s="207">
        <f>ROUND(N(data!AG59), 0)</f>
        <v>0</v>
      </c>
      <c r="F32" s="315">
        <f>ROUND(N(data!AG60), 2)</f>
        <v>56.96</v>
      </c>
      <c r="G32" s="207">
        <f>ROUND(N(data!AG61), 0)</f>
        <v>6808723</v>
      </c>
      <c r="H32" s="207">
        <f>ROUND(N(data!AG62), 0)</f>
        <v>935350</v>
      </c>
      <c r="I32" s="207">
        <f>ROUND(N(data!AG63), 0)</f>
        <v>671590</v>
      </c>
      <c r="J32" s="207">
        <f>ROUND(N(data!AG64), 0)</f>
        <v>1235658</v>
      </c>
      <c r="K32" s="207">
        <f>ROUND(N(data!AG65), 0)</f>
        <v>0</v>
      </c>
      <c r="L32" s="207">
        <f>ROUND(N(data!AG66), 0)</f>
        <v>14217</v>
      </c>
      <c r="M32" s="207">
        <f>ROUND(N(data!AG67), 0)</f>
        <v>33772</v>
      </c>
      <c r="N32" s="207">
        <f>ROUND(N(data!AG68), 0)</f>
        <v>1265</v>
      </c>
      <c r="O32" s="207">
        <f>ROUND(N(data!AG69), 0)</f>
        <v>7398252</v>
      </c>
      <c r="P32" s="207">
        <f>ROUND(N(data!AG70), 0)</f>
        <v>1894</v>
      </c>
      <c r="Q32" s="207">
        <f>ROUND(N(data!AG71), 0)</f>
        <v>937872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517</v>
      </c>
      <c r="V32" s="207">
        <f>ROUND(N(data!AG76), 0)</f>
        <v>0</v>
      </c>
      <c r="W32" s="207">
        <f>ROUND(N(data!AG77), 0)</f>
        <v>7576</v>
      </c>
      <c r="X32" s="207">
        <f>ROUND(N(data!AG78), 0)</f>
        <v>6423349</v>
      </c>
      <c r="Y32" s="207">
        <f>ROUND(N(data!AG79), 0)</f>
        <v>16456</v>
      </c>
      <c r="Z32" s="207">
        <f>ROUND(N(data!AG80), 0)</f>
        <v>10008</v>
      </c>
      <c r="AA32" s="207">
        <f>ROUND(N(data!AG81), 0)</f>
        <v>0</v>
      </c>
      <c r="AB32" s="207">
        <f>ROUND(N(data!AG82), 0)</f>
        <v>542</v>
      </c>
      <c r="AC32" s="207">
        <f>ROUND(N(data!AG83), 0)</f>
        <v>38</v>
      </c>
      <c r="AD32" s="207">
        <f>ROUND(N(data!AG84), 0)</f>
        <v>0</v>
      </c>
      <c r="AE32" s="207">
        <f>ROUND(N(data!AG89), 0)</f>
        <v>106394645</v>
      </c>
      <c r="AF32" s="207">
        <f>ROUND(N(data!AG87), 0)</f>
        <v>17497706</v>
      </c>
      <c r="AG32" s="207">
        <f>ROUND(N(data!AG90), 0)</f>
        <v>19642</v>
      </c>
      <c r="AH32" s="207">
        <f>ROUND(N(data!AG91), 0)</f>
        <v>0</v>
      </c>
      <c r="AI32" s="207">
        <f>ROUND(N(data!AG92), 0)</f>
        <v>2790</v>
      </c>
      <c r="AJ32" s="207">
        <f>ROUND(N(data!AG93), 0)</f>
        <v>0</v>
      </c>
      <c r="AK32" s="315">
        <f>ROUND(N(data!AG94), 2)</f>
        <v>29.75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210</v>
      </c>
      <c r="B33" s="209" t="str">
        <f>RIGHT(data!$C$96,4)</f>
        <v>2023</v>
      </c>
      <c r="C33" s="12" t="str">
        <f>data!AH$55</f>
        <v>7240</v>
      </c>
      <c r="D33" s="12" t="s">
        <v>1157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210</v>
      </c>
      <c r="B34" s="209" t="str">
        <f>RIGHT(data!$C$96,4)</f>
        <v>2023</v>
      </c>
      <c r="C34" s="12" t="str">
        <f>data!AI$55</f>
        <v>7250</v>
      </c>
      <c r="D34" s="12" t="s">
        <v>1157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210</v>
      </c>
      <c r="B35" s="209" t="str">
        <f>RIGHT(data!$C$96,4)</f>
        <v>2023</v>
      </c>
      <c r="C35" s="12" t="str">
        <f>data!AJ$55</f>
        <v>7260</v>
      </c>
      <c r="D35" s="12" t="s">
        <v>1157</v>
      </c>
      <c r="E35" s="207">
        <f>ROUND(N(data!AJ59), 0)</f>
        <v>0</v>
      </c>
      <c r="F35" s="315">
        <f>ROUND(N(data!AJ60), 2)</f>
        <v>14.13</v>
      </c>
      <c r="G35" s="207">
        <f>ROUND(N(data!AJ61), 0)</f>
        <v>1342442</v>
      </c>
      <c r="H35" s="207">
        <f>ROUND(N(data!AJ62), 0)</f>
        <v>200015</v>
      </c>
      <c r="I35" s="207">
        <f>ROUND(N(data!AJ63), 0)</f>
        <v>1136600</v>
      </c>
      <c r="J35" s="207">
        <f>ROUND(N(data!AJ64), 0)</f>
        <v>455012</v>
      </c>
      <c r="K35" s="207">
        <f>ROUND(N(data!AJ65), 0)</f>
        <v>0</v>
      </c>
      <c r="L35" s="207">
        <f>ROUND(N(data!AJ66), 0)</f>
        <v>561454</v>
      </c>
      <c r="M35" s="207">
        <f>ROUND(N(data!AJ67), 0)</f>
        <v>550</v>
      </c>
      <c r="N35" s="207">
        <f>ROUND(N(data!AJ68), 0)</f>
        <v>19918</v>
      </c>
      <c r="O35" s="207">
        <f>ROUND(N(data!AJ69), 0)</f>
        <v>2647217</v>
      </c>
      <c r="P35" s="207">
        <f>ROUND(N(data!AJ70), 0)</f>
        <v>573</v>
      </c>
      <c r="Q35" s="207">
        <f>ROUND(N(data!AJ71), 0)</f>
        <v>130110</v>
      </c>
      <c r="R35" s="207">
        <f>ROUND(N(data!AJ72), 0)</f>
        <v>175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1228923</v>
      </c>
      <c r="X35" s="207">
        <f>ROUND(N(data!AJ78), 0)</f>
        <v>1266460</v>
      </c>
      <c r="Y35" s="207">
        <f>ROUND(N(data!AJ79), 0)</f>
        <v>0</v>
      </c>
      <c r="Z35" s="207">
        <f>ROUND(N(data!AJ80), 0)</f>
        <v>4405</v>
      </c>
      <c r="AA35" s="207">
        <f>ROUND(N(data!AJ81), 0)</f>
        <v>0</v>
      </c>
      <c r="AB35" s="207">
        <f>ROUND(N(data!AJ82), 0)</f>
        <v>968</v>
      </c>
      <c r="AC35" s="207">
        <f>ROUND(N(data!AJ83), 0)</f>
        <v>15603</v>
      </c>
      <c r="AD35" s="207">
        <f>ROUND(N(data!AJ84), 0)</f>
        <v>26474</v>
      </c>
      <c r="AE35" s="207">
        <f>ROUND(N(data!AJ89), 0)</f>
        <v>9126082</v>
      </c>
      <c r="AF35" s="207">
        <f>ROUND(N(data!AJ87), 0)</f>
        <v>1304</v>
      </c>
      <c r="AG35" s="207">
        <f>ROUND(N(data!AJ90), 0)</f>
        <v>2883</v>
      </c>
      <c r="AH35" s="207">
        <f>ROUND(N(data!AJ91), 0)</f>
        <v>0</v>
      </c>
      <c r="AI35" s="207">
        <f>ROUND(N(data!AJ92), 0)</f>
        <v>410</v>
      </c>
      <c r="AJ35" s="207">
        <f>ROUND(N(data!AJ93), 0)</f>
        <v>0</v>
      </c>
      <c r="AK35" s="315">
        <f>ROUND(N(data!AJ94), 2)</f>
        <v>3.7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210</v>
      </c>
      <c r="B36" s="209" t="str">
        <f>RIGHT(data!$C$96,4)</f>
        <v>2023</v>
      </c>
      <c r="C36" s="12" t="str">
        <f>data!AK$55</f>
        <v>7310</v>
      </c>
      <c r="D36" s="12" t="s">
        <v>1157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210</v>
      </c>
      <c r="B37" s="209" t="str">
        <f>RIGHT(data!$C$96,4)</f>
        <v>2023</v>
      </c>
      <c r="C37" s="12" t="str">
        <f>data!AL$55</f>
        <v>7320</v>
      </c>
      <c r="D37" s="12" t="s">
        <v>1157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210</v>
      </c>
      <c r="B38" s="209" t="str">
        <f>RIGHT(data!$C$96,4)</f>
        <v>2023</v>
      </c>
      <c r="C38" s="12" t="str">
        <f>data!AM$55</f>
        <v>7330</v>
      </c>
      <c r="D38" s="12" t="s">
        <v>1157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210</v>
      </c>
      <c r="B39" s="209" t="str">
        <f>RIGHT(data!$C$96,4)</f>
        <v>2023</v>
      </c>
      <c r="C39" s="12" t="str">
        <f>data!AN$55</f>
        <v>7340</v>
      </c>
      <c r="D39" s="12" t="s">
        <v>1157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210</v>
      </c>
      <c r="B40" s="209" t="str">
        <f>RIGHT(data!$C$96,4)</f>
        <v>2023</v>
      </c>
      <c r="C40" s="12" t="str">
        <f>data!AO$55</f>
        <v>7350</v>
      </c>
      <c r="D40" s="12" t="s">
        <v>1157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210</v>
      </c>
      <c r="B41" s="209" t="str">
        <f>RIGHT(data!$C$96,4)</f>
        <v>2023</v>
      </c>
      <c r="C41" s="12" t="str">
        <f>data!AP$55</f>
        <v>7380</v>
      </c>
      <c r="D41" s="12" t="s">
        <v>1157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210</v>
      </c>
      <c r="B42" s="209" t="str">
        <f>RIGHT(data!$C$96,4)</f>
        <v>2023</v>
      </c>
      <c r="C42" s="12" t="str">
        <f>data!AQ$55</f>
        <v>7390</v>
      </c>
      <c r="D42" s="12" t="s">
        <v>1157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210</v>
      </c>
      <c r="B43" s="209" t="str">
        <f>RIGHT(data!$C$96,4)</f>
        <v>2023</v>
      </c>
      <c r="C43" s="12" t="str">
        <f>data!AR$55</f>
        <v>7400</v>
      </c>
      <c r="D43" s="12" t="s">
        <v>1157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210</v>
      </c>
      <c r="B44" s="209" t="str">
        <f>RIGHT(data!$C$96,4)</f>
        <v>2023</v>
      </c>
      <c r="C44" s="12" t="str">
        <f>data!AS$55</f>
        <v>7410</v>
      </c>
      <c r="D44" s="12" t="s">
        <v>1157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210</v>
      </c>
      <c r="B45" s="209" t="str">
        <f>RIGHT(data!$C$96,4)</f>
        <v>2023</v>
      </c>
      <c r="C45" s="12" t="str">
        <f>data!AT$55</f>
        <v>7420</v>
      </c>
      <c r="D45" s="12" t="s">
        <v>1157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210</v>
      </c>
      <c r="B46" s="209" t="str">
        <f>RIGHT(data!$C$96,4)</f>
        <v>2023</v>
      </c>
      <c r="C46" s="12" t="str">
        <f>data!AU$55</f>
        <v>7430</v>
      </c>
      <c r="D46" s="12" t="s">
        <v>1157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210</v>
      </c>
      <c r="B47" s="209" t="str">
        <f>RIGHT(data!$C$96,4)</f>
        <v>2023</v>
      </c>
      <c r="C47" s="12" t="str">
        <f>data!AV$55</f>
        <v>7490</v>
      </c>
      <c r="D47" s="12" t="s">
        <v>1157</v>
      </c>
      <c r="E47" s="207">
        <f>ROUND(N(data!AV59), 0)</f>
        <v>0</v>
      </c>
      <c r="F47" s="315">
        <f>ROUND(N(data!AV60), 2)</f>
        <v>1.48</v>
      </c>
      <c r="G47" s="207">
        <f>ROUND(N(data!AV61), 0)</f>
        <v>339542</v>
      </c>
      <c r="H47" s="207">
        <f>ROUND(N(data!AV62), 0)</f>
        <v>45130</v>
      </c>
      <c r="I47" s="207">
        <f>ROUND(N(data!AV63), 0)</f>
        <v>0</v>
      </c>
      <c r="J47" s="207">
        <f>ROUND(N(data!AV64), 0)</f>
        <v>20070</v>
      </c>
      <c r="K47" s="207">
        <f>ROUND(N(data!AV65), 0)</f>
        <v>0</v>
      </c>
      <c r="L47" s="207">
        <f>ROUND(N(data!AV66), 0)</f>
        <v>594</v>
      </c>
      <c r="M47" s="207">
        <f>ROUND(N(data!AV67), 0)</f>
        <v>0</v>
      </c>
      <c r="N47" s="207">
        <f>ROUND(N(data!AV68), 0)</f>
        <v>0</v>
      </c>
      <c r="O47" s="207">
        <f>ROUND(N(data!AV69), 0)</f>
        <v>322331</v>
      </c>
      <c r="P47" s="207">
        <f>ROUND(N(data!AV70), 0)</f>
        <v>0</v>
      </c>
      <c r="Q47" s="207">
        <f>ROUND(N(data!AV71), 0)</f>
        <v>2000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320324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7</v>
      </c>
      <c r="AD47" s="207">
        <f>ROUND(N(data!AV84), 0)</f>
        <v>0</v>
      </c>
      <c r="AE47" s="207">
        <f>ROUND(N(data!AV89), 0)</f>
        <v>576299</v>
      </c>
      <c r="AF47" s="207">
        <f>ROUND(N(data!AV87), 0)</f>
        <v>1607</v>
      </c>
      <c r="AG47" s="207">
        <f>ROUND(N(data!AV90), 0)</f>
        <v>554</v>
      </c>
      <c r="AH47" s="207">
        <f>ROUND(N(data!AV91), 0)</f>
        <v>0</v>
      </c>
      <c r="AI47" s="207">
        <f>ROUND(N(data!AV92), 0)</f>
        <v>79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210</v>
      </c>
      <c r="B48" s="209" t="str">
        <f>RIGHT(data!$C$96,4)</f>
        <v>2023</v>
      </c>
      <c r="C48" s="12" t="str">
        <f>data!AW$55</f>
        <v>8200</v>
      </c>
      <c r="D48" s="12" t="s">
        <v>1157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210</v>
      </c>
      <c r="B49" s="209" t="str">
        <f>RIGHT(data!$C$96,4)</f>
        <v>2023</v>
      </c>
      <c r="C49" s="12" t="str">
        <f>data!AX$55</f>
        <v>8310</v>
      </c>
      <c r="D49" s="12" t="s">
        <v>1157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210</v>
      </c>
      <c r="B50" s="209" t="str">
        <f>RIGHT(data!$C$96,4)</f>
        <v>2023</v>
      </c>
      <c r="C50" s="12" t="str">
        <f>data!AY$55</f>
        <v>8320</v>
      </c>
      <c r="D50" s="12" t="s">
        <v>1157</v>
      </c>
      <c r="E50" s="207">
        <f>ROUND(N(data!AY59), 0)</f>
        <v>0</v>
      </c>
      <c r="F50" s="315">
        <f>ROUND(N(data!AY60), 2)</f>
        <v>28.07</v>
      </c>
      <c r="G50" s="207">
        <f>ROUND(N(data!AY61), 0)</f>
        <v>2041635</v>
      </c>
      <c r="H50" s="207">
        <f>ROUND(N(data!AY62), 0)</f>
        <v>307361</v>
      </c>
      <c r="I50" s="207">
        <f>ROUND(N(data!AY63), 0)</f>
        <v>0</v>
      </c>
      <c r="J50" s="207">
        <f>ROUND(N(data!AY64), 0)</f>
        <v>243048</v>
      </c>
      <c r="K50" s="207">
        <f>ROUND(N(data!AY65), 0)</f>
        <v>0</v>
      </c>
      <c r="L50" s="207">
        <f>ROUND(N(data!AY66), 0)</f>
        <v>34641</v>
      </c>
      <c r="M50" s="207">
        <f>ROUND(N(data!AY67), 0)</f>
        <v>4394</v>
      </c>
      <c r="N50" s="207">
        <f>ROUND(N(data!AY68), 0)</f>
        <v>3948</v>
      </c>
      <c r="O50" s="207">
        <f>ROUND(N(data!AY69), 0)</f>
        <v>1936647</v>
      </c>
      <c r="P50" s="207">
        <f>ROUND(N(data!AY70), 0)</f>
        <v>0</v>
      </c>
      <c r="Q50" s="207">
        <f>ROUND(N(data!AY71), 0)</f>
        <v>1712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7925</v>
      </c>
      <c r="X50" s="207">
        <f>ROUND(N(data!AY78), 0)</f>
        <v>1926078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932</v>
      </c>
      <c r="AD50" s="207">
        <f>ROUND(N(data!AY84), 0)</f>
        <v>45504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210</v>
      </c>
      <c r="B51" s="209" t="str">
        <f>RIGHT(data!$C$96,4)</f>
        <v>2023</v>
      </c>
      <c r="C51" s="12" t="str">
        <f>data!AZ$55</f>
        <v>8330</v>
      </c>
      <c r="D51" s="12" t="s">
        <v>1157</v>
      </c>
      <c r="E51" s="207">
        <f>ROUND(N(data!AZ59), 0)</f>
        <v>0</v>
      </c>
      <c r="F51" s="315">
        <f>ROUND(N(data!AZ60), 2)</f>
        <v>2.98</v>
      </c>
      <c r="G51" s="207">
        <f>ROUND(N(data!AZ61), 0)</f>
        <v>213486</v>
      </c>
      <c r="H51" s="207">
        <f>ROUND(N(data!AZ62), 0)</f>
        <v>67553</v>
      </c>
      <c r="I51" s="207">
        <f>ROUND(N(data!AZ63), 0)</f>
        <v>0</v>
      </c>
      <c r="J51" s="207">
        <f>ROUND(N(data!AZ64), 0)</f>
        <v>353550</v>
      </c>
      <c r="K51" s="207">
        <f>ROUND(N(data!AZ65), 0)</f>
        <v>0</v>
      </c>
      <c r="L51" s="207">
        <f>ROUND(N(data!AZ66), 0)</f>
        <v>2086</v>
      </c>
      <c r="M51" s="207">
        <f>ROUND(N(data!AZ67), 0)</f>
        <v>-12</v>
      </c>
      <c r="N51" s="207">
        <f>ROUND(N(data!AZ68), 0)</f>
        <v>0</v>
      </c>
      <c r="O51" s="207">
        <f>ROUND(N(data!AZ69), 0)</f>
        <v>218250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17158</v>
      </c>
      <c r="X51" s="207">
        <f>ROUND(N(data!AZ78), 0)</f>
        <v>201403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899</v>
      </c>
      <c r="AC51" s="207">
        <f>ROUND(N(data!AZ83), 0)</f>
        <v>-1210</v>
      </c>
      <c r="AD51" s="207">
        <f>ROUND(N(data!AZ84), 0)</f>
        <v>401908</v>
      </c>
      <c r="AE51" s="207">
        <f>ROUND(N(data!AZ89), 0)</f>
        <v>0</v>
      </c>
      <c r="AF51" s="207">
        <f>ROUND(N(data!AZ87), 0)</f>
        <v>0</v>
      </c>
      <c r="AG51" s="207">
        <f>ROUND(N(data!AZ90), 0)</f>
        <v>14468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210</v>
      </c>
      <c r="B52" s="209" t="str">
        <f>RIGHT(data!$C$96,4)</f>
        <v>2023</v>
      </c>
      <c r="C52" s="12" t="str">
        <f>data!BA$55</f>
        <v>8350</v>
      </c>
      <c r="D52" s="12" t="s">
        <v>1157</v>
      </c>
      <c r="E52" s="207">
        <f>ROUND(N(data!BA59), 0)</f>
        <v>0</v>
      </c>
      <c r="F52" s="315">
        <f>ROUND(N(data!BA60), 2)</f>
        <v>1.39</v>
      </c>
      <c r="G52" s="207">
        <f>ROUND(N(data!BA61), 0)</f>
        <v>84434</v>
      </c>
      <c r="H52" s="207">
        <f>ROUND(N(data!BA62), 0)</f>
        <v>11879</v>
      </c>
      <c r="I52" s="207">
        <f>ROUND(N(data!BA63), 0)</f>
        <v>0</v>
      </c>
      <c r="J52" s="207">
        <f>ROUND(N(data!BA64), 0)</f>
        <v>98754</v>
      </c>
      <c r="K52" s="207">
        <f>ROUND(N(data!BA65), 0)</f>
        <v>0</v>
      </c>
      <c r="L52" s="207">
        <f>ROUND(N(data!BA66), 0)</f>
        <v>1255</v>
      </c>
      <c r="M52" s="207">
        <f>ROUND(N(data!BA67), 0)</f>
        <v>0</v>
      </c>
      <c r="N52" s="207">
        <f>ROUND(N(data!BA68), 0)</f>
        <v>0</v>
      </c>
      <c r="O52" s="207">
        <f>ROUND(N(data!BA69), 0)</f>
        <v>1073735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994080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79655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789</v>
      </c>
      <c r="AH52" s="207">
        <f>ROUND(N(data!BA91), 0)</f>
        <v>0</v>
      </c>
      <c r="AI52" s="207">
        <f>ROUND(N(data!BA92), 0)</f>
        <v>112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210</v>
      </c>
      <c r="B53" s="209" t="str">
        <f>RIGHT(data!$C$96,4)</f>
        <v>2023</v>
      </c>
      <c r="C53" s="12" t="str">
        <f>data!BB$55</f>
        <v>8360</v>
      </c>
      <c r="D53" s="12" t="s">
        <v>1157</v>
      </c>
      <c r="E53" s="207">
        <f>ROUND(N(data!BB59), 0)</f>
        <v>0</v>
      </c>
      <c r="F53" s="315">
        <f>ROUND(N(data!BB60), 2)</f>
        <v>19.02</v>
      </c>
      <c r="G53" s="207">
        <f>ROUND(N(data!BB61), 0)</f>
        <v>2299692</v>
      </c>
      <c r="H53" s="207">
        <f>ROUND(N(data!BB62), 0)</f>
        <v>307482</v>
      </c>
      <c r="I53" s="207">
        <f>ROUND(N(data!BB63), 0)</f>
        <v>15763</v>
      </c>
      <c r="J53" s="207">
        <f>ROUND(N(data!BB64), 0)</f>
        <v>8984</v>
      </c>
      <c r="K53" s="207">
        <f>ROUND(N(data!BB65), 0)</f>
        <v>0</v>
      </c>
      <c r="L53" s="207">
        <f>ROUND(N(data!BB66), 0)</f>
        <v>416</v>
      </c>
      <c r="M53" s="207">
        <f>ROUND(N(data!BB67), 0)</f>
        <v>0</v>
      </c>
      <c r="N53" s="207">
        <f>ROUND(N(data!BB68), 0)</f>
        <v>0</v>
      </c>
      <c r="O53" s="207">
        <f>ROUND(N(data!BB69), 0)</f>
        <v>2516076</v>
      </c>
      <c r="P53" s="207">
        <f>ROUND(N(data!BB70), 0)</f>
        <v>0</v>
      </c>
      <c r="Q53" s="207">
        <f>ROUND(N(data!BB71), 0)</f>
        <v>155303</v>
      </c>
      <c r="R53" s="207">
        <f>ROUND(N(data!BB72), 0)</f>
        <v>40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2169529</v>
      </c>
      <c r="Y53" s="207">
        <f>ROUND(N(data!BB79), 0)</f>
        <v>660</v>
      </c>
      <c r="Z53" s="207">
        <f>ROUND(N(data!BB80), 0)</f>
        <v>50</v>
      </c>
      <c r="AA53" s="207">
        <f>ROUND(N(data!BB81), 0)</f>
        <v>0</v>
      </c>
      <c r="AB53" s="207">
        <f>ROUND(N(data!BB82), 0)</f>
        <v>4956</v>
      </c>
      <c r="AC53" s="207">
        <f>ROUND(N(data!BB83), 0)</f>
        <v>185538</v>
      </c>
      <c r="AD53" s="207">
        <f>ROUND(N(data!BB84), 0)</f>
        <v>1227373</v>
      </c>
      <c r="AE53" s="207">
        <f>ROUND(N(data!BB89), 0)</f>
        <v>0</v>
      </c>
      <c r="AF53" s="207">
        <f>ROUND(N(data!BB87), 0)</f>
        <v>0</v>
      </c>
      <c r="AG53" s="207">
        <f>ROUND(N(data!BB90), 0)</f>
        <v>370</v>
      </c>
      <c r="AH53" s="207">
        <f>ROUND(N(data!BB91), 0)</f>
        <v>0</v>
      </c>
      <c r="AI53" s="207">
        <f>ROUND(N(data!BB92), 0)</f>
        <v>53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210</v>
      </c>
      <c r="B54" s="209" t="str">
        <f>RIGHT(data!$C$96,4)</f>
        <v>2023</v>
      </c>
      <c r="C54" s="12" t="str">
        <f>data!BC$55</f>
        <v>8370</v>
      </c>
      <c r="D54" s="12" t="s">
        <v>1157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210</v>
      </c>
      <c r="B55" s="209" t="str">
        <f>RIGHT(data!$C$96,4)</f>
        <v>2023</v>
      </c>
      <c r="C55" s="12" t="str">
        <f>data!BD$55</f>
        <v>8420</v>
      </c>
      <c r="D55" s="12" t="s">
        <v>1157</v>
      </c>
      <c r="E55" s="207">
        <f>ROUND(N(data!BD59), 0)</f>
        <v>0</v>
      </c>
      <c r="F55" s="315">
        <f>ROUND(N(data!BD60), 2)</f>
        <v>0</v>
      </c>
      <c r="G55" s="207">
        <f>ROUND(N(data!BD61), 0)</f>
        <v>15972</v>
      </c>
      <c r="H55" s="207">
        <f>ROUND(N(data!BD62), 0)</f>
        <v>1480</v>
      </c>
      <c r="I55" s="207">
        <f>ROUND(N(data!BD63), 0)</f>
        <v>0</v>
      </c>
      <c r="J55" s="207">
        <f>ROUND(N(data!BD64), 0)</f>
        <v>-15698</v>
      </c>
      <c r="K55" s="207">
        <f>ROUND(N(data!BD65), 0)</f>
        <v>0</v>
      </c>
      <c r="L55" s="207">
        <f>ROUND(N(data!BD66), 0)</f>
        <v>17007</v>
      </c>
      <c r="M55" s="207">
        <f>ROUND(N(data!BD67), 0)</f>
        <v>0</v>
      </c>
      <c r="N55" s="207">
        <f>ROUND(N(data!BD68), 0)</f>
        <v>-339</v>
      </c>
      <c r="O55" s="207">
        <f>ROUND(N(data!BD69), 0)</f>
        <v>18647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3950</v>
      </c>
      <c r="X55" s="207">
        <f>ROUND(N(data!BD78), 0)</f>
        <v>15068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-371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7667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210</v>
      </c>
      <c r="B56" s="209" t="str">
        <f>RIGHT(data!$C$96,4)</f>
        <v>2023</v>
      </c>
      <c r="C56" s="12" t="str">
        <f>data!BE$55</f>
        <v>8430</v>
      </c>
      <c r="D56" s="12" t="s">
        <v>1157</v>
      </c>
      <c r="E56" s="207">
        <f>ROUND(N(data!BE59), 0)</f>
        <v>597457</v>
      </c>
      <c r="F56" s="315">
        <f>ROUND(N(data!BE60), 2)</f>
        <v>71.540000000000006</v>
      </c>
      <c r="G56" s="207">
        <f>ROUND(N(data!BE61), 0)</f>
        <v>5204181</v>
      </c>
      <c r="H56" s="207">
        <f>ROUND(N(data!BE62), 0)</f>
        <v>759651</v>
      </c>
      <c r="I56" s="207">
        <f>ROUND(N(data!BE63), 0)</f>
        <v>61121</v>
      </c>
      <c r="J56" s="207">
        <f>ROUND(N(data!BE64), 0)</f>
        <v>785341</v>
      </c>
      <c r="K56" s="207">
        <f>ROUND(N(data!BE65), 0)</f>
        <v>0</v>
      </c>
      <c r="L56" s="207">
        <f>ROUND(N(data!BE66), 0)</f>
        <v>188048</v>
      </c>
      <c r="M56" s="207">
        <f>ROUND(N(data!BE67), 0)</f>
        <v>170457</v>
      </c>
      <c r="N56" s="207">
        <f>ROUND(N(data!BE68), 0)</f>
        <v>15</v>
      </c>
      <c r="O56" s="207">
        <f>ROUND(N(data!BE69), 0)</f>
        <v>9849813</v>
      </c>
      <c r="P56" s="207">
        <f>ROUND(N(data!BE70), 0)</f>
        <v>0</v>
      </c>
      <c r="Q56" s="207">
        <f>ROUND(N(data!BE71), 0)</f>
        <v>178997</v>
      </c>
      <c r="R56" s="207">
        <f>ROUND(N(data!BE72), 0)</f>
        <v>3877</v>
      </c>
      <c r="S56" s="207">
        <f>ROUND(N(data!BE73), 0)</f>
        <v>0</v>
      </c>
      <c r="T56" s="207">
        <f>ROUND(N(data!BE74), 0)</f>
        <v>63964</v>
      </c>
      <c r="U56" s="207">
        <f>ROUND(N(data!BE75), 0)</f>
        <v>0</v>
      </c>
      <c r="V56" s="207">
        <f>ROUND(N(data!BE76), 0)</f>
        <v>0</v>
      </c>
      <c r="W56" s="207">
        <f>ROUND(N(data!BE77), 0)</f>
        <v>2312195</v>
      </c>
      <c r="X56" s="207">
        <f>ROUND(N(data!BE78), 0)</f>
        <v>4909624</v>
      </c>
      <c r="Y56" s="207">
        <f>ROUND(N(data!BE79), 0)</f>
        <v>0</v>
      </c>
      <c r="Z56" s="207">
        <f>ROUND(N(data!BE80), 0)</f>
        <v>75</v>
      </c>
      <c r="AA56" s="207">
        <f>ROUND(N(data!BE81), 0)</f>
        <v>0</v>
      </c>
      <c r="AB56" s="207">
        <f>ROUND(N(data!BE82), 0)</f>
        <v>2369744</v>
      </c>
      <c r="AC56" s="207">
        <f>ROUND(N(data!BE83), 0)</f>
        <v>11337</v>
      </c>
      <c r="AD56" s="207">
        <f>ROUND(N(data!BE84), 0)</f>
        <v>219439</v>
      </c>
      <c r="AE56" s="207">
        <f>ROUND(N(data!BE89), 0)</f>
        <v>0</v>
      </c>
      <c r="AF56" s="207">
        <f>ROUND(N(data!BE87), 0)</f>
        <v>0</v>
      </c>
      <c r="AG56" s="207">
        <f>ROUND(N(data!BE90), 0)</f>
        <v>323240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210</v>
      </c>
      <c r="B57" s="209" t="str">
        <f>RIGHT(data!$C$96,4)</f>
        <v>2023</v>
      </c>
      <c r="C57" s="12" t="str">
        <f>data!BF$55</f>
        <v>8460</v>
      </c>
      <c r="D57" s="12" t="s">
        <v>1157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210</v>
      </c>
      <c r="B58" s="209" t="str">
        <f>RIGHT(data!$C$96,4)</f>
        <v>2023</v>
      </c>
      <c r="C58" s="12" t="str">
        <f>data!BG$55</f>
        <v>8470</v>
      </c>
      <c r="D58" s="12" t="s">
        <v>1157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210</v>
      </c>
      <c r="B59" s="209" t="str">
        <f>RIGHT(data!$C$96,4)</f>
        <v>2023</v>
      </c>
      <c r="C59" s="12" t="str">
        <f>data!BH$55</f>
        <v>8480</v>
      </c>
      <c r="D59" s="12" t="s">
        <v>1157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210</v>
      </c>
      <c r="B60" s="209" t="str">
        <f>RIGHT(data!$C$96,4)</f>
        <v>2023</v>
      </c>
      <c r="C60" s="12" t="str">
        <f>data!BI$55</f>
        <v>8490</v>
      </c>
      <c r="D60" s="12" t="s">
        <v>1157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210</v>
      </c>
      <c r="B61" s="209" t="str">
        <f>RIGHT(data!$C$96,4)</f>
        <v>2023</v>
      </c>
      <c r="C61" s="12" t="str">
        <f>data!BJ$55</f>
        <v>8510</v>
      </c>
      <c r="D61" s="12" t="s">
        <v>1157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210</v>
      </c>
      <c r="B62" s="209" t="str">
        <f>RIGHT(data!$C$96,4)</f>
        <v>2023</v>
      </c>
      <c r="C62" s="12" t="str">
        <f>data!BK$55</f>
        <v>8530</v>
      </c>
      <c r="D62" s="12" t="s">
        <v>1157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210</v>
      </c>
      <c r="B63" s="209" t="str">
        <f>RIGHT(data!$C$96,4)</f>
        <v>2023</v>
      </c>
      <c r="C63" s="12" t="str">
        <f>data!BL$55</f>
        <v>8560</v>
      </c>
      <c r="D63" s="12" t="s">
        <v>1157</v>
      </c>
      <c r="E63" s="207">
        <f>ROUND(N(data!BL59), 0)</f>
        <v>0</v>
      </c>
      <c r="F63" s="315">
        <f>ROUND(N(data!BL60), 2)</f>
        <v>6.06</v>
      </c>
      <c r="G63" s="207">
        <f>ROUND(N(data!BL61), 0)</f>
        <v>946791</v>
      </c>
      <c r="H63" s="207">
        <f>ROUND(N(data!BL62), 0)</f>
        <v>152622</v>
      </c>
      <c r="I63" s="207">
        <f>ROUND(N(data!BL63), 0)</f>
        <v>31131</v>
      </c>
      <c r="J63" s="207">
        <f>ROUND(N(data!BL64), 0)</f>
        <v>4994</v>
      </c>
      <c r="K63" s="207">
        <f>ROUND(N(data!BL65), 0)</f>
        <v>0</v>
      </c>
      <c r="L63" s="207">
        <f>ROUND(N(data!BL66), 0)</f>
        <v>674</v>
      </c>
      <c r="M63" s="207">
        <f>ROUND(N(data!BL67), 0)</f>
        <v>0</v>
      </c>
      <c r="N63" s="207">
        <f>ROUND(N(data!BL68), 0)</f>
        <v>0</v>
      </c>
      <c r="O63" s="207">
        <f>ROUND(N(data!BL69), 0)</f>
        <v>895303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893203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2100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416</v>
      </c>
      <c r="AH63" s="207">
        <f>ROUND(N(data!BL91), 0)</f>
        <v>0</v>
      </c>
      <c r="AI63" s="207">
        <f>ROUND(N(data!BL92), 0)</f>
        <v>59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210</v>
      </c>
      <c r="B64" s="209" t="str">
        <f>RIGHT(data!$C$96,4)</f>
        <v>2023</v>
      </c>
      <c r="C64" s="12" t="str">
        <f>data!BM$55</f>
        <v>8590</v>
      </c>
      <c r="D64" s="12" t="s">
        <v>1157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21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210</v>
      </c>
      <c r="B65" s="209" t="str">
        <f>RIGHT(data!$C$96,4)</f>
        <v>2023</v>
      </c>
      <c r="C65" s="12" t="str">
        <f>data!BN$55</f>
        <v>8610</v>
      </c>
      <c r="D65" s="12" t="s">
        <v>1157</v>
      </c>
      <c r="E65" s="207">
        <f>ROUND(N(data!BN59), 0)</f>
        <v>0</v>
      </c>
      <c r="F65" s="315">
        <f>ROUND(N(data!BN60), 2)</f>
        <v>3.7</v>
      </c>
      <c r="G65" s="207">
        <f>ROUND(N(data!BN61), 0)</f>
        <v>1480721</v>
      </c>
      <c r="H65" s="207">
        <f>ROUND(N(data!BN62), 0)</f>
        <v>222035</v>
      </c>
      <c r="I65" s="207">
        <f>ROUND(N(data!BN63), 0)</f>
        <v>414027</v>
      </c>
      <c r="J65" s="207">
        <f>ROUND(N(data!BN64), 0)</f>
        <v>130012</v>
      </c>
      <c r="K65" s="207">
        <f>ROUND(N(data!BN65), 0)</f>
        <v>0</v>
      </c>
      <c r="L65" s="207">
        <f>ROUND(N(data!BN66), 0)</f>
        <v>168709</v>
      </c>
      <c r="M65" s="207">
        <f>ROUND(N(data!BN67), 0)</f>
        <v>1784518</v>
      </c>
      <c r="N65" s="207">
        <f>ROUND(N(data!BN68), 0)</f>
        <v>-30385</v>
      </c>
      <c r="O65" s="207">
        <f>ROUND(N(data!BN69), 0)</f>
        <v>2224056</v>
      </c>
      <c r="P65" s="207">
        <f>ROUND(N(data!BN70), 0)</f>
        <v>0</v>
      </c>
      <c r="Q65" s="207">
        <f>ROUND(N(data!BN71), 0)</f>
        <v>0</v>
      </c>
      <c r="R65" s="207">
        <f>ROUND(N(data!BN72), 0)</f>
        <v>42661</v>
      </c>
      <c r="S65" s="207">
        <f>ROUND(N(data!BN73), 0)</f>
        <v>0</v>
      </c>
      <c r="T65" s="207">
        <f>ROUND(N(data!BN74), 0)</f>
        <v>0</v>
      </c>
      <c r="U65" s="207">
        <f>ROUND(N(data!BN75), 0)</f>
        <v>248439</v>
      </c>
      <c r="V65" s="207">
        <f>ROUND(N(data!BN76), 0)</f>
        <v>0</v>
      </c>
      <c r="W65" s="207">
        <f>ROUND(N(data!BN77), 0)</f>
        <v>32925</v>
      </c>
      <c r="X65" s="207">
        <f>ROUND(N(data!BN78), 0)</f>
        <v>1396912</v>
      </c>
      <c r="Y65" s="207">
        <f>ROUND(N(data!BN79), 0)</f>
        <v>85869</v>
      </c>
      <c r="Z65" s="207">
        <f>ROUND(N(data!BN80), 0)</f>
        <v>8818</v>
      </c>
      <c r="AA65" s="207">
        <f>ROUND(N(data!BN81), 0)</f>
        <v>80919</v>
      </c>
      <c r="AB65" s="207">
        <f>ROUND(N(data!BN82), 0)</f>
        <v>6529</v>
      </c>
      <c r="AC65" s="207">
        <f>ROUND(N(data!BN83), 0)</f>
        <v>320984</v>
      </c>
      <c r="AD65" s="207">
        <f>ROUND(N(data!BN84), 0)</f>
        <v>527</v>
      </c>
      <c r="AE65" s="207">
        <f>ROUND(N(data!BN89), 0)</f>
        <v>0</v>
      </c>
      <c r="AF65" s="207">
        <f>ROUND(N(data!BN87), 0)</f>
        <v>0</v>
      </c>
      <c r="AG65" s="207">
        <f>ROUND(N(data!BN90), 0)</f>
        <v>9960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210</v>
      </c>
      <c r="B66" s="209" t="str">
        <f>RIGHT(data!$C$96,4)</f>
        <v>2023</v>
      </c>
      <c r="C66" s="12" t="str">
        <f>data!BO$55</f>
        <v>8620</v>
      </c>
      <c r="D66" s="12" t="s">
        <v>1157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385065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189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210</v>
      </c>
      <c r="B67" s="209" t="str">
        <f>RIGHT(data!$C$96,4)</f>
        <v>2023</v>
      </c>
      <c r="C67" s="12" t="str">
        <f>data!BP$55</f>
        <v>8630</v>
      </c>
      <c r="D67" s="12" t="s">
        <v>1157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210</v>
      </c>
      <c r="B68" s="209" t="str">
        <f>RIGHT(data!$C$96,4)</f>
        <v>2023</v>
      </c>
      <c r="C68" s="12" t="str">
        <f>data!BQ$55</f>
        <v>8640</v>
      </c>
      <c r="D68" s="12" t="s">
        <v>1157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210</v>
      </c>
      <c r="B69" s="209" t="str">
        <f>RIGHT(data!$C$96,4)</f>
        <v>2023</v>
      </c>
      <c r="C69" s="12" t="str">
        <f>data!BR$55</f>
        <v>8650</v>
      </c>
      <c r="D69" s="12" t="s">
        <v>1157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210</v>
      </c>
      <c r="B70" s="209" t="str">
        <f>RIGHT(data!$C$96,4)</f>
        <v>2023</v>
      </c>
      <c r="C70" s="12" t="str">
        <f>data!BS$55</f>
        <v>8660</v>
      </c>
      <c r="D70" s="12" t="s">
        <v>1157</v>
      </c>
      <c r="E70" s="207">
        <f>ROUND(N(data!BS59), 0)</f>
        <v>0</v>
      </c>
      <c r="F70" s="315">
        <f>ROUND(N(data!BS60), 2)</f>
        <v>6</v>
      </c>
      <c r="G70" s="207">
        <f>ROUND(N(data!BS61), 0)</f>
        <v>384961</v>
      </c>
      <c r="H70" s="207">
        <f>ROUND(N(data!BS62), 0)</f>
        <v>60002</v>
      </c>
      <c r="I70" s="207">
        <f>ROUND(N(data!BS63), 0)</f>
        <v>0</v>
      </c>
      <c r="J70" s="207">
        <f>ROUND(N(data!BS64), 0)</f>
        <v>39989</v>
      </c>
      <c r="K70" s="207">
        <f>ROUND(N(data!BS65), 0)</f>
        <v>0</v>
      </c>
      <c r="L70" s="207">
        <f>ROUND(N(data!BS66), 0)</f>
        <v>18792</v>
      </c>
      <c r="M70" s="207">
        <f>ROUND(N(data!BS67), 0)</f>
        <v>0</v>
      </c>
      <c r="N70" s="207">
        <f>ROUND(N(data!BS68), 0)</f>
        <v>17166</v>
      </c>
      <c r="O70" s="207">
        <f>ROUND(N(data!BS69), 0)</f>
        <v>379422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5757</v>
      </c>
      <c r="X70" s="207">
        <f>ROUND(N(data!BS78), 0)</f>
        <v>363172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10493</v>
      </c>
      <c r="AD70" s="207">
        <f>ROUND(N(data!BS84), 0)</f>
        <v>363169</v>
      </c>
      <c r="AE70" s="207">
        <f>ROUND(N(data!BS89), 0)</f>
        <v>0</v>
      </c>
      <c r="AF70" s="207">
        <f>ROUND(N(data!BS87), 0)</f>
        <v>0</v>
      </c>
      <c r="AG70" s="207">
        <f>ROUND(N(data!BS90), 0)</f>
        <v>1319</v>
      </c>
      <c r="AH70" s="207">
        <f>ROUND(N(data!BS91), 0)</f>
        <v>0</v>
      </c>
      <c r="AI70" s="207">
        <f>ROUND(N(data!BS92), 0)</f>
        <v>187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210</v>
      </c>
      <c r="B71" s="209" t="str">
        <f>RIGHT(data!$C$96,4)</f>
        <v>2023</v>
      </c>
      <c r="C71" s="12" t="str">
        <f>data!BT$55</f>
        <v>8670</v>
      </c>
      <c r="D71" s="12" t="s">
        <v>1157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210</v>
      </c>
      <c r="B72" s="209" t="str">
        <f>RIGHT(data!$C$96,4)</f>
        <v>2023</v>
      </c>
      <c r="C72" s="12" t="str">
        <f>data!BU$55</f>
        <v>8680</v>
      </c>
      <c r="D72" s="12" t="s">
        <v>1157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-34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210</v>
      </c>
      <c r="B73" s="209" t="str">
        <f>RIGHT(data!$C$96,4)</f>
        <v>2023</v>
      </c>
      <c r="C73" s="12" t="str">
        <f>data!BV$55</f>
        <v>8690</v>
      </c>
      <c r="D73" s="12" t="s">
        <v>1157</v>
      </c>
      <c r="E73" s="207">
        <f>ROUND(N(data!BV59), 0)</f>
        <v>0</v>
      </c>
      <c r="F73" s="315">
        <f>ROUND(N(data!BV60), 2)</f>
        <v>0.01</v>
      </c>
      <c r="G73" s="207">
        <f>ROUND(N(data!BV61), 0)</f>
        <v>1327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23</v>
      </c>
      <c r="M73" s="207">
        <f>ROUND(N(data!BV67), 0)</f>
        <v>0</v>
      </c>
      <c r="N73" s="207">
        <f>ROUND(N(data!BV68), 0)</f>
        <v>0</v>
      </c>
      <c r="O73" s="207">
        <f>ROUND(N(data!BV69), 0)</f>
        <v>1252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1252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210</v>
      </c>
      <c r="B74" s="209" t="str">
        <f>RIGHT(data!$C$96,4)</f>
        <v>2023</v>
      </c>
      <c r="C74" s="12" t="str">
        <f>data!BW$55</f>
        <v>8700</v>
      </c>
      <c r="D74" s="12" t="s">
        <v>1157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6202121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210</v>
      </c>
      <c r="B75" s="209" t="str">
        <f>RIGHT(data!$C$96,4)</f>
        <v>2023</v>
      </c>
      <c r="C75" s="12" t="str">
        <f>data!BX$55</f>
        <v>8710</v>
      </c>
      <c r="D75" s="12" t="s">
        <v>1157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210</v>
      </c>
      <c r="B76" s="209" t="str">
        <f>RIGHT(data!$C$96,4)</f>
        <v>2023</v>
      </c>
      <c r="C76" s="12" t="str">
        <f>data!BY$55</f>
        <v>8720</v>
      </c>
      <c r="D76" s="12" t="s">
        <v>1157</v>
      </c>
      <c r="E76" s="207">
        <f>ROUND(N(data!BY59), 0)</f>
        <v>0</v>
      </c>
      <c r="F76" s="315">
        <f>ROUND(N(data!BY60), 2)</f>
        <v>7.92</v>
      </c>
      <c r="G76" s="207">
        <f>ROUND(N(data!BY61), 0)</f>
        <v>1318979</v>
      </c>
      <c r="H76" s="207">
        <f>ROUND(N(data!BY62), 0)</f>
        <v>183854</v>
      </c>
      <c r="I76" s="207">
        <f>ROUND(N(data!BY63), 0)</f>
        <v>56</v>
      </c>
      <c r="J76" s="207">
        <f>ROUND(N(data!BY64), 0)</f>
        <v>1049</v>
      </c>
      <c r="K76" s="207">
        <f>ROUND(N(data!BY65), 0)</f>
        <v>0</v>
      </c>
      <c r="L76" s="207">
        <f>ROUND(N(data!BY66), 0)</f>
        <v>235</v>
      </c>
      <c r="M76" s="207">
        <f>ROUND(N(data!BY67), 0)</f>
        <v>0</v>
      </c>
      <c r="N76" s="207">
        <f>ROUND(N(data!BY68), 0)</f>
        <v>0</v>
      </c>
      <c r="O76" s="207">
        <f>ROUND(N(data!BY69), 0)</f>
        <v>1249939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969</v>
      </c>
      <c r="X76" s="207">
        <f>ROUND(N(data!BY78), 0)</f>
        <v>1244325</v>
      </c>
      <c r="Y76" s="207">
        <f>ROUND(N(data!BY79), 0)</f>
        <v>3459</v>
      </c>
      <c r="Z76" s="207">
        <f>ROUND(N(data!BY80), 0)</f>
        <v>1186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234</v>
      </c>
      <c r="AH76" s="207">
        <f>ROUND(N(data!BY91), 0)</f>
        <v>0</v>
      </c>
      <c r="AI76" s="207">
        <f>ROUND(N(data!BY92), 0)</f>
        <v>33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210</v>
      </c>
      <c r="B77" s="209" t="str">
        <f>RIGHT(data!$C$96,4)</f>
        <v>2023</v>
      </c>
      <c r="C77" s="12" t="str">
        <f>data!BZ$55</f>
        <v>8730</v>
      </c>
      <c r="D77" s="12" t="s">
        <v>1157</v>
      </c>
      <c r="E77" s="207">
        <f>ROUND(N(data!BZ59), 0)</f>
        <v>0</v>
      </c>
      <c r="F77" s="315">
        <f>ROUND(N(data!BZ60), 2)</f>
        <v>32.840000000000003</v>
      </c>
      <c r="G77" s="207">
        <f>ROUND(N(data!BZ61), 0)</f>
        <v>3611060</v>
      </c>
      <c r="H77" s="207">
        <f>ROUND(N(data!BZ62), 0)</f>
        <v>804449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20128</v>
      </c>
      <c r="M77" s="207">
        <f>ROUND(N(data!BZ67), 0)</f>
        <v>136353</v>
      </c>
      <c r="N77" s="207">
        <f>ROUND(N(data!BZ68), 0)</f>
        <v>0</v>
      </c>
      <c r="O77" s="207">
        <f>ROUND(N(data!BZ69), 0)</f>
        <v>3407588</v>
      </c>
      <c r="P77" s="207">
        <f>ROUND(N(data!BZ70), 0)</f>
        <v>0</v>
      </c>
      <c r="Q77" s="207">
        <f>ROUND(N(data!BZ71), 0)</f>
        <v>-28486</v>
      </c>
      <c r="R77" s="207">
        <f>ROUND(N(data!BZ72), 0)</f>
        <v>143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3406674</v>
      </c>
      <c r="Y77" s="207">
        <f>ROUND(N(data!BZ79), 0)</f>
        <v>11928</v>
      </c>
      <c r="Z77" s="207">
        <f>ROUND(N(data!BZ80), 0)</f>
        <v>2659</v>
      </c>
      <c r="AA77" s="207">
        <f>ROUND(N(data!BZ81), 0)</f>
        <v>3475</v>
      </c>
      <c r="AB77" s="207">
        <f>ROUND(N(data!BZ82), 0)</f>
        <v>905</v>
      </c>
      <c r="AC77" s="207">
        <f>ROUND(N(data!BZ83), 0)</f>
        <v>10290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210</v>
      </c>
      <c r="B78" s="209" t="str">
        <f>RIGHT(data!$C$96,4)</f>
        <v>2023</v>
      </c>
      <c r="C78" s="12" t="str">
        <f>data!CA$55</f>
        <v>8740</v>
      </c>
      <c r="D78" s="12" t="s">
        <v>1157</v>
      </c>
      <c r="E78" s="207">
        <f>ROUND(N(data!CA59), 0)</f>
        <v>0</v>
      </c>
      <c r="F78" s="315">
        <f>ROUND(N(data!CA60), 2)</f>
        <v>0.01</v>
      </c>
      <c r="G78" s="207">
        <f>ROUND(N(data!CA61), 0)</f>
        <v>1267</v>
      </c>
      <c r="H78" s="207">
        <f>ROUND(N(data!CA62), 0)</f>
        <v>0</v>
      </c>
      <c r="I78" s="207">
        <f>ROUND(N(data!CA63), 0)</f>
        <v>117298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1195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1195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210</v>
      </c>
      <c r="B79" s="209" t="str">
        <f>RIGHT(data!$C$96,4)</f>
        <v>2023</v>
      </c>
      <c r="C79" s="12" t="str">
        <f>data!CB$55</f>
        <v>8770</v>
      </c>
      <c r="D79" s="12" t="s">
        <v>1157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210</v>
      </c>
      <c r="B80" s="209" t="str">
        <f>RIGHT(data!$C$96,4)</f>
        <v>2023</v>
      </c>
      <c r="C80" s="12" t="str">
        <f>data!CC$55</f>
        <v>8790</v>
      </c>
      <c r="D80" s="12" t="s">
        <v>1157</v>
      </c>
      <c r="E80" s="207">
        <f>ROUND(N(data!CC59), 0)</f>
        <v>0</v>
      </c>
      <c r="F80" s="315">
        <f>ROUND(N(data!CC60), 2)</f>
        <v>0</v>
      </c>
      <c r="G80" s="207">
        <f>ROUND(N(data!CC61), 0)</f>
        <v>638148</v>
      </c>
      <c r="H80" s="207">
        <f>ROUND(N(data!CC62), 0)</f>
        <v>-919807</v>
      </c>
      <c r="I80" s="207">
        <f>ROUND(N(data!CC63), 0)</f>
        <v>0</v>
      </c>
      <c r="J80" s="207">
        <f>ROUND(N(data!CC64), 0)</f>
        <v>-58932</v>
      </c>
      <c r="K80" s="207">
        <f>ROUND(N(data!CC65), 0)</f>
        <v>0</v>
      </c>
      <c r="L80" s="207">
        <f>ROUND(N(data!CC66), 0)</f>
        <v>2083</v>
      </c>
      <c r="M80" s="207">
        <f>ROUND(N(data!CC67), 0)</f>
        <v>15534522</v>
      </c>
      <c r="N80" s="207">
        <f>ROUND(N(data!CC68), 0)</f>
        <v>3029272</v>
      </c>
      <c r="O80" s="207">
        <f>ROUND(N(data!CC69), 0)</f>
        <v>8430117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224088</v>
      </c>
      <c r="X80" s="207">
        <f>ROUND(N(data!CC78), 0)</f>
        <v>602029</v>
      </c>
      <c r="Y80" s="207">
        <f>ROUND(N(data!CC79), 0)</f>
        <v>0</v>
      </c>
      <c r="Z80" s="207">
        <f>ROUND(N(data!CC80), 0)</f>
        <v>0</v>
      </c>
      <c r="AA80" s="207">
        <f>ROUND(N(data!CC81), 0)</f>
        <v>7602869</v>
      </c>
      <c r="AB80" s="207">
        <f>ROUND(N(data!CC82), 0)</f>
        <v>1131</v>
      </c>
      <c r="AC80" s="207">
        <f>ROUND(N(data!CC83), 0)</f>
        <v>0</v>
      </c>
      <c r="AD80" s="207">
        <f>ROUND(N(data!CC84), 0)</f>
        <v>975</v>
      </c>
      <c r="AE80" s="207">
        <f>ROUND(N(data!CC89), 0)</f>
        <v>0</v>
      </c>
      <c r="AF80" s="207">
        <f>ROUND(N(data!CC87), 0)</f>
        <v>0</v>
      </c>
      <c r="AG80" s="207">
        <f>ROUND(N(data!CC90), 0)</f>
        <v>10714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6BEC-594F-4ED7-8D17-6A5257FB0648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Swedish Issaquah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H-210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751 NE Blakely Drive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Issaquah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F0BC-E996-4C8B-8E88-3515B8A58C9B}">
  <sheetPr codeName="Sheet9">
    <tabColor rgb="FF92D050"/>
  </sheetPr>
  <dimension ref="A2:M94"/>
  <sheetViews>
    <sheetView zoomScaleNormal="100" workbookViewId="0">
      <selection activeCell="I79" sqref="I7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210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12847982</v>
      </c>
      <c r="C15" s="240">
        <f>data!C85</f>
        <v>21570564</v>
      </c>
      <c r="D15" s="240">
        <f>ROUND(N('Prior Year'!C59), 0)</f>
        <v>8635</v>
      </c>
      <c r="E15" s="1">
        <f>data!C59</f>
        <v>8057</v>
      </c>
      <c r="F15" s="216">
        <f t="shared" ref="F15:F59" si="0">IF(B15=0,"",IF(D15=0,"",B15/D15))</f>
        <v>1487.8960046323105</v>
      </c>
      <c r="G15" s="216">
        <f t="shared" ref="G15:G29" si="1">IF(C15=0,"",IF(E15=0,"",C15/E15))</f>
        <v>2677.2451284597246</v>
      </c>
      <c r="H15" s="6">
        <f t="shared" ref="H15:H30" si="2">IF(B15 = 0, "", IF(C15 = 0, "", IF(D15 = 0, "", IF(E15 = 0, "", IF(G15 / F15 - 1 &lt; -0.25, G15 / F15 - 1, IF(G15 / F15 - 1 &gt; 0.25, G15 / F15 - 1, ""))))))</f>
        <v>0.79934963204725218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17234546</v>
      </c>
      <c r="C17" s="240">
        <f>data!E85</f>
        <v>35002880</v>
      </c>
      <c r="D17" s="240">
        <f>ROUND(N('Prior Year'!E59), 0)</f>
        <v>19878</v>
      </c>
      <c r="E17" s="1">
        <f>data!E59</f>
        <v>19059</v>
      </c>
      <c r="F17" s="216">
        <f t="shared" si="0"/>
        <v>867.01609819901398</v>
      </c>
      <c r="G17" s="216">
        <f t="shared" si="1"/>
        <v>1836.5538590692061</v>
      </c>
      <c r="H17" s="6">
        <f t="shared" si="2"/>
        <v>1.118246550305281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2811843</v>
      </c>
      <c r="C22" s="240">
        <f>data!J85</f>
        <v>4608149.96</v>
      </c>
      <c r="D22" s="240">
        <f>ROUND(N('Prior Year'!J59), 0)</f>
        <v>3231</v>
      </c>
      <c r="E22" s="1">
        <f>data!J59</f>
        <v>3375</v>
      </c>
      <c r="F22" s="216">
        <f t="shared" si="0"/>
        <v>870.2701949860724</v>
      </c>
      <c r="G22" s="216">
        <f t="shared" si="1"/>
        <v>1365.3777659259258</v>
      </c>
      <c r="H22" s="6">
        <f t="shared" si="2"/>
        <v>0.56891247544996881</v>
      </c>
      <c r="I22" s="240" t="str">
        <f t="shared" si="3"/>
        <v>Please provide explanation for the fluctuation noted here</v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8427101</v>
      </c>
      <c r="C27" s="240">
        <f>data!O85</f>
        <v>15520660.030000001</v>
      </c>
      <c r="D27" s="240">
        <f>ROUND(N('Prior Year'!O59), 0)</f>
        <v>1271</v>
      </c>
      <c r="E27" s="1">
        <f>data!O59</f>
        <v>1701</v>
      </c>
      <c r="F27" s="216">
        <f t="shared" si="0"/>
        <v>6630.2918961447676</v>
      </c>
      <c r="G27" s="216">
        <f t="shared" si="1"/>
        <v>9124.4327042915938</v>
      </c>
      <c r="H27" s="6">
        <f t="shared" si="2"/>
        <v>0.37617360550853918</v>
      </c>
      <c r="I27" s="240" t="str">
        <f t="shared" si="3"/>
        <v>Please provide explanation for the fluctuation noted here</v>
      </c>
      <c r="M27" s="7"/>
    </row>
    <row r="28" spans="1:13" x14ac:dyDescent="0.35">
      <c r="A28" s="1" t="s">
        <v>749</v>
      </c>
      <c r="B28" s="240">
        <f>ROUND(N('Prior Year'!P85), 0)</f>
        <v>24564657</v>
      </c>
      <c r="C28" s="240">
        <f>data!P85</f>
        <v>44747982.990000002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4046008</v>
      </c>
      <c r="C29" s="240">
        <f>data!Q85</f>
        <v>8505251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2687814</v>
      </c>
      <c r="C30" s="240">
        <f>data!R85</f>
        <v>3949447.15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4932260</v>
      </c>
      <c r="C31" s="240">
        <f>data!S85</f>
        <v>732380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353903</v>
      </c>
      <c r="C32" s="240">
        <f>data!T85</f>
        <v>654326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8364649</v>
      </c>
      <c r="C33" s="240">
        <f>data!U85</f>
        <v>8761509.2300000004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5937194</v>
      </c>
      <c r="C34" s="240">
        <f>data!V85</f>
        <v>10752644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1390279</v>
      </c>
      <c r="C35" s="240">
        <f>data!W85</f>
        <v>2767371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3418396</v>
      </c>
      <c r="C36" s="240">
        <f>data!X85</f>
        <v>7686295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6394539</v>
      </c>
      <c r="C37" s="240">
        <f>data!Y85</f>
        <v>11527639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264825</v>
      </c>
      <c r="C39" s="240">
        <f>data!AA85</f>
        <v>372459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14967486</v>
      </c>
      <c r="C40" s="240">
        <f>data!AB85</f>
        <v>16826401.289999999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2140593</v>
      </c>
      <c r="C41" s="240">
        <f>data!AC85</f>
        <v>4297204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253146</v>
      </c>
      <c r="C42" s="240">
        <f>data!AD85</f>
        <v>503199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2287816</v>
      </c>
      <c r="C43" s="240">
        <f>data!AE85</f>
        <v>4993758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10133973</v>
      </c>
      <c r="C45" s="240">
        <f>data!AG85</f>
        <v>17098827.219999999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1900380</v>
      </c>
      <c r="C48" s="240">
        <f>data!AJ85</f>
        <v>6336734.04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358557</v>
      </c>
      <c r="C60" s="240">
        <f>data!AV85</f>
        <v>727667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0</v>
      </c>
      <c r="C61" s="240">
        <f>data!AW85</f>
        <v>0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90130</v>
      </c>
      <c r="C62" s="240">
        <f>data!AX85</f>
        <v>0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2219280</v>
      </c>
      <c r="C63" s="240">
        <f>data!AY85</f>
        <v>4526170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65973</v>
      </c>
      <c r="C64" s="240">
        <f>data!AZ85</f>
        <v>453005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990135</v>
      </c>
      <c r="C65" s="240">
        <f>data!BA85</f>
        <v>1270057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1795641</v>
      </c>
      <c r="C66" s="240">
        <f>data!BB85</f>
        <v>3921039.5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0</v>
      </c>
      <c r="C67" s="240">
        <f>data!BC85</f>
        <v>0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304256</v>
      </c>
      <c r="C68" s="240">
        <f>data!BD85</f>
        <v>37069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9135439</v>
      </c>
      <c r="C69" s="240">
        <f>data!BE85</f>
        <v>16799188.490000002</v>
      </c>
      <c r="D69" s="240">
        <f>ROUND(N('Prior Year'!BE59), 0)</f>
        <v>597456</v>
      </c>
      <c r="E69" s="1">
        <f>data!BE59</f>
        <v>597457</v>
      </c>
      <c r="F69" s="216">
        <f>IF(B69=0,"",IF(D69=0,"",B69/D69))</f>
        <v>15.290563656570527</v>
      </c>
      <c r="G69" s="216">
        <f t="shared" si="5"/>
        <v>28.117820177853808</v>
      </c>
      <c r="H69" s="6">
        <f>IF(B69 = 0, "", IF(C69 = 0, "", IF(D69 = 0, "", IF(E69 = 0, "", IF(G69 / F69 - 1 &lt; -0.25, G69 / F69 - 1, IF(G69 / F69 - 1 &gt; 0.25, G69 / F69 - 1, ""))))))</f>
        <v>0.83890017460352184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792</v>
      </c>
      <c r="B70" s="240">
        <f>ROUND(N('Prior Year'!BF85), 0)</f>
        <v>0</v>
      </c>
      <c r="C70" s="240">
        <f>data!BF85</f>
        <v>0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0</v>
      </c>
      <c r="C71" s="240">
        <f>data!BG85</f>
        <v>0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0</v>
      </c>
      <c r="C72" s="240">
        <f>data!BH85</f>
        <v>0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0</v>
      </c>
      <c r="C73" s="240">
        <f>data!BI85</f>
        <v>0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0</v>
      </c>
      <c r="C74" s="240">
        <f>data!BJ85</f>
        <v>0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0</v>
      </c>
      <c r="C75" s="240">
        <f>data!BK85</f>
        <v>0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1003266</v>
      </c>
      <c r="C76" s="240">
        <f>data!BL85</f>
        <v>2031514.78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21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-43852</v>
      </c>
      <c r="C78" s="240">
        <f>data!BN85</f>
        <v>6393166.3599999994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5108171</v>
      </c>
      <c r="C79" s="240">
        <f>data!BO85</f>
        <v>385254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0</v>
      </c>
      <c r="C80" s="240">
        <f>data!BP85</f>
        <v>0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79239</v>
      </c>
      <c r="C83" s="240">
        <f>data!BS85</f>
        <v>537163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0</v>
      </c>
      <c r="C84" s="240">
        <f>data!BT85</f>
        <v>0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7494</v>
      </c>
      <c r="C85" s="240">
        <f>data!BU85</f>
        <v>-34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2191</v>
      </c>
      <c r="C86" s="240">
        <f>data!BV85</f>
        <v>2602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5755630</v>
      </c>
      <c r="C87" s="240">
        <f>data!BW85</f>
        <v>6202121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0</v>
      </c>
      <c r="C88" s="240">
        <f>data!BX85</f>
        <v>0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973021</v>
      </c>
      <c r="C89" s="240">
        <f>data!BY85</f>
        <v>2754112.25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2700861</v>
      </c>
      <c r="C90" s="240">
        <f>data!BZ85</f>
        <v>7979578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89274</v>
      </c>
      <c r="C91" s="240">
        <f>data!CA85</f>
        <v>119760.48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0</v>
      </c>
      <c r="C92" s="240">
        <f>data!CB85</f>
        <v>0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104913891</v>
      </c>
      <c r="C93" s="240">
        <f>data!CC85</f>
        <v>26654428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18088884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6B85-7790-4585-AE85-D3234411175A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817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818</v>
      </c>
      <c r="B3" s="261"/>
      <c r="C3" s="261"/>
      <c r="D3" s="261"/>
    </row>
    <row r="4" spans="1:4" ht="14.5" x14ac:dyDescent="0.35">
      <c r="A4" s="261" t="s">
        <v>819</v>
      </c>
      <c r="B4" s="261"/>
      <c r="C4" s="261"/>
      <c r="D4" s="261"/>
    </row>
    <row r="5" spans="1:4" ht="14.5" x14ac:dyDescent="0.35">
      <c r="A5" s="261" t="s">
        <v>820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821</v>
      </c>
      <c r="B7" s="261"/>
      <c r="C7" s="261"/>
      <c r="D7" s="261"/>
    </row>
    <row r="8" spans="1:4" ht="14.5" x14ac:dyDescent="0.35">
      <c r="A8" s="261" t="s">
        <v>822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823</v>
      </c>
      <c r="B11" s="261"/>
      <c r="C11" s="261"/>
      <c r="D11" s="261">
        <f>N(data!C380)</f>
        <v>1618517</v>
      </c>
    </row>
    <row r="12" spans="1:4" ht="14.5" x14ac:dyDescent="0.35">
      <c r="A12" s="263" t="s">
        <v>824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825</v>
      </c>
      <c r="B14" s="261"/>
      <c r="C14" s="261"/>
      <c r="D14" s="263" t="s">
        <v>826</v>
      </c>
    </row>
    <row r="15" spans="1:4" ht="14.5" x14ac:dyDescent="0.35">
      <c r="A15" s="261" t="s">
        <v>827</v>
      </c>
      <c r="B15" s="261"/>
      <c r="C15" s="261"/>
      <c r="D15" s="261"/>
    </row>
    <row r="16" spans="1:4" ht="14.5" x14ac:dyDescent="0.35">
      <c r="A16" s="261" t="s">
        <v>827</v>
      </c>
      <c r="B16" s="261"/>
      <c r="C16" s="261"/>
      <c r="D16" s="261"/>
    </row>
    <row r="17" spans="1:4" ht="14.5" x14ac:dyDescent="0.35">
      <c r="A17" s="261" t="s">
        <v>827</v>
      </c>
      <c r="B17" s="261"/>
      <c r="C17" s="261"/>
      <c r="D17" s="261"/>
    </row>
    <row r="18" spans="1:4" ht="14.5" x14ac:dyDescent="0.35">
      <c r="A18" s="261" t="s">
        <v>827</v>
      </c>
      <c r="B18" s="261"/>
      <c r="C18" s="261"/>
      <c r="D18" s="261"/>
    </row>
    <row r="19" spans="1:4" ht="14.5" x14ac:dyDescent="0.35">
      <c r="A19" s="261" t="s">
        <v>827</v>
      </c>
      <c r="B19" s="261"/>
      <c r="C19" s="261"/>
      <c r="D19" s="261"/>
    </row>
    <row r="20" spans="1:4" ht="14.5" x14ac:dyDescent="0.35">
      <c r="A20" s="261" t="s">
        <v>827</v>
      </c>
      <c r="B20" s="261"/>
      <c r="C20" s="261"/>
      <c r="D20" s="261"/>
    </row>
    <row r="21" spans="1:4" ht="14.5" x14ac:dyDescent="0.35">
      <c r="A21" s="261" t="s">
        <v>827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828</v>
      </c>
      <c r="B25" s="261"/>
      <c r="C25" s="261"/>
      <c r="D25" s="261">
        <f>N(data!C414)</f>
        <v>603557</v>
      </c>
    </row>
    <row r="26" spans="1:4" ht="14.5" x14ac:dyDescent="0.35">
      <c r="A26" s="263" t="s">
        <v>824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825</v>
      </c>
      <c r="B28" s="261"/>
      <c r="C28" s="261"/>
      <c r="D28" s="263" t="s">
        <v>826</v>
      </c>
    </row>
    <row r="29" spans="1:4" ht="14.5" x14ac:dyDescent="0.35">
      <c r="A29" s="261" t="s">
        <v>829</v>
      </c>
      <c r="B29" s="261"/>
      <c r="C29" s="261"/>
      <c r="D29" s="261"/>
    </row>
    <row r="30" spans="1:4" ht="14.5" x14ac:dyDescent="0.35">
      <c r="A30" s="261" t="s">
        <v>829</v>
      </c>
      <c r="B30" s="261"/>
      <c r="C30" s="261"/>
      <c r="D30" s="261"/>
    </row>
    <row r="31" spans="1:4" ht="14.5" x14ac:dyDescent="0.35">
      <c r="A31" s="261" t="s">
        <v>829</v>
      </c>
      <c r="B31" s="261"/>
      <c r="C31" s="261"/>
      <c r="D31" s="261"/>
    </row>
    <row r="32" spans="1:4" ht="14.5" x14ac:dyDescent="0.35">
      <c r="A32" s="261" t="s">
        <v>829</v>
      </c>
      <c r="B32" s="261"/>
      <c r="C32" s="261"/>
      <c r="D32" s="261"/>
    </row>
    <row r="33" spans="1:4" ht="14.5" x14ac:dyDescent="0.35">
      <c r="A33" s="261" t="s">
        <v>829</v>
      </c>
      <c r="B33" s="261"/>
      <c r="C33" s="261"/>
      <c r="D33" s="261"/>
    </row>
    <row r="34" spans="1:4" ht="14.5" x14ac:dyDescent="0.35">
      <c r="A34" s="261" t="s">
        <v>829</v>
      </c>
      <c r="B34" s="261"/>
      <c r="C34" s="261"/>
      <c r="D34" s="261"/>
    </row>
    <row r="35" spans="1:4" ht="14.5" x14ac:dyDescent="0.35">
      <c r="A35" s="261" t="s">
        <v>829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E8D0-A2B4-4D17-8D9A-A2BE5CC794F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H-210</v>
      </c>
      <c r="G4" s="76"/>
    </row>
    <row r="5" spans="1:7" ht="20.149999999999999" customHeight="1" x14ac:dyDescent="0.35">
      <c r="A5" s="72">
        <v>2</v>
      </c>
      <c r="B5" s="73" t="s">
        <v>302</v>
      </c>
      <c r="C5" s="76"/>
      <c r="D5" s="73" t="str">
        <f>"  "&amp;data!C98</f>
        <v xml:space="preserve">  Swedish Issaquah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98029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Elizabeth Wako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Mary Beth Formby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425-313-4000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308</v>
      </c>
      <c r="C16" s="88" t="str">
        <f>IF(data!C117&gt;0," X","")</f>
        <v/>
      </c>
      <c r="D16" s="89" t="s">
        <v>838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 xml:space="preserve"> X</v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7248</v>
      </c>
      <c r="G23" s="76">
        <f>data!D127</f>
        <v>29719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1701</v>
      </c>
      <c r="G26" s="76">
        <f>data!D130</f>
        <v>3375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6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13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80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45</v>
      </c>
      <c r="E34" s="73" t="s">
        <v>352</v>
      </c>
      <c r="F34" s="76"/>
      <c r="G34" s="76">
        <f>data!E143</f>
        <v>144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175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300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1897-08C1-4029-BEB2-2077C62E2D4E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Swedish Issaquah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337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2821</v>
      </c>
      <c r="C7" s="136">
        <f>data!B155</f>
        <v>11566</v>
      </c>
      <c r="D7" s="136">
        <f>data!B156</f>
        <v>76679</v>
      </c>
      <c r="E7" s="136">
        <f>data!B157</f>
        <v>231737302</v>
      </c>
      <c r="F7" s="136">
        <f>data!B158</f>
        <v>173640082</v>
      </c>
      <c r="G7" s="136">
        <f>data!B157+data!B158</f>
        <v>405377384</v>
      </c>
    </row>
    <row r="8" spans="1:7" ht="20.149999999999999" customHeight="1" x14ac:dyDescent="0.35">
      <c r="A8" s="72" t="s">
        <v>359</v>
      </c>
      <c r="B8" s="136">
        <f>data!C154</f>
        <v>760</v>
      </c>
      <c r="C8" s="136">
        <f>data!C155</f>
        <v>3116</v>
      </c>
      <c r="D8" s="136">
        <f>data!C156</f>
        <v>20661</v>
      </c>
      <c r="E8" s="136">
        <f>data!C157</f>
        <v>51342359</v>
      </c>
      <c r="F8" s="136">
        <f>data!C158</f>
        <v>57883298</v>
      </c>
      <c r="G8" s="136">
        <f>data!C157+data!C158</f>
        <v>109225657</v>
      </c>
    </row>
    <row r="9" spans="1:7" ht="20.149999999999999" customHeight="1" x14ac:dyDescent="0.35">
      <c r="A9" s="72" t="s">
        <v>862</v>
      </c>
      <c r="B9" s="136">
        <f>data!D154</f>
        <v>3667</v>
      </c>
      <c r="C9" s="136">
        <f>data!D155</f>
        <v>15036</v>
      </c>
      <c r="D9" s="136">
        <f>data!D156</f>
        <v>99680</v>
      </c>
      <c r="E9" s="136">
        <f>data!D157</f>
        <v>200285515</v>
      </c>
      <c r="F9" s="136">
        <f>data!D158</f>
        <v>326692924</v>
      </c>
      <c r="G9" s="136">
        <f>data!D157+data!D158</f>
        <v>526978439</v>
      </c>
    </row>
    <row r="10" spans="1:7" ht="20.149999999999999" customHeight="1" x14ac:dyDescent="0.35">
      <c r="A10" s="87" t="s">
        <v>230</v>
      </c>
      <c r="B10" s="136">
        <f>data!E154</f>
        <v>7248</v>
      </c>
      <c r="C10" s="136">
        <f>data!E155</f>
        <v>29718</v>
      </c>
      <c r="D10" s="136">
        <f>data!E156</f>
        <v>197020</v>
      </c>
      <c r="E10" s="136">
        <f>data!E157</f>
        <v>483365176</v>
      </c>
      <c r="F10" s="136">
        <f>data!E158</f>
        <v>558216304</v>
      </c>
      <c r="G10" s="136">
        <f>E10+F10</f>
        <v>1041581480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337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337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3A09-ACB1-4EC3-B6C5-2A84FD2E6C31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Swedish Issaquah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6933657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129426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3664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5612771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315184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12994702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3049191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291662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3340853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4442294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3353113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7795407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-2280860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9864011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7583151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8DC8-67C7-4451-8CA0-567D24ECAFD5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Swedish Issaquah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46315058</v>
      </c>
      <c r="D7" s="76">
        <f>data!C211</f>
        <v>0</v>
      </c>
      <c r="E7" s="76">
        <f>data!D211</f>
        <v>0</v>
      </c>
      <c r="F7" s="76">
        <f>data!E211</f>
        <v>46315058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2123130</v>
      </c>
      <c r="D8" s="76">
        <f>data!C212</f>
        <v>33058</v>
      </c>
      <c r="E8" s="76">
        <f>data!D212</f>
        <v>0</v>
      </c>
      <c r="F8" s="76">
        <f>data!E212</f>
        <v>2156188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376382424</v>
      </c>
      <c r="D9" s="76">
        <f>data!C213</f>
        <v>27511</v>
      </c>
      <c r="E9" s="76">
        <f>data!D213</f>
        <v>0</v>
      </c>
      <c r="F9" s="76">
        <f>data!E213</f>
        <v>376409935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2196708</v>
      </c>
      <c r="D11" s="76">
        <f>data!C215</f>
        <v>0</v>
      </c>
      <c r="E11" s="76">
        <f>data!D215</f>
        <v>0</v>
      </c>
      <c r="F11" s="76">
        <f>data!E215</f>
        <v>2196708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106495743</v>
      </c>
      <c r="D12" s="76">
        <f>data!C216</f>
        <v>5586217</v>
      </c>
      <c r="E12" s="76">
        <f>data!D216</f>
        <v>0</v>
      </c>
      <c r="F12" s="76">
        <f>data!E216</f>
        <v>112081960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6758785</v>
      </c>
      <c r="D15" s="76">
        <f>data!C219</f>
        <v>-2432464</v>
      </c>
      <c r="E15" s="76">
        <f>data!D219</f>
        <v>0</v>
      </c>
      <c r="F15" s="76">
        <f>data!E219</f>
        <v>4326321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540271848</v>
      </c>
      <c r="D16" s="76">
        <f>data!C220</f>
        <v>3214322</v>
      </c>
      <c r="E16" s="76">
        <f>data!D220</f>
        <v>0</v>
      </c>
      <c r="F16" s="76">
        <f>data!E220</f>
        <v>543486170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704916</v>
      </c>
      <c r="D24" s="76">
        <f>data!C225</f>
        <v>111744</v>
      </c>
      <c r="E24" s="76">
        <f>data!D225</f>
        <v>0</v>
      </c>
      <c r="F24" s="76">
        <f>data!E225</f>
        <v>816660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120794842</v>
      </c>
      <c r="D25" s="76">
        <f>data!C226</f>
        <v>16736747</v>
      </c>
      <c r="E25" s="76">
        <f>data!D226</f>
        <v>0</v>
      </c>
      <c r="F25" s="76">
        <f>data!E226</f>
        <v>137531589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950713</v>
      </c>
      <c r="D27" s="76">
        <f>data!C228</f>
        <v>262286</v>
      </c>
      <c r="E27" s="76">
        <f>data!D228</f>
        <v>0</v>
      </c>
      <c r="F27" s="76">
        <f>data!E228</f>
        <v>1212999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93695448</v>
      </c>
      <c r="D28" s="76">
        <f>data!C229</f>
        <v>4543684</v>
      </c>
      <c r="E28" s="76">
        <f>data!D229</f>
        <v>0</v>
      </c>
      <c r="F28" s="76">
        <f>data!E229</f>
        <v>98239132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216145919</v>
      </c>
      <c r="D32" s="76">
        <f>data!C233</f>
        <v>21654461</v>
      </c>
      <c r="E32" s="76">
        <f>data!D233</f>
        <v>0</v>
      </c>
      <c r="F32" s="76">
        <f>data!E233</f>
        <v>237800380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F1A1-0583-43FC-96D4-1A5AD63F61B6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Swedish Issaquah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2564743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327511365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92790107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3612683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18276197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281676690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2591497.2299999991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726458539.23000002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733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7974380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6093733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14068113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