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EDF9A63D-E0FB-4BAA-922D-BC1CA67730B5}" xr6:coauthVersionLast="47" xr6:coauthVersionMax="47" xr10:uidLastSave="{00000000-0000-0000-0000-000000000000}"/>
  <workbookProtection workbookAlgorithmName="SHA-512" workbookHashValue="LBVAvQo/PbXh1BIlO5JhipQnKXj6XGaxZ4hOk9ks/XrMQl74okyimmu8xnvTE8kNa6GuKZjRCMWusKeBE3eM/g==" workbookSaltValue="yaz5tqtGCzyUCKPMVH30rQ==" workbookSpinCount="100000" lockStructure="1"/>
  <bookViews>
    <workbookView xWindow="-110" yWindow="-110" windowWidth="19420" windowHeight="10420" xr2:uid="{0984CD45-6FDF-437F-8C7C-FCA46E24F7B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35" r:id="rId13"/>
    <sheet name="Support" sheetId="36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_xlnm._FilterDatabase" localSheetId="3" hidden="1">'Responses-2'!$A$46:$D$188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8" i="24" l="1"/>
  <c r="C380" i="24"/>
  <c r="E17" i="4"/>
  <c r="G17" i="4" s="1"/>
  <c r="D228" i="24"/>
  <c r="B228" i="24"/>
  <c r="B213" i="24"/>
  <c r="C419" i="24"/>
  <c r="C414" i="24"/>
  <c r="D42" i="33" s="1"/>
  <c r="D39" i="33"/>
  <c r="C250" i="24"/>
  <c r="C216" i="24"/>
  <c r="S61" i="24"/>
  <c r="C334" i="24"/>
  <c r="C323" i="24"/>
  <c r="G330" i="34"/>
  <c r="CC60" i="24"/>
  <c r="F80" i="31" s="1"/>
  <c r="C371" i="24"/>
  <c r="CB2" i="30"/>
  <c r="C155" i="24"/>
  <c r="C7" i="4"/>
  <c r="H137" i="34"/>
  <c r="E43" i="15"/>
  <c r="H105" i="34"/>
  <c r="R59" i="24"/>
  <c r="L87" i="24"/>
  <c r="W2" i="30"/>
  <c r="C228" i="24"/>
  <c r="B233" i="24"/>
  <c r="C32" i="6" s="1"/>
  <c r="AA2" i="36"/>
  <c r="Z2" i="36"/>
  <c r="E218" i="24"/>
  <c r="F14" i="6" s="1"/>
  <c r="B9" i="4"/>
  <c r="AK80" i="3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A2" i="30"/>
  <c r="BZ2" i="30"/>
  <c r="BY2" i="30"/>
  <c r="BX2" i="30"/>
  <c r="BW2" i="30"/>
  <c r="BV2" i="30"/>
  <c r="BU2" i="30"/>
  <c r="BT2" i="30"/>
  <c r="BR2" i="30"/>
  <c r="BP2" i="30"/>
  <c r="BO2" i="30"/>
  <c r="BN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H2" i="29"/>
  <c r="AG2" i="29"/>
  <c r="AF2" i="29"/>
  <c r="AD2" i="29"/>
  <c r="AC2" i="29"/>
  <c r="AB2" i="29"/>
  <c r="AA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36"/>
  <c r="CC2" i="36"/>
  <c r="CB2" i="36"/>
  <c r="CA2" i="36"/>
  <c r="BZ2" i="36"/>
  <c r="BY2" i="36"/>
  <c r="BX2" i="36"/>
  <c r="BW2" i="36"/>
  <c r="BV2" i="36"/>
  <c r="BU2" i="36"/>
  <c r="BT2" i="36"/>
  <c r="BS2" i="36"/>
  <c r="BR2" i="36"/>
  <c r="BQ2" i="36"/>
  <c r="BO2" i="36"/>
  <c r="BN2" i="36"/>
  <c r="BM2" i="36"/>
  <c r="BL2" i="36"/>
  <c r="BK2" i="36"/>
  <c r="BJ2" i="36"/>
  <c r="BI2" i="36"/>
  <c r="BH2" i="36"/>
  <c r="BG2" i="36"/>
  <c r="BF2" i="36"/>
  <c r="BE2" i="36"/>
  <c r="BD2" i="36"/>
  <c r="BC2" i="36"/>
  <c r="BB2" i="36"/>
  <c r="BA2" i="36"/>
  <c r="AZ2" i="36"/>
  <c r="AY2" i="36"/>
  <c r="AX2" i="36"/>
  <c r="AT2" i="36"/>
  <c r="AS2" i="36"/>
  <c r="AR2" i="36"/>
  <c r="AQ2" i="36"/>
  <c r="AO2" i="36"/>
  <c r="AN2" i="36"/>
  <c r="AM2" i="36"/>
  <c r="AL2" i="36"/>
  <c r="AK2" i="36"/>
  <c r="AJ2" i="36"/>
  <c r="AI2" i="36"/>
  <c r="AH2" i="36"/>
  <c r="AG2" i="36"/>
  <c r="AF2" i="36"/>
  <c r="AE2" i="36"/>
  <c r="AD2" i="36"/>
  <c r="AC2" i="36"/>
  <c r="AB2" i="36"/>
  <c r="Y2" i="36"/>
  <c r="X2" i="36"/>
  <c r="W2" i="36"/>
  <c r="V2" i="36"/>
  <c r="U2" i="36"/>
  <c r="T2" i="36"/>
  <c r="S2" i="36"/>
  <c r="R2" i="36"/>
  <c r="Q2" i="36"/>
  <c r="P2" i="36"/>
  <c r="O2" i="36"/>
  <c r="N2" i="36"/>
  <c r="M2" i="36"/>
  <c r="L2" i="36"/>
  <c r="K2" i="36"/>
  <c r="J2" i="36"/>
  <c r="I2" i="36"/>
  <c r="H2" i="36"/>
  <c r="G2" i="36"/>
  <c r="F2" i="36"/>
  <c r="E2" i="36"/>
  <c r="D2" i="36"/>
  <c r="B2" i="36"/>
  <c r="A2" i="36"/>
  <c r="N2" i="35"/>
  <c r="M2" i="35"/>
  <c r="L2" i="35"/>
  <c r="K2" i="35"/>
  <c r="J2" i="35"/>
  <c r="I2" i="35"/>
  <c r="H2" i="35"/>
  <c r="G2" i="35"/>
  <c r="F2" i="35"/>
  <c r="E2" i="35"/>
  <c r="D2" i="35"/>
  <c r="C2" i="35"/>
  <c r="B2" i="35"/>
  <c r="A2" i="35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C620" i="25"/>
  <c r="C619" i="25"/>
  <c r="C618" i="25"/>
  <c r="C617" i="25"/>
  <c r="C616" i="25"/>
  <c r="C615" i="25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G137" i="34"/>
  <c r="F137" i="34"/>
  <c r="E137" i="34"/>
  <c r="D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4" i="8"/>
  <c r="C133" i="8"/>
  <c r="C132" i="8"/>
  <c r="C131" i="8"/>
  <c r="C130" i="8"/>
  <c r="C129" i="8"/>
  <c r="C128" i="8"/>
  <c r="C127" i="8"/>
  <c r="C125" i="8"/>
  <c r="C119" i="8"/>
  <c r="C118" i="8"/>
  <c r="C117" i="8"/>
  <c r="C116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8" i="7"/>
  <c r="D16" i="7"/>
  <c r="D12" i="7"/>
  <c r="D11" i="7"/>
  <c r="D10" i="7"/>
  <c r="D2" i="7"/>
  <c r="A2" i="7"/>
  <c r="E31" i="6"/>
  <c r="D31" i="6"/>
  <c r="C31" i="6"/>
  <c r="E30" i="6"/>
  <c r="D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D18" i="4"/>
  <c r="C18" i="4"/>
  <c r="B18" i="4"/>
  <c r="E18" i="4"/>
  <c r="G18" i="4" s="1"/>
  <c r="D17" i="4"/>
  <c r="C17" i="4"/>
  <c r="B17" i="4"/>
  <c r="E16" i="4"/>
  <c r="G16" i="4" s="1"/>
  <c r="D16" i="4"/>
  <c r="C16" i="4"/>
  <c r="B16" i="4"/>
  <c r="G9" i="4"/>
  <c r="F9" i="4"/>
  <c r="E9" i="4"/>
  <c r="D9" i="4"/>
  <c r="G8" i="4"/>
  <c r="F8" i="4"/>
  <c r="E8" i="4"/>
  <c r="D8" i="4"/>
  <c r="B8" i="4"/>
  <c r="G7" i="4"/>
  <c r="F7" i="4"/>
  <c r="E7" i="4"/>
  <c r="D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E65" i="15"/>
  <c r="D65" i="15"/>
  <c r="B65" i="15"/>
  <c r="E64" i="15"/>
  <c r="D64" i="15"/>
  <c r="B64" i="15"/>
  <c r="E63" i="15"/>
  <c r="D63" i="15"/>
  <c r="B63" i="15"/>
  <c r="I62" i="15"/>
  <c r="B62" i="15"/>
  <c r="I61" i="15"/>
  <c r="B61" i="15"/>
  <c r="I60" i="15"/>
  <c r="B60" i="15"/>
  <c r="E59" i="15"/>
  <c r="D59" i="15"/>
  <c r="B59" i="15"/>
  <c r="F59" i="15" s="1"/>
  <c r="E58" i="15"/>
  <c r="D58" i="15"/>
  <c r="B58" i="15"/>
  <c r="H58" i="15" s="1"/>
  <c r="I58" i="15" s="1"/>
  <c r="E57" i="15"/>
  <c r="D57" i="15"/>
  <c r="B57" i="15"/>
  <c r="F57" i="15" s="1"/>
  <c r="E56" i="15"/>
  <c r="D56" i="15"/>
  <c r="B56" i="15"/>
  <c r="E55" i="15"/>
  <c r="D55" i="15"/>
  <c r="B55" i="15"/>
  <c r="F55" i="15" s="1"/>
  <c r="E54" i="15"/>
  <c r="D54" i="15"/>
  <c r="B54" i="15"/>
  <c r="E53" i="15"/>
  <c r="D53" i="15"/>
  <c r="B53" i="15"/>
  <c r="E52" i="15"/>
  <c r="D52" i="15"/>
  <c r="B52" i="15"/>
  <c r="E51" i="15"/>
  <c r="D51" i="15"/>
  <c r="B51" i="15"/>
  <c r="F51" i="15" s="1"/>
  <c r="E50" i="15"/>
  <c r="D50" i="15"/>
  <c r="B50" i="15"/>
  <c r="H50" i="15" s="1"/>
  <c r="I50" i="15" s="1"/>
  <c r="E49" i="15"/>
  <c r="D49" i="15"/>
  <c r="B49" i="15"/>
  <c r="F49" i="15" s="1"/>
  <c r="D48" i="15"/>
  <c r="B48" i="15"/>
  <c r="E47" i="15"/>
  <c r="D47" i="15"/>
  <c r="B47" i="15"/>
  <c r="F47" i="15" s="1"/>
  <c r="E46" i="15"/>
  <c r="D46" i="15"/>
  <c r="B46" i="15"/>
  <c r="F46" i="15" s="1"/>
  <c r="E45" i="15"/>
  <c r="D45" i="15"/>
  <c r="B45" i="15"/>
  <c r="E44" i="15"/>
  <c r="D44" i="15"/>
  <c r="B44" i="15"/>
  <c r="D43" i="15"/>
  <c r="B43" i="15"/>
  <c r="E42" i="15"/>
  <c r="D42" i="15"/>
  <c r="B42" i="15"/>
  <c r="H42" i="15" s="1"/>
  <c r="I42" i="15" s="1"/>
  <c r="D41" i="15"/>
  <c r="B41" i="15"/>
  <c r="I40" i="15"/>
  <c r="B40" i="15"/>
  <c r="E39" i="15"/>
  <c r="D39" i="15"/>
  <c r="B39" i="15"/>
  <c r="E38" i="15"/>
  <c r="D38" i="15"/>
  <c r="B38" i="15"/>
  <c r="E37" i="15"/>
  <c r="D37" i="15"/>
  <c r="B37" i="15"/>
  <c r="E36" i="15"/>
  <c r="D36" i="15"/>
  <c r="B36" i="15"/>
  <c r="E35" i="15"/>
  <c r="D35" i="15"/>
  <c r="B35" i="15"/>
  <c r="E34" i="15"/>
  <c r="D34" i="15"/>
  <c r="B34" i="15"/>
  <c r="E33" i="15"/>
  <c r="D33" i="15"/>
  <c r="B33" i="15"/>
  <c r="I32" i="15"/>
  <c r="B32" i="15"/>
  <c r="I31" i="15"/>
  <c r="B31" i="15"/>
  <c r="E30" i="15"/>
  <c r="D30" i="15"/>
  <c r="B30" i="15"/>
  <c r="E29" i="15"/>
  <c r="D29" i="15"/>
  <c r="B29" i="15"/>
  <c r="E28" i="15"/>
  <c r="D28" i="15"/>
  <c r="B28" i="15"/>
  <c r="E27" i="15"/>
  <c r="D27" i="15"/>
  <c r="B27" i="15"/>
  <c r="E26" i="15"/>
  <c r="D26" i="15"/>
  <c r="B26" i="15"/>
  <c r="F26" i="15" s="1"/>
  <c r="E25" i="15"/>
  <c r="D25" i="15"/>
  <c r="B25" i="15"/>
  <c r="E24" i="15"/>
  <c r="D24" i="15"/>
  <c r="B24" i="15"/>
  <c r="E23" i="15"/>
  <c r="D23" i="15"/>
  <c r="B23" i="15"/>
  <c r="H23" i="15" s="1"/>
  <c r="I23" i="15" s="1"/>
  <c r="E22" i="15"/>
  <c r="D22" i="15"/>
  <c r="B22" i="15"/>
  <c r="E21" i="15"/>
  <c r="D21" i="15"/>
  <c r="B21" i="15"/>
  <c r="H21" i="15" s="1"/>
  <c r="I21" i="15" s="1"/>
  <c r="E20" i="15"/>
  <c r="D20" i="15"/>
  <c r="B20" i="15"/>
  <c r="F20" i="15" s="1"/>
  <c r="E19" i="15"/>
  <c r="D19" i="15"/>
  <c r="B19" i="15"/>
  <c r="H19" i="15" s="1"/>
  <c r="I19" i="15" s="1"/>
  <c r="E18" i="15"/>
  <c r="D18" i="15"/>
  <c r="B18" i="15"/>
  <c r="H18" i="15" s="1"/>
  <c r="I18" i="15" s="1"/>
  <c r="E17" i="15"/>
  <c r="D17" i="15"/>
  <c r="B17" i="15"/>
  <c r="E16" i="15"/>
  <c r="D16" i="15"/>
  <c r="B16" i="15"/>
  <c r="E15" i="15"/>
  <c r="D15" i="15"/>
  <c r="B15" i="15"/>
  <c r="G12" i="15"/>
  <c r="F12" i="15"/>
  <c r="E12" i="15"/>
  <c r="D12" i="15"/>
  <c r="C12" i="15"/>
  <c r="B12" i="15"/>
  <c r="A12" i="15"/>
  <c r="C41" i="27"/>
  <c r="C35" i="27"/>
  <c r="B28" i="27"/>
  <c r="E19" i="27"/>
  <c r="E20" i="27" s="1"/>
  <c r="E18" i="27"/>
  <c r="E17" i="27"/>
  <c r="D415" i="24"/>
  <c r="CP2" i="30" s="1"/>
  <c r="D366" i="24"/>
  <c r="C120" i="8" s="1"/>
  <c r="D340" i="24"/>
  <c r="C86" i="8" s="1"/>
  <c r="D339" i="24"/>
  <c r="C85" i="8" s="1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D256" i="24"/>
  <c r="D245" i="24"/>
  <c r="D13" i="7" s="1"/>
  <c r="D237" i="24"/>
  <c r="CF2" i="36" s="1"/>
  <c r="D233" i="24"/>
  <c r="E32" i="6" s="1"/>
  <c r="C233" i="24"/>
  <c r="D32" i="6" s="1"/>
  <c r="E232" i="24"/>
  <c r="F31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D220" i="24"/>
  <c r="E16" i="6" s="1"/>
  <c r="B220" i="24"/>
  <c r="C16" i="6" s="1"/>
  <c r="E219" i="24"/>
  <c r="F15" i="6" s="1"/>
  <c r="E217" i="24"/>
  <c r="F13" i="6" s="1"/>
  <c r="E216" i="24"/>
  <c r="F12" i="6" s="1"/>
  <c r="E215" i="24"/>
  <c r="F11" i="6" s="1"/>
  <c r="E214" i="24"/>
  <c r="F10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E163" i="24"/>
  <c r="E19" i="4" s="1"/>
  <c r="G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43" i="24"/>
  <c r="G34" i="3" s="1"/>
  <c r="CE94" i="24"/>
  <c r="I384" i="34" s="1"/>
  <c r="CE93" i="24"/>
  <c r="I383" i="34" s="1"/>
  <c r="CE92" i="24"/>
  <c r="I382" i="34" s="1"/>
  <c r="CE91" i="24"/>
  <c r="I381" i="34" s="1"/>
  <c r="CE90" i="24"/>
  <c r="AV89" i="24"/>
  <c r="AU89" i="24"/>
  <c r="AT89" i="24"/>
  <c r="AS89" i="24"/>
  <c r="C218" i="34" s="1"/>
  <c r="AR89" i="24"/>
  <c r="AE43" i="31" s="1"/>
  <c r="AQ89" i="24"/>
  <c r="AE42" i="31" s="1"/>
  <c r="AP89" i="24"/>
  <c r="AO89" i="24"/>
  <c r="AN89" i="24"/>
  <c r="AM89" i="24"/>
  <c r="AL89" i="24"/>
  <c r="AE37" i="31" s="1"/>
  <c r="AK89" i="24"/>
  <c r="AJ89" i="24"/>
  <c r="AI89" i="24"/>
  <c r="AH89" i="24"/>
  <c r="AG89" i="24"/>
  <c r="AF89" i="24"/>
  <c r="AE89" i="24"/>
  <c r="AD89" i="24"/>
  <c r="AC89" i="24"/>
  <c r="AE28" i="31" s="1"/>
  <c r="AB89" i="24"/>
  <c r="AA89" i="24"/>
  <c r="Z89" i="24"/>
  <c r="Y89" i="24"/>
  <c r="X89" i="24"/>
  <c r="W89" i="24"/>
  <c r="V89" i="24"/>
  <c r="AE21" i="31" s="1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AE8" i="31" s="1"/>
  <c r="H89" i="24"/>
  <c r="G89" i="24"/>
  <c r="F89" i="24"/>
  <c r="E89" i="24"/>
  <c r="D89" i="24"/>
  <c r="C89" i="24"/>
  <c r="CE88" i="24"/>
  <c r="I377" i="34" s="1"/>
  <c r="CE87" i="24"/>
  <c r="I376" i="34" s="1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D85" i="24" s="1"/>
  <c r="E373" i="34" s="1"/>
  <c r="CC69" i="24"/>
  <c r="CB69" i="24"/>
  <c r="CA69" i="24"/>
  <c r="BZ69" i="24"/>
  <c r="BY69" i="24"/>
  <c r="BX69" i="24"/>
  <c r="BW69" i="24"/>
  <c r="BV69" i="24"/>
  <c r="BU69" i="24"/>
  <c r="BT69" i="24"/>
  <c r="O71" i="31" s="1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O58" i="31" s="1"/>
  <c r="BF69" i="24"/>
  <c r="BE69" i="24"/>
  <c r="BD69" i="24"/>
  <c r="BC69" i="24"/>
  <c r="BB69" i="24"/>
  <c r="O53" i="31" s="1"/>
  <c r="BA69" i="24"/>
  <c r="AZ69" i="24"/>
  <c r="AY69" i="24"/>
  <c r="AX69" i="24"/>
  <c r="AW69" i="24"/>
  <c r="AV69" i="24"/>
  <c r="AU69" i="24"/>
  <c r="AT69" i="24"/>
  <c r="O45" i="31" s="1"/>
  <c r="AS69" i="24"/>
  <c r="C211" i="34" s="1"/>
  <c r="AR69" i="24"/>
  <c r="AQ69" i="24"/>
  <c r="AP69" i="24"/>
  <c r="AO69" i="24"/>
  <c r="AN69" i="24"/>
  <c r="AM69" i="24"/>
  <c r="AL69" i="24"/>
  <c r="AK69" i="24"/>
  <c r="AJ69" i="24"/>
  <c r="O35" i="31" s="1"/>
  <c r="AI69" i="24"/>
  <c r="AH69" i="24"/>
  <c r="O33" i="31" s="1"/>
  <c r="AG69" i="24"/>
  <c r="AF69" i="24"/>
  <c r="AE69" i="24"/>
  <c r="AD69" i="24"/>
  <c r="AC69" i="24"/>
  <c r="AB69" i="24"/>
  <c r="O27" i="31" s="1"/>
  <c r="AA69" i="24"/>
  <c r="Z69" i="24"/>
  <c r="Y69" i="24"/>
  <c r="O24" i="31" s="1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O11" i="31" s="1"/>
  <c r="K69" i="24"/>
  <c r="J69" i="24"/>
  <c r="I69" i="24"/>
  <c r="H69" i="24"/>
  <c r="G69" i="24"/>
  <c r="F69" i="24"/>
  <c r="E69" i="24"/>
  <c r="D69" i="24"/>
  <c r="O3" i="31" s="1"/>
  <c r="C69" i="24"/>
  <c r="O2" i="31" s="1"/>
  <c r="CE68" i="24"/>
  <c r="I370" i="34" s="1"/>
  <c r="CE66" i="24"/>
  <c r="I368" i="34" s="1"/>
  <c r="CE65" i="24"/>
  <c r="I367" i="34" s="1"/>
  <c r="CE64" i="24"/>
  <c r="I366" i="34" s="1"/>
  <c r="CE63" i="24"/>
  <c r="I365" i="34" s="1"/>
  <c r="CE61" i="24"/>
  <c r="I363" i="34" s="1"/>
  <c r="B53" i="24"/>
  <c r="CE51" i="24"/>
  <c r="B49" i="24"/>
  <c r="CE47" i="24"/>
  <c r="H55" i="15" l="1"/>
  <c r="I55" i="15" s="1"/>
  <c r="D420" i="24"/>
  <c r="DF2" i="30" s="1"/>
  <c r="D362" i="34"/>
  <c r="C358" i="24"/>
  <c r="C359" i="24"/>
  <c r="F76" i="31"/>
  <c r="C9" i="6"/>
  <c r="CE60" i="24"/>
  <c r="H612" i="24" s="1"/>
  <c r="E213" i="24"/>
  <c r="F9" i="6" s="1"/>
  <c r="D381" i="24"/>
  <c r="BQ2" i="30" s="1"/>
  <c r="C135" i="8"/>
  <c r="BS2" i="30"/>
  <c r="Z2" i="29"/>
  <c r="F24" i="15"/>
  <c r="D11" i="33"/>
  <c r="E154" i="24"/>
  <c r="B10" i="4" s="1"/>
  <c r="C126" i="8"/>
  <c r="AI2" i="29"/>
  <c r="E155" i="24"/>
  <c r="C10" i="4" s="1"/>
  <c r="F41" i="15"/>
  <c r="AE2" i="29"/>
  <c r="C8" i="4"/>
  <c r="F17" i="15"/>
  <c r="DE2" i="30"/>
  <c r="F28" i="15"/>
  <c r="F29" i="15"/>
  <c r="F25" i="15"/>
  <c r="F30" i="15"/>
  <c r="E41" i="15"/>
  <c r="E28" i="31"/>
  <c r="E30" i="31"/>
  <c r="H57" i="15"/>
  <c r="I57" i="15" s="1"/>
  <c r="D616" i="25"/>
  <c r="D641" i="25" s="1"/>
  <c r="F39" i="15"/>
  <c r="F37" i="15"/>
  <c r="F42" i="15"/>
  <c r="F64" i="15"/>
  <c r="F43" i="15"/>
  <c r="H26" i="15"/>
  <c r="I26" i="15" s="1"/>
  <c r="F58" i="15"/>
  <c r="C137" i="34"/>
  <c r="F22" i="15"/>
  <c r="F27" i="15"/>
  <c r="E48" i="15"/>
  <c r="BT48" i="24"/>
  <c r="BT62" i="24" s="1"/>
  <c r="I300" i="34" s="1"/>
  <c r="G48" i="24"/>
  <c r="G62" i="24" s="1"/>
  <c r="G12" i="34" s="1"/>
  <c r="W48" i="24"/>
  <c r="W62" i="24" s="1"/>
  <c r="H22" i="31" s="1"/>
  <c r="X48" i="24"/>
  <c r="X62" i="24" s="1"/>
  <c r="H23" i="31" s="1"/>
  <c r="AM48" i="24"/>
  <c r="AM62" i="24" s="1"/>
  <c r="H38" i="31" s="1"/>
  <c r="AN48" i="24"/>
  <c r="AN62" i="24" s="1"/>
  <c r="E172" i="34" s="1"/>
  <c r="BC48" i="24"/>
  <c r="BC62" i="24" s="1"/>
  <c r="H54" i="31" s="1"/>
  <c r="H48" i="24"/>
  <c r="H62" i="24" s="1"/>
  <c r="H7" i="31" s="1"/>
  <c r="BD48" i="24"/>
  <c r="BD62" i="24" s="1"/>
  <c r="G236" i="34" s="1"/>
  <c r="BS48" i="24"/>
  <c r="BS62" i="24" s="1"/>
  <c r="H70" i="31" s="1"/>
  <c r="AF48" i="24"/>
  <c r="AF62" i="24" s="1"/>
  <c r="H31" i="31" s="1"/>
  <c r="Q48" i="24"/>
  <c r="Q62" i="24" s="1"/>
  <c r="H16" i="31" s="1"/>
  <c r="AG48" i="24"/>
  <c r="AG62" i="24" s="1"/>
  <c r="H32" i="31" s="1"/>
  <c r="AW48" i="24"/>
  <c r="AW62" i="24" s="1"/>
  <c r="H48" i="31" s="1"/>
  <c r="BM48" i="24"/>
  <c r="BM62" i="24" s="1"/>
  <c r="H64" i="31" s="1"/>
  <c r="CC48" i="24"/>
  <c r="CC62" i="24" s="1"/>
  <c r="D364" i="34" s="1"/>
  <c r="R48" i="24"/>
  <c r="R62" i="24" s="1"/>
  <c r="H17" i="31" s="1"/>
  <c r="AH48" i="24"/>
  <c r="AH62" i="24" s="1"/>
  <c r="H33" i="31" s="1"/>
  <c r="AX48" i="24"/>
  <c r="AX62" i="24" s="1"/>
  <c r="H204" i="34" s="1"/>
  <c r="BN48" i="24"/>
  <c r="BN62" i="24" s="1"/>
  <c r="C300" i="34" s="1"/>
  <c r="CD48" i="24"/>
  <c r="C30" i="6"/>
  <c r="BP2" i="36"/>
  <c r="P48" i="24"/>
  <c r="P62" i="24" s="1"/>
  <c r="H15" i="31" s="1"/>
  <c r="AI48" i="24"/>
  <c r="AI62" i="24" s="1"/>
  <c r="H34" i="31" s="1"/>
  <c r="C48" i="24"/>
  <c r="C62" i="24" s="1"/>
  <c r="AY48" i="24"/>
  <c r="AY62" i="24" s="1"/>
  <c r="H50" i="31" s="1"/>
  <c r="D48" i="24"/>
  <c r="D62" i="24" s="1"/>
  <c r="D12" i="34" s="1"/>
  <c r="T48" i="24"/>
  <c r="T62" i="24" s="1"/>
  <c r="H19" i="31" s="1"/>
  <c r="AJ48" i="24"/>
  <c r="AJ62" i="24" s="1"/>
  <c r="H35" i="31" s="1"/>
  <c r="AZ48" i="24"/>
  <c r="AZ62" i="24" s="1"/>
  <c r="C236" i="34" s="1"/>
  <c r="BP48" i="24"/>
  <c r="BP62" i="24" s="1"/>
  <c r="E300" i="34" s="1"/>
  <c r="F65" i="15"/>
  <c r="BL48" i="24"/>
  <c r="BL62" i="24" s="1"/>
  <c r="H63" i="31" s="1"/>
  <c r="CB48" i="24"/>
  <c r="CB62" i="24" s="1"/>
  <c r="H79" i="31" s="1"/>
  <c r="C220" i="24"/>
  <c r="D16" i="6" s="1"/>
  <c r="S48" i="24"/>
  <c r="S62" i="24" s="1"/>
  <c r="E76" i="34" s="1"/>
  <c r="BO48" i="24"/>
  <c r="BO62" i="24" s="1"/>
  <c r="H66" i="31" s="1"/>
  <c r="E48" i="24"/>
  <c r="E62" i="24" s="1"/>
  <c r="H4" i="31" s="1"/>
  <c r="U48" i="24"/>
  <c r="U62" i="24" s="1"/>
  <c r="H20" i="31" s="1"/>
  <c r="AK48" i="24"/>
  <c r="AK62" i="24" s="1"/>
  <c r="H36" i="31" s="1"/>
  <c r="BA48" i="24"/>
  <c r="BA62" i="24" s="1"/>
  <c r="H52" i="31" s="1"/>
  <c r="BQ48" i="24"/>
  <c r="BQ62" i="24" s="1"/>
  <c r="F300" i="34" s="1"/>
  <c r="AV48" i="24"/>
  <c r="AV62" i="24" s="1"/>
  <c r="H47" i="31" s="1"/>
  <c r="F48" i="24"/>
  <c r="F62" i="24" s="1"/>
  <c r="H5" i="31" s="1"/>
  <c r="V48" i="24"/>
  <c r="V62" i="24" s="1"/>
  <c r="H21" i="31" s="1"/>
  <c r="AL48" i="24"/>
  <c r="AL62" i="24" s="1"/>
  <c r="H37" i="31" s="1"/>
  <c r="BB48" i="24"/>
  <c r="BB62" i="24" s="1"/>
  <c r="E236" i="34" s="1"/>
  <c r="BR48" i="24"/>
  <c r="BR62" i="24" s="1"/>
  <c r="G300" i="34" s="1"/>
  <c r="I48" i="24"/>
  <c r="I62" i="24" s="1"/>
  <c r="I12" i="34" s="1"/>
  <c r="AP48" i="24"/>
  <c r="AP62" i="24" s="1"/>
  <c r="H41" i="31" s="1"/>
  <c r="BE48" i="24"/>
  <c r="BE62" i="24" s="1"/>
  <c r="H56" i="31" s="1"/>
  <c r="BF48" i="24"/>
  <c r="BF62" i="24" s="1"/>
  <c r="H57" i="31" s="1"/>
  <c r="K48" i="24"/>
  <c r="K62" i="24" s="1"/>
  <c r="D44" i="34" s="1"/>
  <c r="AA48" i="24"/>
  <c r="AA62" i="24" s="1"/>
  <c r="H26" i="31" s="1"/>
  <c r="AQ48" i="24"/>
  <c r="AQ62" i="24" s="1"/>
  <c r="H42" i="31" s="1"/>
  <c r="BG48" i="24"/>
  <c r="BG62" i="24" s="1"/>
  <c r="H58" i="31" s="1"/>
  <c r="BW48" i="24"/>
  <c r="BW62" i="24" s="1"/>
  <c r="H74" i="31" s="1"/>
  <c r="D14" i="6"/>
  <c r="AP2" i="36"/>
  <c r="BU48" i="24"/>
  <c r="BU62" i="24" s="1"/>
  <c r="H72" i="31" s="1"/>
  <c r="J48" i="24"/>
  <c r="J62" i="24" s="1"/>
  <c r="C44" i="34" s="1"/>
  <c r="BV48" i="24"/>
  <c r="BV62" i="24" s="1"/>
  <c r="H73" i="31" s="1"/>
  <c r="L48" i="24"/>
  <c r="L62" i="24" s="1"/>
  <c r="E44" i="34" s="1"/>
  <c r="AB48" i="24"/>
  <c r="AB62" i="24" s="1"/>
  <c r="H27" i="31" s="1"/>
  <c r="AR48" i="24"/>
  <c r="AR62" i="24" s="1"/>
  <c r="H43" i="31" s="1"/>
  <c r="BH48" i="24"/>
  <c r="BH62" i="24" s="1"/>
  <c r="H59" i="31" s="1"/>
  <c r="BX48" i="24"/>
  <c r="BX62" i="24" s="1"/>
  <c r="F332" i="34" s="1"/>
  <c r="H46" i="15"/>
  <c r="I46" i="15" s="1"/>
  <c r="H51" i="15"/>
  <c r="I51" i="15" s="1"/>
  <c r="AO48" i="24"/>
  <c r="AO62" i="24" s="1"/>
  <c r="H40" i="31" s="1"/>
  <c r="Z48" i="24"/>
  <c r="Z62" i="24" s="1"/>
  <c r="H25" i="31" s="1"/>
  <c r="M48" i="24"/>
  <c r="M62" i="24" s="1"/>
  <c r="H12" i="31" s="1"/>
  <c r="AC48" i="24"/>
  <c r="AC62" i="24" s="1"/>
  <c r="H28" i="31" s="1"/>
  <c r="AS48" i="24"/>
  <c r="AS62" i="24" s="1"/>
  <c r="C204" i="34" s="1"/>
  <c r="BI48" i="24"/>
  <c r="BI62" i="24" s="1"/>
  <c r="H60" i="31" s="1"/>
  <c r="BY48" i="24"/>
  <c r="BY62" i="24" s="1"/>
  <c r="H76" i="31" s="1"/>
  <c r="E231" i="24"/>
  <c r="F30" i="6" s="1"/>
  <c r="Y48" i="24"/>
  <c r="Y62" i="24" s="1"/>
  <c r="D108" i="34" s="1"/>
  <c r="F35" i="15"/>
  <c r="N48" i="24"/>
  <c r="N62" i="24" s="1"/>
  <c r="H13" i="31" s="1"/>
  <c r="AD48" i="24"/>
  <c r="AD62" i="24" s="1"/>
  <c r="H29" i="31" s="1"/>
  <c r="AT48" i="24"/>
  <c r="AT62" i="24" s="1"/>
  <c r="H45" i="31" s="1"/>
  <c r="BJ48" i="24"/>
  <c r="BJ62" i="24" s="1"/>
  <c r="H61" i="31" s="1"/>
  <c r="BZ48" i="24"/>
  <c r="BZ62" i="24" s="1"/>
  <c r="H77" i="31" s="1"/>
  <c r="O48" i="24"/>
  <c r="O62" i="24" s="1"/>
  <c r="H14" i="31" s="1"/>
  <c r="AE48" i="24"/>
  <c r="AE62" i="24" s="1"/>
  <c r="H30" i="31" s="1"/>
  <c r="AU48" i="24"/>
  <c r="AU62" i="24" s="1"/>
  <c r="H46" i="31" s="1"/>
  <c r="BK48" i="24"/>
  <c r="BK62" i="24" s="1"/>
  <c r="H62" i="31" s="1"/>
  <c r="CA48" i="24"/>
  <c r="CA62" i="24" s="1"/>
  <c r="H78" i="31" s="1"/>
  <c r="I612" i="24"/>
  <c r="CF91" i="24"/>
  <c r="D341" i="24"/>
  <c r="C87" i="8" s="1"/>
  <c r="F18" i="15"/>
  <c r="H47" i="15"/>
  <c r="I47" i="15" s="1"/>
  <c r="F33" i="15"/>
  <c r="D19" i="34"/>
  <c r="G612" i="24"/>
  <c r="F53" i="15"/>
  <c r="F63" i="15"/>
  <c r="J612" i="24"/>
  <c r="L612" i="24"/>
  <c r="F45" i="15"/>
  <c r="F54" i="15"/>
  <c r="H49" i="15"/>
  <c r="I49" i="15" s="1"/>
  <c r="CF93" i="24"/>
  <c r="CE69" i="24"/>
  <c r="I371" i="34" s="1"/>
  <c r="F50" i="15"/>
  <c r="H59" i="15"/>
  <c r="I59" i="15" s="1"/>
  <c r="H6" i="31"/>
  <c r="O39" i="31"/>
  <c r="E179" i="34"/>
  <c r="AE30" i="31"/>
  <c r="C154" i="34"/>
  <c r="AE46" i="31"/>
  <c r="E218" i="34"/>
  <c r="H44" i="15"/>
  <c r="I44" i="15" s="1"/>
  <c r="F44" i="15"/>
  <c r="H52" i="15"/>
  <c r="I52" i="15" s="1"/>
  <c r="F52" i="15"/>
  <c r="O8" i="31"/>
  <c r="I19" i="34"/>
  <c r="F179" i="34"/>
  <c r="O40" i="31"/>
  <c r="O56" i="31"/>
  <c r="H243" i="34"/>
  <c r="AE15" i="31"/>
  <c r="I58" i="34"/>
  <c r="AE31" i="31"/>
  <c r="D154" i="34"/>
  <c r="AE47" i="31"/>
  <c r="F218" i="34"/>
  <c r="C19" i="34"/>
  <c r="O10" i="31"/>
  <c r="D51" i="34"/>
  <c r="O26" i="31"/>
  <c r="F115" i="34"/>
  <c r="O42" i="31"/>
  <c r="H179" i="34"/>
  <c r="E339" i="34"/>
  <c r="O74" i="31"/>
  <c r="AE17" i="31"/>
  <c r="D90" i="34"/>
  <c r="AE33" i="31"/>
  <c r="F154" i="34"/>
  <c r="I380" i="34"/>
  <c r="D612" i="24"/>
  <c r="H16" i="15"/>
  <c r="I16" i="15" s="1"/>
  <c r="F16" i="15"/>
  <c r="AE2" i="31"/>
  <c r="C26" i="34"/>
  <c r="AE18" i="31"/>
  <c r="E90" i="34"/>
  <c r="AE34" i="31"/>
  <c r="G154" i="34"/>
  <c r="CF90" i="24"/>
  <c r="F612" i="24"/>
  <c r="D115" i="34"/>
  <c r="O57" i="31"/>
  <c r="I243" i="34"/>
  <c r="F51" i="34"/>
  <c r="O12" i="31"/>
  <c r="H115" i="34"/>
  <c r="O28" i="31"/>
  <c r="E275" i="34"/>
  <c r="O60" i="31"/>
  <c r="G339" i="34"/>
  <c r="O76" i="31"/>
  <c r="AE3" i="31"/>
  <c r="D26" i="34"/>
  <c r="AE19" i="31"/>
  <c r="F90" i="34"/>
  <c r="AE35" i="31"/>
  <c r="H154" i="34"/>
  <c r="H20" i="15"/>
  <c r="I20" i="15" s="1"/>
  <c r="C94" i="15"/>
  <c r="G94" i="15" s="1"/>
  <c r="D211" i="34"/>
  <c r="O9" i="31"/>
  <c r="C51" i="34"/>
  <c r="AE32" i="31"/>
  <c r="E154" i="34"/>
  <c r="O13" i="31"/>
  <c r="G51" i="34"/>
  <c r="O14" i="31"/>
  <c r="H51" i="34"/>
  <c r="O30" i="31"/>
  <c r="C147" i="34"/>
  <c r="O46" i="31"/>
  <c r="E211" i="34"/>
  <c r="O62" i="31"/>
  <c r="G275" i="34"/>
  <c r="I339" i="34"/>
  <c r="O78" i="31"/>
  <c r="O55" i="31"/>
  <c r="G243" i="34"/>
  <c r="O41" i="31"/>
  <c r="G179" i="34"/>
  <c r="O15" i="31"/>
  <c r="I51" i="34"/>
  <c r="O31" i="31"/>
  <c r="D147" i="34"/>
  <c r="O47" i="31"/>
  <c r="F211" i="34"/>
  <c r="H275" i="34"/>
  <c r="O63" i="31"/>
  <c r="C371" i="34"/>
  <c r="O79" i="31"/>
  <c r="AE6" i="31"/>
  <c r="G26" i="34"/>
  <c r="H186" i="34"/>
  <c r="E243" i="34"/>
  <c r="O44" i="31"/>
  <c r="AE44" i="31"/>
  <c r="O73" i="31"/>
  <c r="D339" i="34"/>
  <c r="O29" i="31"/>
  <c r="I115" i="34"/>
  <c r="C83" i="34"/>
  <c r="O16" i="31"/>
  <c r="E147" i="34"/>
  <c r="O32" i="31"/>
  <c r="G211" i="34"/>
  <c r="O48" i="31"/>
  <c r="O64" i="31"/>
  <c r="I275" i="34"/>
  <c r="D371" i="34"/>
  <c r="O80" i="31"/>
  <c r="AE7" i="31"/>
  <c r="H26" i="34"/>
  <c r="AE23" i="31"/>
  <c r="C122" i="34"/>
  <c r="AE39" i="31"/>
  <c r="E186" i="34"/>
  <c r="F147" i="34"/>
  <c r="I186" i="34"/>
  <c r="O49" i="31"/>
  <c r="H211" i="34"/>
  <c r="O65" i="31"/>
  <c r="C307" i="34"/>
  <c r="H147" i="34"/>
  <c r="AE14" i="31"/>
  <c r="H58" i="34"/>
  <c r="O25" i="31"/>
  <c r="E115" i="34"/>
  <c r="O17" i="31"/>
  <c r="D83" i="34"/>
  <c r="E371" i="34"/>
  <c r="C615" i="24"/>
  <c r="O18" i="31"/>
  <c r="E83" i="34"/>
  <c r="O34" i="31"/>
  <c r="G147" i="34"/>
  <c r="O50" i="31"/>
  <c r="I211" i="34"/>
  <c r="D307" i="34"/>
  <c r="O66" i="31"/>
  <c r="AE9" i="31"/>
  <c r="C58" i="34"/>
  <c r="AE25" i="31"/>
  <c r="E122" i="34"/>
  <c r="AE41" i="31"/>
  <c r="G186" i="34"/>
  <c r="H34" i="15"/>
  <c r="I34" i="15" s="1"/>
  <c r="F34" i="15"/>
  <c r="H122" i="34"/>
  <c r="CE89" i="24"/>
  <c r="E26" i="34"/>
  <c r="AE4" i="31"/>
  <c r="O19" i="31"/>
  <c r="F83" i="34"/>
  <c r="O51" i="31"/>
  <c r="C243" i="34"/>
  <c r="O67" i="31"/>
  <c r="E307" i="34"/>
  <c r="AE10" i="31"/>
  <c r="D58" i="34"/>
  <c r="AE26" i="31"/>
  <c r="F122" i="34"/>
  <c r="C275" i="34"/>
  <c r="O7" i="31"/>
  <c r="H19" i="34"/>
  <c r="AE20" i="31"/>
  <c r="G90" i="34"/>
  <c r="D630" i="25"/>
  <c r="O4" i="31"/>
  <c r="E19" i="34"/>
  <c r="G83" i="34"/>
  <c r="O20" i="31"/>
  <c r="O36" i="31"/>
  <c r="I147" i="34"/>
  <c r="O52" i="31"/>
  <c r="D243" i="34"/>
  <c r="F307" i="34"/>
  <c r="O68" i="31"/>
  <c r="AE11" i="31"/>
  <c r="E58" i="34"/>
  <c r="AE27" i="31"/>
  <c r="G122" i="34"/>
  <c r="F24" i="6"/>
  <c r="D308" i="24"/>
  <c r="C16" i="8"/>
  <c r="AE16" i="31"/>
  <c r="C90" i="34"/>
  <c r="O61" i="31"/>
  <c r="F275" i="34"/>
  <c r="I154" i="34"/>
  <c r="AE36" i="31"/>
  <c r="O21" i="31"/>
  <c r="H83" i="34"/>
  <c r="AE12" i="31"/>
  <c r="F58" i="34"/>
  <c r="O23" i="31"/>
  <c r="C115" i="34"/>
  <c r="O77" i="31"/>
  <c r="H339" i="34"/>
  <c r="O5" i="31"/>
  <c r="F19" i="34"/>
  <c r="O37" i="31"/>
  <c r="C179" i="34"/>
  <c r="O69" i="31"/>
  <c r="G307" i="34"/>
  <c r="O6" i="31"/>
  <c r="G19" i="34"/>
  <c r="O22" i="31"/>
  <c r="I83" i="34"/>
  <c r="O38" i="31"/>
  <c r="D179" i="34"/>
  <c r="O54" i="31"/>
  <c r="F243" i="34"/>
  <c r="O70" i="31"/>
  <c r="H307" i="34"/>
  <c r="AE13" i="31"/>
  <c r="G58" i="34"/>
  <c r="AE29" i="31"/>
  <c r="I122" i="34"/>
  <c r="AE45" i="31"/>
  <c r="D218" i="34"/>
  <c r="G10" i="4"/>
  <c r="F15" i="15"/>
  <c r="I307" i="34"/>
  <c r="F36" i="15"/>
  <c r="I26" i="34"/>
  <c r="G115" i="34"/>
  <c r="C186" i="34"/>
  <c r="F69" i="15"/>
  <c r="F23" i="15"/>
  <c r="E51" i="34"/>
  <c r="D416" i="24"/>
  <c r="D5" i="7"/>
  <c r="C170" i="8"/>
  <c r="F48" i="15"/>
  <c r="F56" i="15"/>
  <c r="O72" i="31"/>
  <c r="C339" i="34"/>
  <c r="AE5" i="31"/>
  <c r="F26" i="34"/>
  <c r="F21" i="15"/>
  <c r="H90" i="34"/>
  <c r="AE22" i="31"/>
  <c r="I90" i="34"/>
  <c r="AE38" i="31"/>
  <c r="D186" i="34"/>
  <c r="G28" i="4"/>
  <c r="E28" i="4"/>
  <c r="H38" i="15"/>
  <c r="I38" i="15" s="1"/>
  <c r="F38" i="15"/>
  <c r="O43" i="31"/>
  <c r="I179" i="34"/>
  <c r="O59" i="31"/>
  <c r="D275" i="34"/>
  <c r="O75" i="31"/>
  <c r="F339" i="34"/>
  <c r="D122" i="34"/>
  <c r="AE24" i="31"/>
  <c r="AE40" i="31"/>
  <c r="F186" i="34"/>
  <c r="F19" i="15"/>
  <c r="C716" i="25"/>
  <c r="C649" i="25"/>
  <c r="M717" i="25" s="1"/>
  <c r="D647" i="25"/>
  <c r="D694" i="25"/>
  <c r="D693" i="25"/>
  <c r="E220" i="24" l="1"/>
  <c r="F16" i="6" s="1"/>
  <c r="D383" i="24"/>
  <c r="C137" i="8" s="1"/>
  <c r="D671" i="25"/>
  <c r="D687" i="25"/>
  <c r="D717" i="25"/>
  <c r="D691" i="25"/>
  <c r="D703" i="25"/>
  <c r="D698" i="25"/>
  <c r="D678" i="25"/>
  <c r="D677" i="25"/>
  <c r="D688" i="25"/>
  <c r="D617" i="25"/>
  <c r="D692" i="25"/>
  <c r="D684" i="25"/>
  <c r="D648" i="25"/>
  <c r="D686" i="25"/>
  <c r="D638" i="25"/>
  <c r="D708" i="25"/>
  <c r="D623" i="25"/>
  <c r="D631" i="25"/>
  <c r="D672" i="25"/>
  <c r="D670" i="25"/>
  <c r="D669" i="25"/>
  <c r="D643" i="25"/>
  <c r="D675" i="25"/>
  <c r="D635" i="25"/>
  <c r="D685" i="25"/>
  <c r="D628" i="25"/>
  <c r="D636" i="25"/>
  <c r="D699" i="25"/>
  <c r="D713" i="25"/>
  <c r="D629" i="25"/>
  <c r="D676" i="25"/>
  <c r="D700" i="25"/>
  <c r="D620" i="25"/>
  <c r="D639" i="25"/>
  <c r="D644" i="25"/>
  <c r="D625" i="25"/>
  <c r="D619" i="25"/>
  <c r="D618" i="25"/>
  <c r="D690" i="25"/>
  <c r="D706" i="25"/>
  <c r="D637" i="25"/>
  <c r="D640" i="25"/>
  <c r="D683" i="25"/>
  <c r="D697" i="25"/>
  <c r="D645" i="25"/>
  <c r="D696" i="25"/>
  <c r="D681" i="25"/>
  <c r="D711" i="25"/>
  <c r="D702" i="25"/>
  <c r="D689" i="25"/>
  <c r="D707" i="25"/>
  <c r="D674" i="25"/>
  <c r="D704" i="25"/>
  <c r="D642" i="25"/>
  <c r="D680" i="25"/>
  <c r="D621" i="25"/>
  <c r="D695" i="25"/>
  <c r="D709" i="25"/>
  <c r="D710" i="25"/>
  <c r="D679" i="25"/>
  <c r="D705" i="25"/>
  <c r="AJ2" i="29"/>
  <c r="D633" i="25"/>
  <c r="D646" i="25"/>
  <c r="I362" i="34"/>
  <c r="BK2" i="30"/>
  <c r="F268" i="34"/>
  <c r="D673" i="25"/>
  <c r="D634" i="25"/>
  <c r="D626" i="25"/>
  <c r="D714" i="25"/>
  <c r="D622" i="25"/>
  <c r="C9" i="4"/>
  <c r="D682" i="25"/>
  <c r="D624" i="25"/>
  <c r="D712" i="25"/>
  <c r="D632" i="25"/>
  <c r="D701" i="25"/>
  <c r="D627" i="25"/>
  <c r="H49" i="31"/>
  <c r="D76" i="34"/>
  <c r="H71" i="31"/>
  <c r="C108" i="34"/>
  <c r="H69" i="31"/>
  <c r="C112" i="8"/>
  <c r="BM2" i="30"/>
  <c r="H39" i="31"/>
  <c r="C111" i="8"/>
  <c r="D360" i="24"/>
  <c r="E380" i="24" s="1"/>
  <c r="BL2" i="30"/>
  <c r="H18" i="31"/>
  <c r="H65" i="31"/>
  <c r="D204" i="34"/>
  <c r="G172" i="34"/>
  <c r="H75" i="31"/>
  <c r="D350" i="24"/>
  <c r="H332" i="34"/>
  <c r="H236" i="34"/>
  <c r="H10" i="31"/>
  <c r="H172" i="34"/>
  <c r="D172" i="34"/>
  <c r="C364" i="34"/>
  <c r="F236" i="34"/>
  <c r="F140" i="34"/>
  <c r="H268" i="34"/>
  <c r="H8" i="31"/>
  <c r="D268" i="34"/>
  <c r="I108" i="34"/>
  <c r="I76" i="34"/>
  <c r="H44" i="31"/>
  <c r="H12" i="34"/>
  <c r="C76" i="34"/>
  <c r="E108" i="34"/>
  <c r="H76" i="34"/>
  <c r="H68" i="31"/>
  <c r="G76" i="34"/>
  <c r="E12" i="34"/>
  <c r="H55" i="31"/>
  <c r="H300" i="34"/>
  <c r="H3" i="31"/>
  <c r="G332" i="34"/>
  <c r="H24" i="31"/>
  <c r="F76" i="34"/>
  <c r="H53" i="31"/>
  <c r="CE62" i="24"/>
  <c r="I364" i="34" s="1"/>
  <c r="H9" i="31"/>
  <c r="H80" i="31"/>
  <c r="G44" i="34"/>
  <c r="E268" i="34"/>
  <c r="F204" i="34"/>
  <c r="C172" i="34"/>
  <c r="G204" i="34"/>
  <c r="H11" i="31"/>
  <c r="E140" i="34"/>
  <c r="F12" i="34"/>
  <c r="D332" i="34"/>
  <c r="I268" i="34"/>
  <c r="D140" i="34"/>
  <c r="C332" i="34"/>
  <c r="I204" i="34"/>
  <c r="H67" i="31"/>
  <c r="I44" i="34"/>
  <c r="H51" i="31"/>
  <c r="H140" i="34"/>
  <c r="CE48" i="24"/>
  <c r="F44" i="34"/>
  <c r="H108" i="34"/>
  <c r="I332" i="34"/>
  <c r="G140" i="34"/>
  <c r="C268" i="34"/>
  <c r="E204" i="34"/>
  <c r="G268" i="34"/>
  <c r="H2" i="31"/>
  <c r="H44" i="34"/>
  <c r="C140" i="34"/>
  <c r="D300" i="34"/>
  <c r="C12" i="34"/>
  <c r="D236" i="34"/>
  <c r="E332" i="34"/>
  <c r="I172" i="34"/>
  <c r="F108" i="34"/>
  <c r="I236" i="34"/>
  <c r="F172" i="34"/>
  <c r="I140" i="34"/>
  <c r="E233" i="24"/>
  <c r="F32" i="6" s="1"/>
  <c r="G108" i="34"/>
  <c r="CA52" i="24"/>
  <c r="CA67" i="24" s="1"/>
  <c r="BK52" i="24"/>
  <c r="BK67" i="24" s="1"/>
  <c r="AU52" i="24"/>
  <c r="AU67" i="24" s="1"/>
  <c r="AE52" i="24"/>
  <c r="AE67" i="24" s="1"/>
  <c r="O52" i="24"/>
  <c r="O67" i="24" s="1"/>
  <c r="BJ52" i="24"/>
  <c r="BJ67" i="24" s="1"/>
  <c r="AD52" i="24"/>
  <c r="AD67" i="24" s="1"/>
  <c r="BV52" i="24"/>
  <c r="BV67" i="24" s="1"/>
  <c r="BZ52" i="24"/>
  <c r="BZ67" i="24" s="1"/>
  <c r="J52" i="24"/>
  <c r="J67" i="24" s="1"/>
  <c r="BU52" i="24"/>
  <c r="BU67" i="24" s="1"/>
  <c r="AM52" i="24"/>
  <c r="AM67" i="24" s="1"/>
  <c r="BY52" i="24"/>
  <c r="BY67" i="24" s="1"/>
  <c r="BI52" i="24"/>
  <c r="BI67" i="24" s="1"/>
  <c r="AS52" i="24"/>
  <c r="AS67" i="24" s="1"/>
  <c r="AC52" i="24"/>
  <c r="AC67" i="24" s="1"/>
  <c r="M52" i="24"/>
  <c r="M67" i="24" s="1"/>
  <c r="BH52" i="24"/>
  <c r="BH67" i="24" s="1"/>
  <c r="AR52" i="24"/>
  <c r="AR67" i="24" s="1"/>
  <c r="AB52" i="24"/>
  <c r="AB67" i="24" s="1"/>
  <c r="BF52" i="24"/>
  <c r="BF67" i="24" s="1"/>
  <c r="BE52" i="24"/>
  <c r="BE67" i="24" s="1"/>
  <c r="X52" i="24"/>
  <c r="X67" i="24" s="1"/>
  <c r="G52" i="24"/>
  <c r="G67" i="24" s="1"/>
  <c r="BX52" i="24"/>
  <c r="BX67" i="24" s="1"/>
  <c r="L52" i="24"/>
  <c r="L67" i="24" s="1"/>
  <c r="Y52" i="24"/>
  <c r="Y67" i="24" s="1"/>
  <c r="BW52" i="24"/>
  <c r="BW67" i="24" s="1"/>
  <c r="BG52" i="24"/>
  <c r="BG67" i="24" s="1"/>
  <c r="AQ52" i="24"/>
  <c r="AQ67" i="24" s="1"/>
  <c r="AA52" i="24"/>
  <c r="AA67" i="24" s="1"/>
  <c r="K52" i="24"/>
  <c r="K67" i="24" s="1"/>
  <c r="AP52" i="24"/>
  <c r="AP67" i="24" s="1"/>
  <c r="BT52" i="24"/>
  <c r="BT67" i="24" s="1"/>
  <c r="BR52" i="24"/>
  <c r="BR67" i="24" s="1"/>
  <c r="BB52" i="24"/>
  <c r="BB67" i="24" s="1"/>
  <c r="AL52" i="24"/>
  <c r="AL67" i="24" s="1"/>
  <c r="V52" i="24"/>
  <c r="V67" i="24" s="1"/>
  <c r="F52" i="24"/>
  <c r="F67" i="24" s="1"/>
  <c r="Z52" i="24"/>
  <c r="Z67" i="24" s="1"/>
  <c r="AO52" i="24"/>
  <c r="AO67" i="24" s="1"/>
  <c r="H52" i="24"/>
  <c r="H67" i="24" s="1"/>
  <c r="BQ52" i="24"/>
  <c r="BQ67" i="24" s="1"/>
  <c r="BA52" i="24"/>
  <c r="BA67" i="24" s="1"/>
  <c r="AK52" i="24"/>
  <c r="AK67" i="24" s="1"/>
  <c r="U52" i="24"/>
  <c r="U67" i="24" s="1"/>
  <c r="E52" i="24"/>
  <c r="E67" i="24" s="1"/>
  <c r="AJ52" i="24"/>
  <c r="AJ67" i="24" s="1"/>
  <c r="D52" i="24"/>
  <c r="D67" i="24" s="1"/>
  <c r="AN52" i="24"/>
  <c r="AN67" i="24" s="1"/>
  <c r="W52" i="24"/>
  <c r="W67" i="24" s="1"/>
  <c r="BP52" i="24"/>
  <c r="BP67" i="24" s="1"/>
  <c r="AZ52" i="24"/>
  <c r="AZ67" i="24" s="1"/>
  <c r="T52" i="24"/>
  <c r="T67" i="24" s="1"/>
  <c r="I52" i="24"/>
  <c r="I67" i="24" s="1"/>
  <c r="BD52" i="24"/>
  <c r="BD67" i="24" s="1"/>
  <c r="BO52" i="24"/>
  <c r="BO67" i="24" s="1"/>
  <c r="AY52" i="24"/>
  <c r="AY67" i="24" s="1"/>
  <c r="AI52" i="24"/>
  <c r="AI67" i="24" s="1"/>
  <c r="S52" i="24"/>
  <c r="S67" i="24" s="1"/>
  <c r="C52" i="24"/>
  <c r="BM52" i="24"/>
  <c r="BM67" i="24" s="1"/>
  <c r="AG52" i="24"/>
  <c r="AG67" i="24" s="1"/>
  <c r="CD52" i="24"/>
  <c r="BN52" i="24"/>
  <c r="BN67" i="24" s="1"/>
  <c r="AX52" i="24"/>
  <c r="AX67" i="24" s="1"/>
  <c r="AH52" i="24"/>
  <c r="AH67" i="24" s="1"/>
  <c r="R52" i="24"/>
  <c r="R67" i="24" s="1"/>
  <c r="AW52" i="24"/>
  <c r="AW67" i="24" s="1"/>
  <c r="Q52" i="24"/>
  <c r="Q67" i="24" s="1"/>
  <c r="CC52" i="24"/>
  <c r="CC67" i="24" s="1"/>
  <c r="BS52" i="24"/>
  <c r="BS67" i="24" s="1"/>
  <c r="CB52" i="24"/>
  <c r="CB67" i="24" s="1"/>
  <c r="BL52" i="24"/>
  <c r="BL67" i="24" s="1"/>
  <c r="AV52" i="24"/>
  <c r="AV67" i="24" s="1"/>
  <c r="AF52" i="24"/>
  <c r="AF67" i="24" s="1"/>
  <c r="P52" i="24"/>
  <c r="P67" i="24" s="1"/>
  <c r="AT52" i="24"/>
  <c r="AT67" i="24" s="1"/>
  <c r="N52" i="24"/>
  <c r="N67" i="24" s="1"/>
  <c r="BC52" i="24"/>
  <c r="BC67" i="24" s="1"/>
  <c r="I378" i="34"/>
  <c r="K612" i="24"/>
  <c r="C50" i="8"/>
  <c r="D352" i="24"/>
  <c r="C103" i="8" s="1"/>
  <c r="D43" i="33"/>
  <c r="C167" i="8"/>
  <c r="E414" i="24"/>
  <c r="E613" i="25" l="1"/>
  <c r="D716" i="25"/>
  <c r="E624" i="25"/>
  <c r="E717" i="25" s="1"/>
  <c r="E687" i="25"/>
  <c r="E695" i="25"/>
  <c r="C113" i="8"/>
  <c r="D367" i="24"/>
  <c r="D12" i="33"/>
  <c r="E682" i="25"/>
  <c r="E633" i="25"/>
  <c r="E631" i="25"/>
  <c r="E625" i="25"/>
  <c r="F625" i="25" s="1"/>
  <c r="F687" i="25" s="1"/>
  <c r="AA85" i="24"/>
  <c r="F113" i="34"/>
  <c r="M26" i="31"/>
  <c r="D209" i="34"/>
  <c r="AT85" i="24"/>
  <c r="M45" i="31"/>
  <c r="BM85" i="24"/>
  <c r="M64" i="31"/>
  <c r="I273" i="34"/>
  <c r="M20" i="31"/>
  <c r="G81" i="34"/>
  <c r="U85" i="24"/>
  <c r="M42" i="31"/>
  <c r="H177" i="34"/>
  <c r="AQ85" i="24"/>
  <c r="E273" i="34"/>
  <c r="BI85" i="24"/>
  <c r="M60" i="31"/>
  <c r="K85" i="24"/>
  <c r="M10" i="31"/>
  <c r="D49" i="34"/>
  <c r="C67" i="24"/>
  <c r="CE52" i="24"/>
  <c r="M34" i="31"/>
  <c r="AI85" i="24"/>
  <c r="G145" i="34"/>
  <c r="BQ85" i="24"/>
  <c r="M68" i="31"/>
  <c r="F305" i="34"/>
  <c r="M24" i="31"/>
  <c r="D113" i="34"/>
  <c r="Y85" i="24"/>
  <c r="M72" i="31"/>
  <c r="C337" i="34"/>
  <c r="BU85" i="24"/>
  <c r="BY85" i="24"/>
  <c r="M76" i="31"/>
  <c r="G337" i="34"/>
  <c r="BL85" i="24"/>
  <c r="H273" i="34"/>
  <c r="M63" i="31"/>
  <c r="I209" i="34"/>
  <c r="M50" i="31"/>
  <c r="AY85" i="24"/>
  <c r="H85" i="24"/>
  <c r="M7" i="31"/>
  <c r="H17" i="34"/>
  <c r="L85" i="24"/>
  <c r="M11" i="31"/>
  <c r="E49" i="34"/>
  <c r="M9" i="31"/>
  <c r="C49" i="34"/>
  <c r="J85" i="24"/>
  <c r="M13" i="31"/>
  <c r="G49" i="34"/>
  <c r="N85" i="24"/>
  <c r="F209" i="34"/>
  <c r="AV85" i="24"/>
  <c r="M47" i="31"/>
  <c r="M79" i="31"/>
  <c r="CB85" i="24"/>
  <c r="C369" i="34"/>
  <c r="M66" i="31"/>
  <c r="D305" i="34"/>
  <c r="BO85" i="24"/>
  <c r="M40" i="31"/>
  <c r="F177" i="34"/>
  <c r="AO85" i="24"/>
  <c r="BX85" i="24"/>
  <c r="F337" i="34"/>
  <c r="M75" i="31"/>
  <c r="H337" i="34"/>
  <c r="M77" i="31"/>
  <c r="BZ85" i="24"/>
  <c r="E337" i="34"/>
  <c r="M74" i="31"/>
  <c r="BW85" i="24"/>
  <c r="M70" i="31"/>
  <c r="H305" i="34"/>
  <c r="BS85" i="24"/>
  <c r="BD85" i="24"/>
  <c r="G241" i="34"/>
  <c r="M55" i="31"/>
  <c r="M25" i="31"/>
  <c r="Z85" i="24"/>
  <c r="E113" i="34"/>
  <c r="G17" i="34"/>
  <c r="M6" i="31"/>
  <c r="G85" i="24"/>
  <c r="M73" i="31"/>
  <c r="D337" i="34"/>
  <c r="BV85" i="24"/>
  <c r="AC85" i="24"/>
  <c r="H113" i="34"/>
  <c r="M28" i="31"/>
  <c r="I145" i="34"/>
  <c r="AK85" i="24"/>
  <c r="M36" i="31"/>
  <c r="M80" i="31"/>
  <c r="CC85" i="24"/>
  <c r="D369" i="34"/>
  <c r="M8" i="31"/>
  <c r="I17" i="34"/>
  <c r="I85" i="24"/>
  <c r="M5" i="31"/>
  <c r="F85" i="24"/>
  <c r="F17" i="34"/>
  <c r="X85" i="24"/>
  <c r="M23" i="31"/>
  <c r="C113" i="34"/>
  <c r="I113" i="34"/>
  <c r="AD85" i="24"/>
  <c r="M29" i="31"/>
  <c r="M54" i="31"/>
  <c r="F241" i="34"/>
  <c r="BC85" i="24"/>
  <c r="C273" i="34"/>
  <c r="BG85" i="24"/>
  <c r="M58" i="31"/>
  <c r="M16" i="31"/>
  <c r="C81" i="34"/>
  <c r="Q85" i="24"/>
  <c r="T85" i="24"/>
  <c r="M19" i="31"/>
  <c r="F81" i="34"/>
  <c r="M21" i="31"/>
  <c r="H81" i="34"/>
  <c r="V85" i="24"/>
  <c r="H241" i="34"/>
  <c r="BE85" i="24"/>
  <c r="M56" i="31"/>
  <c r="M61" i="31"/>
  <c r="BJ85" i="24"/>
  <c r="F273" i="34"/>
  <c r="M35" i="31"/>
  <c r="AJ85" i="24"/>
  <c r="H145" i="34"/>
  <c r="P85" i="24"/>
  <c r="M15" i="31"/>
  <c r="I49" i="34"/>
  <c r="M48" i="31"/>
  <c r="G209" i="34"/>
  <c r="AW85" i="24"/>
  <c r="AZ85" i="24"/>
  <c r="M51" i="31"/>
  <c r="C241" i="34"/>
  <c r="M37" i="31"/>
  <c r="C177" i="34"/>
  <c r="AL85" i="24"/>
  <c r="I241" i="34"/>
  <c r="BF85" i="24"/>
  <c r="M57" i="31"/>
  <c r="O85" i="24"/>
  <c r="H49" i="34"/>
  <c r="M14" i="31"/>
  <c r="M44" i="31"/>
  <c r="C209" i="34"/>
  <c r="AS85" i="24"/>
  <c r="S85" i="24"/>
  <c r="E81" i="34"/>
  <c r="M18" i="31"/>
  <c r="M17" i="31"/>
  <c r="D81" i="34"/>
  <c r="R85" i="24"/>
  <c r="BP85" i="24"/>
  <c r="M67" i="31"/>
  <c r="E305" i="34"/>
  <c r="M53" i="31"/>
  <c r="E241" i="34"/>
  <c r="BB85" i="24"/>
  <c r="AB85" i="24"/>
  <c r="M27" i="31"/>
  <c r="G113" i="34"/>
  <c r="C145" i="34"/>
  <c r="AE85" i="24"/>
  <c r="M30" i="31"/>
  <c r="E145" i="34"/>
  <c r="AG85" i="24"/>
  <c r="M32" i="31"/>
  <c r="BA85" i="24"/>
  <c r="M52" i="31"/>
  <c r="D241" i="34"/>
  <c r="M33" i="31"/>
  <c r="F145" i="34"/>
  <c r="AH85" i="24"/>
  <c r="W85" i="24"/>
  <c r="M22" i="31"/>
  <c r="I81" i="34"/>
  <c r="M69" i="31"/>
  <c r="BR85" i="24"/>
  <c r="G305" i="34"/>
  <c r="AR85" i="24"/>
  <c r="M43" i="31"/>
  <c r="I177" i="34"/>
  <c r="AU85" i="24"/>
  <c r="M46" i="31"/>
  <c r="E209" i="34"/>
  <c r="AM85" i="24"/>
  <c r="D177" i="34"/>
  <c r="M38" i="31"/>
  <c r="AX85" i="24"/>
  <c r="M49" i="31"/>
  <c r="H209" i="34"/>
  <c r="AN85" i="24"/>
  <c r="E177" i="34"/>
  <c r="M39" i="31"/>
  <c r="M71" i="31"/>
  <c r="I305" i="34"/>
  <c r="BT85" i="24"/>
  <c r="BH85" i="24"/>
  <c r="D273" i="34"/>
  <c r="M59" i="31"/>
  <c r="G273" i="34"/>
  <c r="M62" i="31"/>
  <c r="BK85" i="24"/>
  <c r="M4" i="31"/>
  <c r="E85" i="24"/>
  <c r="E17" i="34"/>
  <c r="M31" i="31"/>
  <c r="D145" i="34"/>
  <c r="AF85" i="24"/>
  <c r="M65" i="31"/>
  <c r="C305" i="34"/>
  <c r="BN85" i="24"/>
  <c r="M3" i="31"/>
  <c r="D85" i="24"/>
  <c r="D17" i="34"/>
  <c r="AP85" i="24"/>
  <c r="G177" i="34"/>
  <c r="M41" i="31"/>
  <c r="M85" i="24"/>
  <c r="M12" i="31"/>
  <c r="F49" i="34"/>
  <c r="I337" i="34"/>
  <c r="M78" i="31"/>
  <c r="CA85" i="24"/>
  <c r="E698" i="25"/>
  <c r="E703" i="25"/>
  <c r="E714" i="25"/>
  <c r="E711" i="25"/>
  <c r="E629" i="25"/>
  <c r="E638" i="25"/>
  <c r="E669" i="25"/>
  <c r="E684" i="25"/>
  <c r="E701" i="25"/>
  <c r="E627" i="25"/>
  <c r="E710" i="25"/>
  <c r="E644" i="25"/>
  <c r="E681" i="25"/>
  <c r="E700" i="25"/>
  <c r="E697" i="25"/>
  <c r="E671" i="25"/>
  <c r="E713" i="25"/>
  <c r="E679" i="25"/>
  <c r="E674" i="25"/>
  <c r="F712" i="25"/>
  <c r="F696" i="25"/>
  <c r="F680" i="25"/>
  <c r="F709" i="25"/>
  <c r="F693" i="25"/>
  <c r="F689" i="25"/>
  <c r="F673" i="25"/>
  <c r="F642" i="25"/>
  <c r="F702" i="25"/>
  <c r="F641" i="25"/>
  <c r="F686" i="25"/>
  <c r="F670" i="25"/>
  <c r="F697" i="25"/>
  <c r="F631" i="25"/>
  <c r="E685" i="25"/>
  <c r="E690" i="25"/>
  <c r="E706" i="25"/>
  <c r="E628" i="25"/>
  <c r="E635" i="25"/>
  <c r="E626" i="25"/>
  <c r="E677" i="25"/>
  <c r="E632" i="25"/>
  <c r="E634" i="25"/>
  <c r="E637" i="25"/>
  <c r="E672" i="25"/>
  <c r="E693" i="25"/>
  <c r="E670" i="25"/>
  <c r="E673" i="25"/>
  <c r="E639" i="25"/>
  <c r="E688" i="25"/>
  <c r="E709" i="25"/>
  <c r="E642" i="25"/>
  <c r="E686" i="25"/>
  <c r="E641" i="25"/>
  <c r="E704" i="25"/>
  <c r="E680" i="25"/>
  <c r="E689" i="25"/>
  <c r="E705" i="25"/>
  <c r="E643" i="25"/>
  <c r="E675" i="25"/>
  <c r="E696" i="25"/>
  <c r="E647" i="25"/>
  <c r="E630" i="25"/>
  <c r="E645" i="25"/>
  <c r="E691" i="25"/>
  <c r="E712" i="25"/>
  <c r="E646" i="25"/>
  <c r="E676" i="25"/>
  <c r="E707" i="25"/>
  <c r="E683" i="25"/>
  <c r="E640" i="25"/>
  <c r="E636" i="25"/>
  <c r="E692" i="25"/>
  <c r="E678" i="25"/>
  <c r="E699" i="25"/>
  <c r="E648" i="25"/>
  <c r="E702" i="25"/>
  <c r="E708" i="25"/>
  <c r="F685" i="25" l="1"/>
  <c r="F626" i="25"/>
  <c r="F672" i="25"/>
  <c r="F688" i="25"/>
  <c r="F690" i="25"/>
  <c r="F644" i="25"/>
  <c r="F637" i="25"/>
  <c r="F638" i="25"/>
  <c r="F706" i="25"/>
  <c r="F683" i="25"/>
  <c r="F677" i="25"/>
  <c r="E694" i="25"/>
  <c r="E716" i="25" s="1"/>
  <c r="F640" i="25"/>
  <c r="F675" i="25"/>
  <c r="F691" i="25"/>
  <c r="F704" i="25"/>
  <c r="F700" i="25"/>
  <c r="F643" i="25"/>
  <c r="F707" i="25"/>
  <c r="F676" i="25"/>
  <c r="F694" i="25"/>
  <c r="F705" i="25"/>
  <c r="F647" i="25"/>
  <c r="F695" i="25"/>
  <c r="F710" i="25"/>
  <c r="F630" i="25"/>
  <c r="F711" i="25"/>
  <c r="F678" i="25"/>
  <c r="F633" i="25"/>
  <c r="F692" i="25"/>
  <c r="F639" i="25"/>
  <c r="F627" i="25"/>
  <c r="F717" i="25"/>
  <c r="F646" i="25"/>
  <c r="F628" i="25"/>
  <c r="F698" i="25"/>
  <c r="F703" i="25"/>
  <c r="F679" i="25"/>
  <c r="F708" i="25"/>
  <c r="F682" i="25"/>
  <c r="F645" i="25"/>
  <c r="F681" i="25"/>
  <c r="F634" i="25"/>
  <c r="F714" i="25"/>
  <c r="F674" i="25"/>
  <c r="F684" i="25"/>
  <c r="F713" i="25"/>
  <c r="F629" i="25"/>
  <c r="F648" i="25"/>
  <c r="F699" i="25"/>
  <c r="F635" i="25"/>
  <c r="F669" i="25"/>
  <c r="F671" i="25"/>
  <c r="C121" i="8"/>
  <c r="D384" i="24"/>
  <c r="F632" i="25"/>
  <c r="F636" i="25"/>
  <c r="F701" i="25"/>
  <c r="I213" i="34"/>
  <c r="C625" i="24"/>
  <c r="C63" i="15"/>
  <c r="C619" i="24"/>
  <c r="C309" i="34"/>
  <c r="C78" i="15"/>
  <c r="G78" i="15" s="1"/>
  <c r="I181" i="34"/>
  <c r="C56" i="15"/>
  <c r="C709" i="24"/>
  <c r="C64" i="15"/>
  <c r="C628" i="24"/>
  <c r="C245" i="34"/>
  <c r="C34" i="15"/>
  <c r="G34" i="15" s="1"/>
  <c r="H85" i="34"/>
  <c r="C687" i="24"/>
  <c r="C42" i="15"/>
  <c r="G42" i="15" s="1"/>
  <c r="I117" i="34"/>
  <c r="C695" i="24"/>
  <c r="H309" i="34"/>
  <c r="C83" i="15"/>
  <c r="G83" i="15" s="1"/>
  <c r="C639" i="24"/>
  <c r="C677" i="24"/>
  <c r="E53" i="34"/>
  <c r="C24" i="15"/>
  <c r="D117" i="34"/>
  <c r="C37" i="15"/>
  <c r="C690" i="24"/>
  <c r="I341" i="34"/>
  <c r="C91" i="15"/>
  <c r="G91" i="15" s="1"/>
  <c r="C647" i="24"/>
  <c r="C149" i="34"/>
  <c r="C696" i="24"/>
  <c r="C43" i="15"/>
  <c r="E85" i="34"/>
  <c r="C684" i="24"/>
  <c r="C31" i="15"/>
  <c r="G31" i="15" s="1"/>
  <c r="G213" i="34"/>
  <c r="C61" i="15"/>
  <c r="C631" i="24"/>
  <c r="C708" i="24"/>
  <c r="H181" i="34"/>
  <c r="C55" i="15"/>
  <c r="G55" i="15" s="1"/>
  <c r="C373" i="34"/>
  <c r="C92" i="15"/>
  <c r="G92" i="15" s="1"/>
  <c r="C622" i="24"/>
  <c r="D341" i="34"/>
  <c r="C86" i="15"/>
  <c r="G86" i="15" s="1"/>
  <c r="C642" i="24"/>
  <c r="C46" i="15"/>
  <c r="G46" i="15" s="1"/>
  <c r="C699" i="24"/>
  <c r="F149" i="34"/>
  <c r="G309" i="34"/>
  <c r="C626" i="24"/>
  <c r="C82" i="15"/>
  <c r="G82" i="15" s="1"/>
  <c r="C213" i="34"/>
  <c r="C710" i="24"/>
  <c r="C57" i="15"/>
  <c r="G57" i="15" s="1"/>
  <c r="H21" i="34"/>
  <c r="C20" i="15"/>
  <c r="G20" i="15" s="1"/>
  <c r="C673" i="24"/>
  <c r="C705" i="24"/>
  <c r="E181" i="34"/>
  <c r="C52" i="15"/>
  <c r="G52" i="15" s="1"/>
  <c r="C33" i="15"/>
  <c r="G85" i="34"/>
  <c r="C686" i="24"/>
  <c r="C32" i="15"/>
  <c r="G32" i="15" s="1"/>
  <c r="F85" i="34"/>
  <c r="C685" i="24"/>
  <c r="F309" i="34"/>
  <c r="C623" i="24"/>
  <c r="C81" i="15"/>
  <c r="G81" i="15" s="1"/>
  <c r="C35" i="15"/>
  <c r="C688" i="24"/>
  <c r="I85" i="34"/>
  <c r="C66" i="15"/>
  <c r="G66" i="15" s="1"/>
  <c r="C632" i="24"/>
  <c r="E245" i="34"/>
  <c r="C681" i="24"/>
  <c r="I53" i="34"/>
  <c r="C28" i="15"/>
  <c r="C29" i="15"/>
  <c r="C85" i="34"/>
  <c r="C682" i="24"/>
  <c r="C671" i="24"/>
  <c r="F21" i="34"/>
  <c r="C18" i="15"/>
  <c r="G18" i="15" s="1"/>
  <c r="C646" i="24"/>
  <c r="H341" i="34"/>
  <c r="C90" i="15"/>
  <c r="G90" i="15" s="1"/>
  <c r="F213" i="34"/>
  <c r="C713" i="24"/>
  <c r="C60" i="15"/>
  <c r="C27" i="15"/>
  <c r="C680" i="24"/>
  <c r="H53" i="34"/>
  <c r="C672" i="24"/>
  <c r="C19" i="15"/>
  <c r="G19" i="15" s="1"/>
  <c r="G21" i="34"/>
  <c r="C47" i="15"/>
  <c r="G47" i="15" s="1"/>
  <c r="G149" i="34"/>
  <c r="C700" i="24"/>
  <c r="H149" i="34"/>
  <c r="C48" i="15"/>
  <c r="C701" i="24"/>
  <c r="I21" i="34"/>
  <c r="C21" i="15"/>
  <c r="G21" i="15" s="1"/>
  <c r="C674" i="24"/>
  <c r="C26" i="15"/>
  <c r="G26" i="15" s="1"/>
  <c r="C679" i="24"/>
  <c r="G53" i="34"/>
  <c r="C44" i="15"/>
  <c r="G44" i="15" s="1"/>
  <c r="C697" i="24"/>
  <c r="D149" i="34"/>
  <c r="G277" i="34"/>
  <c r="C75" i="15"/>
  <c r="G75" i="15" s="1"/>
  <c r="C635" i="24"/>
  <c r="E309" i="34"/>
  <c r="C80" i="15"/>
  <c r="G80" i="15" s="1"/>
  <c r="C621" i="24"/>
  <c r="C181" i="34"/>
  <c r="C50" i="15"/>
  <c r="G50" i="15" s="1"/>
  <c r="C703" i="24"/>
  <c r="F277" i="34"/>
  <c r="C617" i="24"/>
  <c r="C74" i="15"/>
  <c r="G74" i="15" s="1"/>
  <c r="E117" i="34"/>
  <c r="C38" i="15"/>
  <c r="G38" i="15" s="1"/>
  <c r="C691" i="24"/>
  <c r="C88" i="15"/>
  <c r="G88" i="15" s="1"/>
  <c r="C644" i="24"/>
  <c r="F341" i="34"/>
  <c r="C53" i="34"/>
  <c r="C675" i="24"/>
  <c r="C22" i="15"/>
  <c r="D213" i="34"/>
  <c r="C58" i="15"/>
  <c r="G58" i="15" s="1"/>
  <c r="C711" i="24"/>
  <c r="C117" i="34"/>
  <c r="C689" i="24"/>
  <c r="C36" i="15"/>
  <c r="E21" i="34"/>
  <c r="C670" i="24"/>
  <c r="C17" i="15"/>
  <c r="C76" i="15"/>
  <c r="G76" i="15" s="1"/>
  <c r="H277" i="34"/>
  <c r="C637" i="24"/>
  <c r="G181" i="34"/>
  <c r="C54" i="15"/>
  <c r="C707" i="24"/>
  <c r="D85" i="34"/>
  <c r="C683" i="24"/>
  <c r="C30" i="15"/>
  <c r="C67" i="15"/>
  <c r="G67" i="15" s="1"/>
  <c r="C633" i="24"/>
  <c r="F245" i="34"/>
  <c r="C93" i="15"/>
  <c r="G93" i="15" s="1"/>
  <c r="D373" i="34"/>
  <c r="C620" i="24"/>
  <c r="F181" i="34"/>
  <c r="C706" i="24"/>
  <c r="C53" i="15"/>
  <c r="C645" i="24"/>
  <c r="C89" i="15"/>
  <c r="G89" i="15" s="1"/>
  <c r="G341" i="34"/>
  <c r="C87" i="15"/>
  <c r="G87" i="15" s="1"/>
  <c r="C643" i="24"/>
  <c r="E341" i="34"/>
  <c r="C85" i="24"/>
  <c r="C17" i="34"/>
  <c r="CE67" i="24"/>
  <c r="I369" i="34" s="1"/>
  <c r="M2" i="31"/>
  <c r="D245" i="34"/>
  <c r="C630" i="24"/>
  <c r="C65" i="15"/>
  <c r="C712" i="24"/>
  <c r="C59" i="15"/>
  <c r="G59" i="15" s="1"/>
  <c r="E213" i="34"/>
  <c r="C85" i="15"/>
  <c r="G85" i="15" s="1"/>
  <c r="C341" i="34"/>
  <c r="C641" i="24"/>
  <c r="D53" i="34"/>
  <c r="C23" i="15"/>
  <c r="G23" i="15" s="1"/>
  <c r="C676" i="24"/>
  <c r="C694" i="24"/>
  <c r="C41" i="15"/>
  <c r="H117" i="34"/>
  <c r="C25" i="15"/>
  <c r="F53" i="34"/>
  <c r="C678" i="24"/>
  <c r="C51" i="15"/>
  <c r="G51" i="15" s="1"/>
  <c r="D181" i="34"/>
  <c r="C704" i="24"/>
  <c r="C277" i="34"/>
  <c r="C618" i="24"/>
  <c r="C71" i="15"/>
  <c r="G71" i="15" s="1"/>
  <c r="C669" i="24"/>
  <c r="D21" i="34"/>
  <c r="C16" i="15"/>
  <c r="G16" i="15" s="1"/>
  <c r="D277" i="34"/>
  <c r="C72" i="15"/>
  <c r="G72" i="15" s="1"/>
  <c r="C636" i="24"/>
  <c r="C45" i="15"/>
  <c r="C698" i="24"/>
  <c r="E149" i="34"/>
  <c r="C614" i="24"/>
  <c r="H245" i="34"/>
  <c r="C69" i="15"/>
  <c r="C693" i="24"/>
  <c r="G117" i="34"/>
  <c r="C40" i="15"/>
  <c r="G40" i="15" s="1"/>
  <c r="C62" i="15"/>
  <c r="C616" i="24"/>
  <c r="H213" i="34"/>
  <c r="C70" i="15"/>
  <c r="G70" i="15" s="1"/>
  <c r="I245" i="34"/>
  <c r="C629" i="24"/>
  <c r="I277" i="34"/>
  <c r="C638" i="24"/>
  <c r="C77" i="15"/>
  <c r="G77" i="15" s="1"/>
  <c r="I309" i="34"/>
  <c r="C640" i="24"/>
  <c r="C84" i="15"/>
  <c r="G84" i="15" s="1"/>
  <c r="C49" i="15"/>
  <c r="G49" i="15" s="1"/>
  <c r="I149" i="34"/>
  <c r="C702" i="24"/>
  <c r="G245" i="34"/>
  <c r="C624" i="24"/>
  <c r="C68" i="15"/>
  <c r="G68" i="15" s="1"/>
  <c r="D309" i="34"/>
  <c r="C79" i="15"/>
  <c r="G79" i="15" s="1"/>
  <c r="C627" i="24"/>
  <c r="C634" i="24"/>
  <c r="E277" i="34"/>
  <c r="C73" i="15"/>
  <c r="G73" i="15" s="1"/>
  <c r="C692" i="24"/>
  <c r="C39" i="15"/>
  <c r="F117" i="34"/>
  <c r="G626" i="25"/>
  <c r="F716" i="25" l="1"/>
  <c r="C138" i="8"/>
  <c r="D417" i="24"/>
  <c r="G69" i="15"/>
  <c r="H69" i="15" s="1"/>
  <c r="I69" i="15" s="1"/>
  <c r="G17" i="15"/>
  <c r="H17" i="15" s="1"/>
  <c r="I17" i="15" s="1"/>
  <c r="G33" i="15"/>
  <c r="H33" i="15" s="1"/>
  <c r="I33" i="15" s="1"/>
  <c r="G37" i="15"/>
  <c r="H37" i="15" s="1"/>
  <c r="G64" i="15"/>
  <c r="H64" i="15"/>
  <c r="I64" i="15" s="1"/>
  <c r="G30" i="15"/>
  <c r="H30" i="15" s="1"/>
  <c r="I30" i="15" s="1"/>
  <c r="G35" i="15"/>
  <c r="H35" i="15" s="1"/>
  <c r="G65" i="15"/>
  <c r="H65" i="15" s="1"/>
  <c r="I65" i="15" s="1"/>
  <c r="G24" i="15"/>
  <c r="H24" i="15" s="1"/>
  <c r="I24" i="15" s="1"/>
  <c r="G56" i="15"/>
  <c r="H56" i="15" s="1"/>
  <c r="I56" i="15" s="1"/>
  <c r="G22" i="15"/>
  <c r="H22" i="15" s="1"/>
  <c r="I22" i="15" s="1"/>
  <c r="C21" i="34"/>
  <c r="CE85" i="24"/>
  <c r="C668" i="24"/>
  <c r="C15" i="15"/>
  <c r="G54" i="15"/>
  <c r="H54" i="15" s="1"/>
  <c r="I54" i="15" s="1"/>
  <c r="C648" i="24"/>
  <c r="M716" i="24" s="1"/>
  <c r="D615" i="24"/>
  <c r="C715" i="24"/>
  <c r="G27" i="15"/>
  <c r="H27" i="15" s="1"/>
  <c r="I27" i="15" s="1"/>
  <c r="G36" i="15"/>
  <c r="H36" i="15" s="1"/>
  <c r="G45" i="15"/>
  <c r="H45" i="15" s="1"/>
  <c r="I45" i="15" s="1"/>
  <c r="G39" i="15"/>
  <c r="H39" i="15" s="1"/>
  <c r="G63" i="15"/>
  <c r="H63" i="15" s="1"/>
  <c r="G25" i="15"/>
  <c r="H25" i="15" s="1"/>
  <c r="I25" i="15" s="1"/>
  <c r="G41" i="15"/>
  <c r="H41" i="15" s="1"/>
  <c r="I41" i="15" s="1"/>
  <c r="G53" i="15"/>
  <c r="H53" i="15" s="1"/>
  <c r="I53" i="15" s="1"/>
  <c r="G29" i="15"/>
  <c r="H29" i="15" s="1"/>
  <c r="I29" i="15" s="1"/>
  <c r="G48" i="15"/>
  <c r="H48" i="15" s="1"/>
  <c r="I48" i="15" s="1"/>
  <c r="G28" i="15"/>
  <c r="H28" i="15" s="1"/>
  <c r="I28" i="15" s="1"/>
  <c r="G43" i="15"/>
  <c r="H43" i="15" s="1"/>
  <c r="I43" i="15" s="1"/>
  <c r="G709" i="25"/>
  <c r="G693" i="25"/>
  <c r="G677" i="25"/>
  <c r="G706" i="25"/>
  <c r="G690" i="25"/>
  <c r="G674" i="25"/>
  <c r="G703" i="25"/>
  <c r="G687" i="25"/>
  <c r="G671" i="25"/>
  <c r="G648" i="25"/>
  <c r="G646" i="25"/>
  <c r="G630" i="25"/>
  <c r="G627" i="25"/>
  <c r="G717" i="25"/>
  <c r="G700" i="25"/>
  <c r="G684" i="25"/>
  <c r="G644" i="25"/>
  <c r="G642" i="25"/>
  <c r="G640" i="25"/>
  <c r="G638" i="25"/>
  <c r="G636" i="25"/>
  <c r="G634" i="25"/>
  <c r="G632" i="25"/>
  <c r="G707" i="25"/>
  <c r="G691" i="25"/>
  <c r="G675" i="25"/>
  <c r="G704" i="25"/>
  <c r="G688" i="25"/>
  <c r="G672" i="25"/>
  <c r="G701" i="25"/>
  <c r="G685" i="25"/>
  <c r="G669" i="25"/>
  <c r="G629" i="25"/>
  <c r="G714" i="25"/>
  <c r="G698" i="25"/>
  <c r="G682" i="25"/>
  <c r="G711" i="25"/>
  <c r="G695" i="25"/>
  <c r="G679" i="25"/>
  <c r="G647" i="25"/>
  <c r="G708" i="25"/>
  <c r="G692" i="25"/>
  <c r="G676" i="25"/>
  <c r="G645" i="25"/>
  <c r="G643" i="25"/>
  <c r="G641" i="25"/>
  <c r="G639" i="25"/>
  <c r="G637" i="25"/>
  <c r="G635" i="25"/>
  <c r="G633" i="25"/>
  <c r="G631" i="25"/>
  <c r="G702" i="25"/>
  <c r="G686" i="25"/>
  <c r="G670" i="25"/>
  <c r="G628" i="25"/>
  <c r="G683" i="25"/>
  <c r="G710" i="25"/>
  <c r="G705" i="25"/>
  <c r="G694" i="25"/>
  <c r="G713" i="25"/>
  <c r="G689" i="25"/>
  <c r="G678" i="25"/>
  <c r="G673" i="25"/>
  <c r="G681" i="25"/>
  <c r="G699" i="25"/>
  <c r="G680" i="25"/>
  <c r="G697" i="25"/>
  <c r="G712" i="25"/>
  <c r="G696" i="25"/>
  <c r="C168" i="8" l="1"/>
  <c r="D421" i="24"/>
  <c r="D709" i="24"/>
  <c r="D636" i="24"/>
  <c r="D697" i="24"/>
  <c r="D628" i="24"/>
  <c r="D635" i="24"/>
  <c r="D641" i="24"/>
  <c r="D703" i="24"/>
  <c r="D705" i="24"/>
  <c r="D688" i="24"/>
  <c r="D677" i="24"/>
  <c r="D629" i="24"/>
  <c r="D706" i="24"/>
  <c r="D634" i="24"/>
  <c r="D682" i="24"/>
  <c r="D619" i="24"/>
  <c r="D673" i="24"/>
  <c r="D678" i="24"/>
  <c r="D713" i="24"/>
  <c r="D712" i="24"/>
  <c r="D708" i="24"/>
  <c r="D626" i="24"/>
  <c r="D647" i="24"/>
  <c r="D670" i="24"/>
  <c r="D698" i="24"/>
  <c r="D632" i="24"/>
  <c r="D623" i="24"/>
  <c r="D695" i="24"/>
  <c r="D620" i="24"/>
  <c r="D680" i="24"/>
  <c r="D617" i="24"/>
  <c r="D671" i="24"/>
  <c r="D704" i="24"/>
  <c r="D694" i="24"/>
  <c r="D691" i="24"/>
  <c r="D681" i="24"/>
  <c r="D630" i="24"/>
  <c r="D679" i="24"/>
  <c r="D639" i="24"/>
  <c r="D686" i="24"/>
  <c r="D621" i="24"/>
  <c r="D645" i="24"/>
  <c r="D710" i="24"/>
  <c r="D618" i="24"/>
  <c r="D625" i="24"/>
  <c r="D668" i="24"/>
  <c r="D692" i="24"/>
  <c r="D624" i="24"/>
  <c r="D700" i="24"/>
  <c r="D699" i="24"/>
  <c r="D643" i="24"/>
  <c r="D669" i="24"/>
  <c r="D627" i="24"/>
  <c r="D640" i="24"/>
  <c r="D646" i="24"/>
  <c r="D672" i="24"/>
  <c r="D716" i="24"/>
  <c r="D693" i="24"/>
  <c r="D644" i="24"/>
  <c r="D642" i="24"/>
  <c r="D674" i="24"/>
  <c r="D616" i="24"/>
  <c r="D687" i="24"/>
  <c r="D675" i="24"/>
  <c r="D683" i="24"/>
  <c r="D637" i="24"/>
  <c r="D622" i="24"/>
  <c r="D633" i="24"/>
  <c r="D690" i="24"/>
  <c r="D631" i="24"/>
  <c r="D711" i="24"/>
  <c r="D689" i="24"/>
  <c r="D676" i="24"/>
  <c r="D707" i="24"/>
  <c r="D638" i="24"/>
  <c r="D702" i="24"/>
  <c r="D684" i="24"/>
  <c r="D701" i="24"/>
  <c r="D685" i="24"/>
  <c r="D696" i="24"/>
  <c r="G15" i="15"/>
  <c r="H15" i="15" s="1"/>
  <c r="I15" i="15" s="1"/>
  <c r="I373" i="34"/>
  <c r="C716" i="24"/>
  <c r="G716" i="25"/>
  <c r="H629" i="25"/>
  <c r="C172" i="8" l="1"/>
  <c r="D424" i="24"/>
  <c r="C177" i="8" s="1"/>
  <c r="E623" i="24"/>
  <c r="E612" i="24"/>
  <c r="D715" i="24"/>
  <c r="H706" i="25"/>
  <c r="H690" i="25"/>
  <c r="H674" i="25"/>
  <c r="H703" i="25"/>
  <c r="H687" i="25"/>
  <c r="H671" i="25"/>
  <c r="H648" i="25"/>
  <c r="H646" i="25"/>
  <c r="H630" i="25"/>
  <c r="H717" i="25"/>
  <c r="H700" i="25"/>
  <c r="H684" i="25"/>
  <c r="H644" i="25"/>
  <c r="H642" i="25"/>
  <c r="H640" i="25"/>
  <c r="H638" i="25"/>
  <c r="H636" i="25"/>
  <c r="H634" i="25"/>
  <c r="H632" i="25"/>
  <c r="H713" i="25"/>
  <c r="H697" i="25"/>
  <c r="H681" i="25"/>
  <c r="H704" i="25"/>
  <c r="H688" i="25"/>
  <c r="H672" i="25"/>
  <c r="H701" i="25"/>
  <c r="H685" i="25"/>
  <c r="H669" i="25"/>
  <c r="H714" i="25"/>
  <c r="H698" i="25"/>
  <c r="H682" i="25"/>
  <c r="H711" i="25"/>
  <c r="H695" i="25"/>
  <c r="H679" i="25"/>
  <c r="H647" i="25"/>
  <c r="H708" i="25"/>
  <c r="H692" i="25"/>
  <c r="H676" i="25"/>
  <c r="H645" i="25"/>
  <c r="H643" i="25"/>
  <c r="H641" i="25"/>
  <c r="H639" i="25"/>
  <c r="H637" i="25"/>
  <c r="H635" i="25"/>
  <c r="H633" i="25"/>
  <c r="H631" i="25"/>
  <c r="H705" i="25"/>
  <c r="H689" i="25"/>
  <c r="H673" i="25"/>
  <c r="H699" i="25"/>
  <c r="H683" i="25"/>
  <c r="H694" i="25"/>
  <c r="H686" i="25"/>
  <c r="H678" i="25"/>
  <c r="H670" i="25"/>
  <c r="H709" i="25"/>
  <c r="H693" i="25"/>
  <c r="H712" i="25"/>
  <c r="H696" i="25"/>
  <c r="H707" i="25"/>
  <c r="H680" i="25"/>
  <c r="H677" i="25"/>
  <c r="H691" i="25"/>
  <c r="H675" i="25"/>
  <c r="H702" i="25"/>
  <c r="H710" i="25"/>
  <c r="E675" i="24" l="1"/>
  <c r="E707" i="24"/>
  <c r="E687" i="24"/>
  <c r="E706" i="24"/>
  <c r="E642" i="24"/>
  <c r="E682" i="24"/>
  <c r="E700" i="24"/>
  <c r="E679" i="24"/>
  <c r="E703" i="24"/>
  <c r="E711" i="24"/>
  <c r="E695" i="24"/>
  <c r="E689" i="24"/>
  <c r="E712" i="24"/>
  <c r="E699" i="24"/>
  <c r="E701" i="24"/>
  <c r="E644" i="24"/>
  <c r="E702" i="24"/>
  <c r="E684" i="24"/>
  <c r="E686" i="24"/>
  <c r="E628" i="24"/>
  <c r="E709" i="24"/>
  <c r="E692" i="24"/>
  <c r="E681" i="24"/>
  <c r="E647" i="24"/>
  <c r="E716" i="24"/>
  <c r="E693" i="24"/>
  <c r="E690" i="24"/>
  <c r="E674" i="24"/>
  <c r="E697" i="24"/>
  <c r="E671" i="24"/>
  <c r="E680" i="24"/>
  <c r="E638" i="24"/>
  <c r="E636" i="24"/>
  <c r="E625" i="24"/>
  <c r="E710" i="24"/>
  <c r="E629" i="24"/>
  <c r="E688" i="24"/>
  <c r="E673" i="24"/>
  <c r="E640" i="24"/>
  <c r="E641" i="24"/>
  <c r="E637" i="24"/>
  <c r="E632" i="24"/>
  <c r="E698" i="24"/>
  <c r="E633" i="24"/>
  <c r="E669" i="24"/>
  <c r="E668" i="24"/>
  <c r="E639" i="24"/>
  <c r="E676" i="24"/>
  <c r="E705" i="24"/>
  <c r="E696" i="24"/>
  <c r="E645" i="24"/>
  <c r="E713" i="24"/>
  <c r="E643" i="24"/>
  <c r="E624" i="24"/>
  <c r="E683" i="24"/>
  <c r="E678" i="24"/>
  <c r="E627" i="24"/>
  <c r="E634" i="24"/>
  <c r="E630" i="24"/>
  <c r="E677" i="24"/>
  <c r="E626" i="24"/>
  <c r="E672" i="24"/>
  <c r="E704" i="24"/>
  <c r="E685" i="24"/>
  <c r="E694" i="24"/>
  <c r="E691" i="24"/>
  <c r="E646" i="24"/>
  <c r="E670" i="24"/>
  <c r="E631" i="24"/>
  <c r="E708" i="24"/>
  <c r="E635" i="24"/>
  <c r="H716" i="25"/>
  <c r="I630" i="25"/>
  <c r="E715" i="24" l="1"/>
  <c r="F624" i="24"/>
  <c r="I703" i="25"/>
  <c r="I687" i="25"/>
  <c r="I671" i="25"/>
  <c r="I648" i="25"/>
  <c r="I646" i="25"/>
  <c r="I717" i="25"/>
  <c r="I700" i="25"/>
  <c r="I684" i="25"/>
  <c r="I644" i="25"/>
  <c r="I642" i="25"/>
  <c r="I640" i="25"/>
  <c r="I638" i="25"/>
  <c r="I636" i="25"/>
  <c r="I634" i="25"/>
  <c r="I632" i="25"/>
  <c r="I713" i="25"/>
  <c r="I697" i="25"/>
  <c r="I681" i="25"/>
  <c r="I710" i="25"/>
  <c r="I694" i="25"/>
  <c r="I678" i="25"/>
  <c r="I701" i="25"/>
  <c r="I685" i="25"/>
  <c r="I669" i="25"/>
  <c r="I714" i="25"/>
  <c r="I698" i="25"/>
  <c r="I682" i="25"/>
  <c r="I711" i="25"/>
  <c r="I695" i="25"/>
  <c r="I679" i="25"/>
  <c r="I647" i="25"/>
  <c r="I708" i="25"/>
  <c r="I692" i="25"/>
  <c r="I676" i="25"/>
  <c r="I645" i="25"/>
  <c r="I643" i="25"/>
  <c r="I641" i="25"/>
  <c r="I639" i="25"/>
  <c r="I637" i="25"/>
  <c r="I635" i="25"/>
  <c r="I633" i="25"/>
  <c r="I631" i="25"/>
  <c r="I705" i="25"/>
  <c r="I689" i="25"/>
  <c r="I673" i="25"/>
  <c r="I702" i="25"/>
  <c r="I686" i="25"/>
  <c r="I670" i="25"/>
  <c r="I712" i="25"/>
  <c r="I696" i="25"/>
  <c r="I680" i="25"/>
  <c r="I675" i="25"/>
  <c r="I690" i="25"/>
  <c r="I709" i="25"/>
  <c r="I674" i="25"/>
  <c r="I704" i="25"/>
  <c r="I677" i="25"/>
  <c r="I688" i="25"/>
  <c r="I699" i="25"/>
  <c r="I672" i="25"/>
  <c r="I691" i="25"/>
  <c r="I707" i="25"/>
  <c r="I683" i="25"/>
  <c r="I706" i="25"/>
  <c r="I693" i="25"/>
  <c r="F704" i="24" l="1"/>
  <c r="F713" i="24"/>
  <c r="F703" i="24"/>
  <c r="F628" i="24"/>
  <c r="F670" i="24"/>
  <c r="F699" i="24"/>
  <c r="F698" i="24"/>
  <c r="F633" i="24"/>
  <c r="F694" i="24"/>
  <c r="F637" i="24"/>
  <c r="F627" i="24"/>
  <c r="F626" i="24"/>
  <c r="F690" i="24"/>
  <c r="F674" i="24"/>
  <c r="F702" i="24"/>
  <c r="F682" i="24"/>
  <c r="F632" i="24"/>
  <c r="F677" i="24"/>
  <c r="F689" i="24"/>
  <c r="F685" i="24"/>
  <c r="F645" i="24"/>
  <c r="F669" i="24"/>
  <c r="F712" i="24"/>
  <c r="F693" i="24"/>
  <c r="F711" i="24"/>
  <c r="F707" i="24"/>
  <c r="F642" i="24"/>
  <c r="F638" i="24"/>
  <c r="F641" i="24"/>
  <c r="F681" i="24"/>
  <c r="F629" i="24"/>
  <c r="F683" i="24"/>
  <c r="F644" i="24"/>
  <c r="F686" i="24"/>
  <c r="F696" i="24"/>
  <c r="F680" i="24"/>
  <c r="F691" i="24"/>
  <c r="F675" i="24"/>
  <c r="F631" i="24"/>
  <c r="F635" i="24"/>
  <c r="F640" i="24"/>
  <c r="F695" i="24"/>
  <c r="F709" i="24"/>
  <c r="F679" i="24"/>
  <c r="F625" i="24"/>
  <c r="F710" i="24"/>
  <c r="F697" i="24"/>
  <c r="F708" i="24"/>
  <c r="F678" i="24"/>
  <c r="F668" i="24"/>
  <c r="F692" i="24"/>
  <c r="F676" i="24"/>
  <c r="F643" i="24"/>
  <c r="F687" i="24"/>
  <c r="F671" i="24"/>
  <c r="F706" i="24"/>
  <c r="F701" i="24"/>
  <c r="F634" i="24"/>
  <c r="F647" i="24"/>
  <c r="F684" i="24"/>
  <c r="F630" i="24"/>
  <c r="F646" i="24"/>
  <c r="F672" i="24"/>
  <c r="F673" i="24"/>
  <c r="F636" i="24"/>
  <c r="F639" i="24"/>
  <c r="F688" i="24"/>
  <c r="F716" i="24"/>
  <c r="F705" i="24"/>
  <c r="F700" i="24"/>
  <c r="I716" i="25"/>
  <c r="J631" i="25"/>
  <c r="F715" i="24" l="1"/>
  <c r="G625" i="24"/>
  <c r="J717" i="25"/>
  <c r="J700" i="25"/>
  <c r="J684" i="25"/>
  <c r="J644" i="25"/>
  <c r="J642" i="25"/>
  <c r="J640" i="25"/>
  <c r="J638" i="25"/>
  <c r="J636" i="25"/>
  <c r="J634" i="25"/>
  <c r="J632" i="25"/>
  <c r="J713" i="25"/>
  <c r="J697" i="25"/>
  <c r="J681" i="25"/>
  <c r="J710" i="25"/>
  <c r="J694" i="25"/>
  <c r="J678" i="25"/>
  <c r="J707" i="25"/>
  <c r="J691" i="25"/>
  <c r="J675" i="25"/>
  <c r="J714" i="25"/>
  <c r="J698" i="25"/>
  <c r="J682" i="25"/>
  <c r="J711" i="25"/>
  <c r="J695" i="25"/>
  <c r="J679" i="25"/>
  <c r="J647" i="25"/>
  <c r="J708" i="25"/>
  <c r="J692" i="25"/>
  <c r="J676" i="25"/>
  <c r="J645" i="25"/>
  <c r="J643" i="25"/>
  <c r="J641" i="25"/>
  <c r="J639" i="25"/>
  <c r="J637" i="25"/>
  <c r="J635" i="25"/>
  <c r="J633" i="25"/>
  <c r="J705" i="25"/>
  <c r="J689" i="25"/>
  <c r="J673" i="25"/>
  <c r="J702" i="25"/>
  <c r="J686" i="25"/>
  <c r="J670" i="25"/>
  <c r="J699" i="25"/>
  <c r="J683" i="25"/>
  <c r="J709" i="25"/>
  <c r="J693" i="25"/>
  <c r="J677" i="25"/>
  <c r="J706" i="25"/>
  <c r="J690" i="25"/>
  <c r="J646" i="25"/>
  <c r="J674" i="25"/>
  <c r="J701" i="25"/>
  <c r="J712" i="25"/>
  <c r="J704" i="25"/>
  <c r="J685" i="25"/>
  <c r="J703" i="25"/>
  <c r="J648" i="25"/>
  <c r="J669" i="25"/>
  <c r="J687" i="25"/>
  <c r="J680" i="25"/>
  <c r="J671" i="25"/>
  <c r="J688" i="25"/>
  <c r="J672" i="25"/>
  <c r="J696" i="25"/>
  <c r="G637" i="24" l="1"/>
  <c r="G627" i="24"/>
  <c r="G699" i="24"/>
  <c r="G684" i="24"/>
  <c r="G668" i="24"/>
  <c r="G700" i="24"/>
  <c r="G697" i="24"/>
  <c r="G631" i="24"/>
  <c r="G704" i="24"/>
  <c r="G677" i="24"/>
  <c r="G705" i="24"/>
  <c r="G701" i="24"/>
  <c r="G692" i="24"/>
  <c r="G643" i="24"/>
  <c r="G689" i="24"/>
  <c r="G633" i="24"/>
  <c r="G711" i="24"/>
  <c r="G671" i="24"/>
  <c r="G676" i="24"/>
  <c r="G698" i="24"/>
  <c r="G647" i="24"/>
  <c r="G691" i="24"/>
  <c r="G683" i="24"/>
  <c r="G688" i="24"/>
  <c r="G678" i="24"/>
  <c r="G716" i="24"/>
  <c r="G710" i="24"/>
  <c r="G679" i="24"/>
  <c r="G632" i="24"/>
  <c r="G675" i="24"/>
  <c r="G702" i="24"/>
  <c r="G682" i="24"/>
  <c r="G672" i="24"/>
  <c r="G708" i="24"/>
  <c r="G640" i="24"/>
  <c r="G674" i="24"/>
  <c r="G686" i="24"/>
  <c r="G636" i="24"/>
  <c r="G694" i="24"/>
  <c r="G634" i="24"/>
  <c r="G681" i="24"/>
  <c r="G628" i="24"/>
  <c r="H628" i="24" s="1"/>
  <c r="G693" i="24"/>
  <c r="G709" i="24"/>
  <c r="G630" i="24"/>
  <c r="G669" i="24"/>
  <c r="G713" i="24"/>
  <c r="G680" i="24"/>
  <c r="G695" i="24"/>
  <c r="G639" i="24"/>
  <c r="G644" i="24"/>
  <c r="G645" i="24"/>
  <c r="G690" i="24"/>
  <c r="G696" i="24"/>
  <c r="G703" i="24"/>
  <c r="G626" i="24"/>
  <c r="G687" i="24"/>
  <c r="G707" i="24"/>
  <c r="G673" i="24"/>
  <c r="G635" i="24"/>
  <c r="G638" i="24"/>
  <c r="G641" i="24"/>
  <c r="G712" i="24"/>
  <c r="G670" i="24"/>
  <c r="G685" i="24"/>
  <c r="G629" i="24"/>
  <c r="G646" i="24"/>
  <c r="G642" i="24"/>
  <c r="G706" i="24"/>
  <c r="L648" i="25"/>
  <c r="K645" i="25"/>
  <c r="J716" i="25"/>
  <c r="G715" i="24" l="1"/>
  <c r="H700" i="24"/>
  <c r="H696" i="24"/>
  <c r="H681" i="24"/>
  <c r="H638" i="24"/>
  <c r="H635" i="24"/>
  <c r="H697" i="24"/>
  <c r="H682" i="24"/>
  <c r="H678" i="24"/>
  <c r="H699" i="24"/>
  <c r="H646" i="24"/>
  <c r="H676" i="24"/>
  <c r="H710" i="24"/>
  <c r="H643" i="24"/>
  <c r="H706" i="24"/>
  <c r="H712" i="24"/>
  <c r="H671" i="24"/>
  <c r="H675" i="24"/>
  <c r="H641" i="24"/>
  <c r="H674" i="24"/>
  <c r="H704" i="24"/>
  <c r="H684" i="24"/>
  <c r="H644" i="24"/>
  <c r="H703" i="24"/>
  <c r="H672" i="24"/>
  <c r="H647" i="24"/>
  <c r="H716" i="24"/>
  <c r="H642" i="24"/>
  <c r="H636" i="24"/>
  <c r="H639" i="24"/>
  <c r="H689" i="24"/>
  <c r="H694" i="24"/>
  <c r="H631" i="24"/>
  <c r="H705" i="24"/>
  <c r="H709" i="24"/>
  <c r="H708" i="24"/>
  <c r="H686" i="24"/>
  <c r="H634" i="24"/>
  <c r="H685" i="24"/>
  <c r="H629" i="24"/>
  <c r="H702" i="24"/>
  <c r="H698" i="24"/>
  <c r="H695" i="24"/>
  <c r="H683" i="24"/>
  <c r="H632" i="24"/>
  <c r="H680" i="24"/>
  <c r="H688" i="24"/>
  <c r="H637" i="24"/>
  <c r="H693" i="24"/>
  <c r="H670" i="24"/>
  <c r="H630" i="24"/>
  <c r="H640" i="24"/>
  <c r="H690" i="24"/>
  <c r="H701" i="24"/>
  <c r="H713" i="24"/>
  <c r="H711" i="24"/>
  <c r="H669" i="24"/>
  <c r="H679" i="24"/>
  <c r="H692" i="24"/>
  <c r="H687" i="24"/>
  <c r="H677" i="24"/>
  <c r="H668" i="24"/>
  <c r="H691" i="24"/>
  <c r="H633" i="24"/>
  <c r="H673" i="24"/>
  <c r="H707" i="24"/>
  <c r="H645" i="24"/>
  <c r="K713" i="25"/>
  <c r="K697" i="25"/>
  <c r="K681" i="25"/>
  <c r="K710" i="25"/>
  <c r="K694" i="25"/>
  <c r="K678" i="25"/>
  <c r="K707" i="25"/>
  <c r="K691" i="25"/>
  <c r="K675" i="25"/>
  <c r="K704" i="25"/>
  <c r="K688" i="25"/>
  <c r="K672" i="25"/>
  <c r="K711" i="25"/>
  <c r="K695" i="25"/>
  <c r="K679" i="25"/>
  <c r="K708" i="25"/>
  <c r="K692" i="25"/>
  <c r="K676" i="25"/>
  <c r="K705" i="25"/>
  <c r="K689" i="25"/>
  <c r="K673" i="25"/>
  <c r="K702" i="25"/>
  <c r="K686" i="25"/>
  <c r="K670" i="25"/>
  <c r="K699" i="25"/>
  <c r="K683" i="25"/>
  <c r="K712" i="25"/>
  <c r="K696" i="25"/>
  <c r="K680" i="25"/>
  <c r="K706" i="25"/>
  <c r="K690" i="25"/>
  <c r="K674" i="25"/>
  <c r="K714" i="25"/>
  <c r="K671" i="25"/>
  <c r="K698" i="25"/>
  <c r="K709" i="25"/>
  <c r="K682" i="25"/>
  <c r="K701" i="25"/>
  <c r="K693" i="25"/>
  <c r="K717" i="25"/>
  <c r="K677" i="25"/>
  <c r="K700" i="25"/>
  <c r="K669" i="25"/>
  <c r="K684" i="25"/>
  <c r="K687" i="25"/>
  <c r="K703" i="25"/>
  <c r="K685" i="25"/>
  <c r="L710" i="25"/>
  <c r="L694" i="25"/>
  <c r="L678" i="25"/>
  <c r="L707" i="25"/>
  <c r="L691" i="25"/>
  <c r="L675" i="25"/>
  <c r="L704" i="25"/>
  <c r="L688" i="25"/>
  <c r="L672" i="25"/>
  <c r="L701" i="25"/>
  <c r="M701" i="25" s="1"/>
  <c r="L685" i="25"/>
  <c r="L669" i="25"/>
  <c r="L708" i="25"/>
  <c r="L692" i="25"/>
  <c r="M692" i="25" s="1"/>
  <c r="L676" i="25"/>
  <c r="L705" i="25"/>
  <c r="L689" i="25"/>
  <c r="L673" i="25"/>
  <c r="L702" i="25"/>
  <c r="L686" i="25"/>
  <c r="L670" i="25"/>
  <c r="L699" i="25"/>
  <c r="L683" i="25"/>
  <c r="L712" i="25"/>
  <c r="L696" i="25"/>
  <c r="L680" i="25"/>
  <c r="L709" i="25"/>
  <c r="M709" i="25" s="1"/>
  <c r="L693" i="25"/>
  <c r="M693" i="25" s="1"/>
  <c r="L677" i="25"/>
  <c r="M677" i="25" s="1"/>
  <c r="L703" i="25"/>
  <c r="L687" i="25"/>
  <c r="L671" i="25"/>
  <c r="L682" i="25"/>
  <c r="L674" i="25"/>
  <c r="L713" i="25"/>
  <c r="M713" i="25" s="1"/>
  <c r="L697" i="25"/>
  <c r="M697" i="25" s="1"/>
  <c r="L700" i="25"/>
  <c r="L681" i="25"/>
  <c r="M681" i="25" s="1"/>
  <c r="L711" i="25"/>
  <c r="L684" i="25"/>
  <c r="L717" i="25"/>
  <c r="L698" i="25"/>
  <c r="M698" i="25" s="1"/>
  <c r="L706" i="25"/>
  <c r="L690" i="25"/>
  <c r="L714" i="25"/>
  <c r="M714" i="25" s="1"/>
  <c r="L695" i="25"/>
  <c r="L679" i="25"/>
  <c r="M682" i="25" l="1"/>
  <c r="M689" i="25"/>
  <c r="M705" i="25"/>
  <c r="M710" i="25"/>
  <c r="M671" i="25"/>
  <c r="M676" i="25"/>
  <c r="H715" i="24"/>
  <c r="I629" i="24"/>
  <c r="M695" i="25"/>
  <c r="M687" i="25"/>
  <c r="M699" i="25"/>
  <c r="M703" i="25"/>
  <c r="M685" i="25"/>
  <c r="M672" i="25"/>
  <c r="M679" i="25"/>
  <c r="M708" i="25"/>
  <c r="K716" i="25"/>
  <c r="M706" i="25"/>
  <c r="M680" i="25"/>
  <c r="M688" i="25"/>
  <c r="M704" i="25"/>
  <c r="M670" i="25"/>
  <c r="M707" i="25"/>
  <c r="L716" i="25"/>
  <c r="M669" i="25"/>
  <c r="M716" i="25" s="1"/>
  <c r="M712" i="25"/>
  <c r="M683" i="25"/>
  <c r="M675" i="25"/>
  <c r="M700" i="25"/>
  <c r="M702" i="25"/>
  <c r="M678" i="25"/>
  <c r="M690" i="25"/>
  <c r="M696" i="25"/>
  <c r="M684" i="25"/>
  <c r="M711" i="25"/>
  <c r="M691" i="25"/>
  <c r="M686" i="25"/>
  <c r="M674" i="25"/>
  <c r="M673" i="25"/>
  <c r="M694" i="25"/>
  <c r="I705" i="24" l="1"/>
  <c r="I637" i="24"/>
  <c r="I678" i="24"/>
  <c r="I679" i="24"/>
  <c r="I676" i="24"/>
  <c r="I706" i="24"/>
  <c r="I693" i="24"/>
  <c r="I671" i="24"/>
  <c r="I635" i="24"/>
  <c r="I704" i="24"/>
  <c r="I712" i="24"/>
  <c r="I689" i="24"/>
  <c r="I669" i="24"/>
  <c r="I638" i="24"/>
  <c r="I685" i="24"/>
  <c r="I643" i="24"/>
  <c r="I674" i="24"/>
  <c r="I677" i="24"/>
  <c r="I703" i="24"/>
  <c r="I707" i="24"/>
  <c r="I711" i="24"/>
  <c r="I698" i="24"/>
  <c r="I640" i="24"/>
  <c r="I710" i="24"/>
  <c r="I695" i="24"/>
  <c r="I641" i="24"/>
  <c r="I642" i="24"/>
  <c r="I670" i="24"/>
  <c r="I688" i="24"/>
  <c r="I696" i="24"/>
  <c r="I682" i="24"/>
  <c r="I697" i="24"/>
  <c r="I691" i="24"/>
  <c r="I647" i="24"/>
  <c r="I630" i="24"/>
  <c r="I645" i="24"/>
  <c r="I639" i="24"/>
  <c r="I633" i="24"/>
  <c r="I713" i="24"/>
  <c r="I646" i="24"/>
  <c r="I694" i="24"/>
  <c r="I687" i="24"/>
  <c r="I690" i="24"/>
  <c r="I692" i="24"/>
  <c r="I708" i="24"/>
  <c r="I673" i="24"/>
  <c r="I672" i="24"/>
  <c r="I702" i="24"/>
  <c r="I632" i="24"/>
  <c r="I675" i="24"/>
  <c r="I680" i="24"/>
  <c r="I631" i="24"/>
  <c r="I716" i="24"/>
  <c r="I683" i="24"/>
  <c r="I668" i="24"/>
  <c r="I644" i="24"/>
  <c r="I700" i="24"/>
  <c r="I686" i="24"/>
  <c r="I636" i="24"/>
  <c r="I634" i="24"/>
  <c r="I684" i="24"/>
  <c r="I701" i="24"/>
  <c r="I681" i="24"/>
  <c r="I709" i="24"/>
  <c r="I699" i="24"/>
  <c r="I715" i="24" l="1"/>
  <c r="J630" i="24"/>
  <c r="J634" i="24" l="1"/>
  <c r="J710" i="24"/>
  <c r="J716" i="24"/>
  <c r="J675" i="24"/>
  <c r="J711" i="24"/>
  <c r="J705" i="24"/>
  <c r="J668" i="24"/>
  <c r="J706" i="24"/>
  <c r="J690" i="24"/>
  <c r="J678" i="24"/>
  <c r="J639" i="24"/>
  <c r="J693" i="24"/>
  <c r="J683" i="24"/>
  <c r="J671" i="24"/>
  <c r="J694" i="24"/>
  <c r="J707" i="24"/>
  <c r="J703" i="24"/>
  <c r="J686" i="24"/>
  <c r="J688" i="24"/>
  <c r="J669" i="24"/>
  <c r="J638" i="24"/>
  <c r="J702" i="24"/>
  <c r="J684" i="24"/>
  <c r="J647" i="24"/>
  <c r="J681" i="24"/>
  <c r="J701" i="24"/>
  <c r="J640" i="24"/>
  <c r="J633" i="24"/>
  <c r="J713" i="24"/>
  <c r="J672" i="24"/>
  <c r="J679" i="24"/>
  <c r="J699" i="24"/>
  <c r="J692" i="24"/>
  <c r="J697" i="24"/>
  <c r="J642" i="24"/>
  <c r="J676" i="24"/>
  <c r="J704" i="24"/>
  <c r="J670" i="24"/>
  <c r="J632" i="24"/>
  <c r="J646" i="24"/>
  <c r="J709" i="24"/>
  <c r="J674" i="24"/>
  <c r="J696" i="24"/>
  <c r="J682" i="24"/>
  <c r="J700" i="24"/>
  <c r="J631" i="24"/>
  <c r="J691" i="24"/>
  <c r="J687" i="24"/>
  <c r="J685" i="24"/>
  <c r="J641" i="24"/>
  <c r="J708" i="24"/>
  <c r="J712" i="24"/>
  <c r="J644" i="24"/>
  <c r="J673" i="24"/>
  <c r="J635" i="24"/>
  <c r="J698" i="24"/>
  <c r="J637" i="24"/>
  <c r="J695" i="24"/>
  <c r="J689" i="24"/>
  <c r="J636" i="24"/>
  <c r="J677" i="24"/>
  <c r="J643" i="24"/>
  <c r="J680" i="24"/>
  <c r="J645" i="24"/>
  <c r="J715" i="24" l="1"/>
  <c r="K644" i="24"/>
  <c r="L647" i="24"/>
  <c r="L708" i="24" l="1"/>
  <c r="L693" i="24"/>
  <c r="L712" i="24"/>
  <c r="L674" i="24"/>
  <c r="L704" i="24"/>
  <c r="L701" i="24"/>
  <c r="L692" i="24"/>
  <c r="L679" i="24"/>
  <c r="L670" i="24"/>
  <c r="L702" i="24"/>
  <c r="L713" i="24"/>
  <c r="M713" i="24" s="1"/>
  <c r="F215" i="34" s="1"/>
  <c r="L698" i="24"/>
  <c r="L672" i="24"/>
  <c r="L677" i="24"/>
  <c r="L668" i="24"/>
  <c r="L683" i="24"/>
  <c r="M683" i="24" s="1"/>
  <c r="D87" i="34" s="1"/>
  <c r="L699" i="24"/>
  <c r="L675" i="24"/>
  <c r="L711" i="24"/>
  <c r="L682" i="24"/>
  <c r="L695" i="24"/>
  <c r="L685" i="24"/>
  <c r="L676" i="24"/>
  <c r="L700" i="24"/>
  <c r="M700" i="24" s="1"/>
  <c r="G151" i="34" s="1"/>
  <c r="L707" i="24"/>
  <c r="L710" i="24"/>
  <c r="L689" i="24"/>
  <c r="M689" i="24" s="1"/>
  <c r="C119" i="34" s="1"/>
  <c r="L703" i="24"/>
  <c r="M703" i="24" s="1"/>
  <c r="C183" i="34" s="1"/>
  <c r="L697" i="24"/>
  <c r="L709" i="24"/>
  <c r="M709" i="24" s="1"/>
  <c r="I183" i="34" s="1"/>
  <c r="L678" i="24"/>
  <c r="M678" i="24" s="1"/>
  <c r="F55" i="34" s="1"/>
  <c r="L671" i="24"/>
  <c r="L696" i="24"/>
  <c r="L681" i="24"/>
  <c r="L680" i="24"/>
  <c r="L687" i="24"/>
  <c r="L673" i="24"/>
  <c r="L688" i="24"/>
  <c r="M688" i="24" s="1"/>
  <c r="I87" i="34" s="1"/>
  <c r="L669" i="24"/>
  <c r="L691" i="24"/>
  <c r="M691" i="24" s="1"/>
  <c r="L716" i="24"/>
  <c r="L684" i="24"/>
  <c r="L694" i="24"/>
  <c r="L705" i="24"/>
  <c r="L706" i="24"/>
  <c r="M706" i="24" s="1"/>
  <c r="F183" i="34" s="1"/>
  <c r="L686" i="24"/>
  <c r="L690" i="24"/>
  <c r="M690" i="24" s="1"/>
  <c r="D119" i="34" s="1"/>
  <c r="K705" i="24"/>
  <c r="K675" i="24"/>
  <c r="K683" i="24"/>
  <c r="K682" i="24"/>
  <c r="K709" i="24"/>
  <c r="K703" i="24"/>
  <c r="K691" i="24"/>
  <c r="K690" i="24"/>
  <c r="K685" i="24"/>
  <c r="K699" i="24"/>
  <c r="K673" i="24"/>
  <c r="K698" i="24"/>
  <c r="K686" i="24"/>
  <c r="K716" i="24"/>
  <c r="K669" i="24"/>
  <c r="K701" i="24"/>
  <c r="K708" i="24"/>
  <c r="K692" i="24"/>
  <c r="K713" i="24"/>
  <c r="K688" i="24"/>
  <c r="K679" i="24"/>
  <c r="K678" i="24"/>
  <c r="K681" i="24"/>
  <c r="K695" i="24"/>
  <c r="K668" i="24"/>
  <c r="K710" i="24"/>
  <c r="K670" i="24"/>
  <c r="K697" i="24"/>
  <c r="K702" i="24"/>
  <c r="K693" i="24"/>
  <c r="K672" i="24"/>
  <c r="K671" i="24"/>
  <c r="K684" i="24"/>
  <c r="K687" i="24"/>
  <c r="K689" i="24"/>
  <c r="K700" i="24"/>
  <c r="K712" i="24"/>
  <c r="K680" i="24"/>
  <c r="K711" i="24"/>
  <c r="K704" i="24"/>
  <c r="K696" i="24"/>
  <c r="K676" i="24"/>
  <c r="K706" i="24"/>
  <c r="K677" i="24"/>
  <c r="K694" i="24"/>
  <c r="K674" i="24"/>
  <c r="K707" i="24"/>
  <c r="M697" i="24" l="1"/>
  <c r="D151" i="34" s="1"/>
  <c r="M671" i="24"/>
  <c r="F23" i="34" s="1"/>
  <c r="M682" i="24"/>
  <c r="C87" i="34" s="1"/>
  <c r="M692" i="24"/>
  <c r="M687" i="24"/>
  <c r="H87" i="34" s="1"/>
  <c r="M710" i="24"/>
  <c r="C215" i="34" s="1"/>
  <c r="M672" i="24"/>
  <c r="G23" i="34" s="1"/>
  <c r="M679" i="24"/>
  <c r="G55" i="34" s="1"/>
  <c r="M675" i="24"/>
  <c r="C55" i="34" s="1"/>
  <c r="K715" i="24"/>
  <c r="M686" i="24"/>
  <c r="G87" i="34" s="1"/>
  <c r="M677" i="24"/>
  <c r="E55" i="34" s="1"/>
  <c r="L715" i="24"/>
  <c r="M668" i="24"/>
  <c r="M698" i="24"/>
  <c r="E151" i="34" s="1"/>
  <c r="M705" i="24"/>
  <c r="E183" i="34" s="1"/>
  <c r="M694" i="24"/>
  <c r="H119" i="34" s="1"/>
  <c r="M702" i="24"/>
  <c r="I151" i="34" s="1"/>
  <c r="M685" i="24"/>
  <c r="F87" i="34" s="1"/>
  <c r="M701" i="24"/>
  <c r="H151" i="34" s="1"/>
  <c r="E119" i="34"/>
  <c r="M684" i="24"/>
  <c r="E87" i="34" s="1"/>
  <c r="M670" i="24"/>
  <c r="E23" i="34" s="1"/>
  <c r="M669" i="24"/>
  <c r="D23" i="34" s="1"/>
  <c r="M711" i="24"/>
  <c r="D215" i="34" s="1"/>
  <c r="M712" i="24"/>
  <c r="E215" i="34" s="1"/>
  <c r="M707" i="24"/>
  <c r="G183" i="34" s="1"/>
  <c r="M676" i="24"/>
  <c r="D55" i="34" s="1"/>
  <c r="M693" i="24"/>
  <c r="M673" i="24"/>
  <c r="H23" i="34" s="1"/>
  <c r="M695" i="24"/>
  <c r="I119" i="34" s="1"/>
  <c r="M704" i="24"/>
  <c r="D183" i="34" s="1"/>
  <c r="M674" i="24"/>
  <c r="I23" i="34" s="1"/>
  <c r="M680" i="24"/>
  <c r="H55" i="34" s="1"/>
  <c r="M681" i="24"/>
  <c r="I55" i="34" s="1"/>
  <c r="M696" i="24"/>
  <c r="C151" i="34" s="1"/>
  <c r="M699" i="24"/>
  <c r="F151" i="34" s="1"/>
  <c r="M708" i="24"/>
  <c r="H183" i="34" s="1"/>
  <c r="F119" i="34" l="1"/>
  <c r="M715" i="24"/>
  <c r="C23" i="34"/>
  <c r="G119" i="34"/>
  <c r="D19" i="7"/>
  <c r="CD2" i="36"/>
  <c r="D252" i="24"/>
  <c r="D258" i="24" s="1"/>
  <c r="D27" i="7" s="1"/>
  <c r="D2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tc={BE2CDAD3-5F42-44BB-8F5A-205F41533091}</author>
    <author>tc={54949AB3-87D6-4BAF-A5A0-CB207505C59E}</author>
    <author>tc={4D3868CE-DDD0-416F-9269-FD90B9CC54CB}</author>
    <author>tc={A712050B-2C85-40E4-BF4B-738D10145D0A}</author>
  </authors>
  <commentList>
    <comment ref="U59" authorId="0" shapeId="0" xr:uid="{BE2CDAD3-5F42-44BB-8F5A-205F41533091}">
      <text>
        <t>[Threaded comment]
Your version of Excel allows you to read this threaded comment; however, any edits to it will get removed if the file is opened in a newer version of Excel. Learn more: https://go.microsoft.com/fwlink/?linkid=870924
Comment:
    missing offsit lab</t>
      </text>
    </comment>
    <comment ref="C371" authorId="1" shapeId="0" xr:uid="{54949AB3-87D6-4BAF-A5A0-CB207505C59E}">
      <text>
        <t>[Threaded comment]
Your version of Excel allows you to read this threaded comment; however, any edits to it will get removed if the file is opened in a newer version of Excel. Learn more: https://go.microsoft.com/fwlink/?linkid=870924
Comment:
    Capital Grant Rev + all Grant income in Donations (all on LS Detail)</t>
      </text>
    </comment>
    <comment ref="C418" authorId="2" shapeId="0" xr:uid="{4D3868CE-DDD0-416F-9269-FD90B9CC54CB}">
      <text>
        <t>[Threaded comment]
Your version of Excel allows you to read this threaded comment; however, any edits to it will get removed if the file is opened in a newer version of Excel. Learn more: https://go.microsoft.com/fwlink/?linkid=870924
Comment:
    Tax rev + Int rev + Donations only items in Donations</t>
      </text>
    </comment>
    <comment ref="C419" authorId="3" shapeId="0" xr:uid="{A712050B-2C85-40E4-BF4B-738D10145D0A}">
      <text>
        <t>[Threaded comment]
Your version of Excel allows you to read this threaded comment; however, any edits to it will get removed if the file is opened in a newer version of Excel. Learn more: https://go.microsoft.com/fwlink/?linkid=870924
Comment:
    Plug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tc={1E775898-1CD7-438F-BBA1-890F10888BE9}</author>
  </authors>
  <commentList>
    <comment ref="U59" authorId="0" shapeId="0" xr:uid="{00000000-0006-0000-0B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missing offsit lab</t>
      </text>
    </comment>
  </commentList>
</comments>
</file>

<file path=xl/sharedStrings.xml><?xml version="1.0" encoding="utf-8"?>
<sst xmlns="http://schemas.openxmlformats.org/spreadsheetml/2006/main" count="5159" uniqueCount="1703">
  <si>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</si>
  <si>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</si>
  <si>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</si>
  <si>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</si>
  <si>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</si>
  <si>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</si>
  <si>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</si>
  <si>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</si>
  <si>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</si>
  <si>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</si>
  <si>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</si>
  <si>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</si>
  <si>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</si>
  <si>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</si>
  <si>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</si>
  <si>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</si>
  <si>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</si>
  <si>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</si>
  <si>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</si>
  <si>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</si>
  <si>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</si>
  <si>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</si>
  <si>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</si>
  <si>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</si>
  <si>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</si>
  <si>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</si>
  <si>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</si>
  <si>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</si>
  <si>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</si>
  <si>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</si>
  <si>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</si>
  <si>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</si>
  <si>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</si>
  <si>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</si>
  <si>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</si>
  <si>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</si>
  <si>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</si>
  <si>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</si>
  <si>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</si>
  <si>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</si>
  <si>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</si>
  <si>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</si>
  <si>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</si>
  <si>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</si>
  <si>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</si>
  <si>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</si>
  <si>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</si>
  <si>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</si>
  <si>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</si>
  <si>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</si>
  <si>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</si>
  <si>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</si>
  <si>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</si>
  <si>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</si>
  <si>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</si>
  <si>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</si>
  <si>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</si>
  <si>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</si>
  <si>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</si>
  <si>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</si>
  <si>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</si>
  <si>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</si>
  <si>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</si>
  <si>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</si>
  <si>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</si>
  <si>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</si>
  <si>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</si>
  <si>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</si>
  <si>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</si>
  <si>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</si>
  <si>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</si>
  <si>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</si>
  <si>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</si>
  <si>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</si>
  <si>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</si>
  <si>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</si>
  <si>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</si>
  <si>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</si>
  <si>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</si>
  <si>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</si>
  <si>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</si>
  <si>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</si>
  <si>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</si>
  <si>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</si>
  <si>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</si>
  <si>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</si>
  <si>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</si>
  <si>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</si>
  <si>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</si>
  <si>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</si>
  <si>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</si>
  <si>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</si>
  <si>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</si>
  <si>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</si>
  <si>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</si>
  <si>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</si>
  <si>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</si>
  <si>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</si>
  <si>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</si>
  <si>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</si>
  <si>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</si>
  <si>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</si>
  <si>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</si>
  <si>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</si>
  <si>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</si>
  <si>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</si>
  <si>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</si>
  <si>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</si>
  <si>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</si>
  <si>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</si>
  <si>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</si>
  <si>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</si>
  <si>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</si>
  <si>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</si>
  <si>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</si>
  <si>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</si>
  <si>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</si>
  <si>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</si>
  <si>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</si>
  <si>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</si>
  <si>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</si>
  <si>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</si>
  <si>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</si>
  <si>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</si>
  <si>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</si>
  <si>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</si>
  <si>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</si>
  <si>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</si>
  <si>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</si>
  <si>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</si>
  <si>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</si>
  <si>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</si>
  <si>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</si>
  <si>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</si>
  <si>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</si>
  <si>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</si>
  <si>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</si>
  <si>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</si>
  <si>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</si>
  <si>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</si>
  <si>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</si>
  <si>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</si>
  <si>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</si>
  <si>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</si>
  <si>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</si>
  <si>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</si>
  <si>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</si>
  <si>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</si>
  <si>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</si>
  <si>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</si>
  <si>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</si>
  <si>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</si>
  <si>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</si>
  <si>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</si>
  <si>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</si>
  <si>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</si>
  <si>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</si>
  <si>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</si>
  <si>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</si>
  <si>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</si>
  <si>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</si>
  <si>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</si>
  <si>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</si>
  <si>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</si>
  <si>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</si>
  <si>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</si>
  <si>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</si>
  <si>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</si>
  <si>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</si>
  <si>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</si>
  <si>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</si>
  <si>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</si>
  <si>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</si>
  <si>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</si>
  <si>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</si>
  <si>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</si>
  <si>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</si>
  <si>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</si>
  <si>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</si>
  <si>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</si>
  <si>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</si>
  <si>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</si>
  <si>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</si>
  <si>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</si>
  <si>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</si>
  <si>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</si>
  <si>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</si>
  <si>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</si>
  <si>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</si>
  <si>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</si>
  <si>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</si>
  <si>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</si>
  <si>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</si>
  <si>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</si>
  <si>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</si>
  <si>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</si>
  <si>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</si>
  <si>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</si>
  <si>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</si>
  <si>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</si>
  <si>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</si>
  <si>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</si>
  <si>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</si>
  <si>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</si>
  <si>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</si>
  <si>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</si>
  <si>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</si>
  <si>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</si>
  <si>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</si>
  <si>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</si>
  <si>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</si>
  <si>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</si>
  <si>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</si>
  <si>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</si>
  <si>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</si>
  <si>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</si>
  <si>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</si>
  <si>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</si>
  <si>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</si>
  <si>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</si>
  <si>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</si>
  <si>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</si>
  <si>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</si>
  <si>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</si>
  <si>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</si>
  <si>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</si>
  <si>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</si>
  <si>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</si>
  <si>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</si>
  <si>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</si>
  <si>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</si>
  <si>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</si>
  <si>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</si>
  <si>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</si>
  <si>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</si>
  <si>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</si>
  <si>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</si>
  <si>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</si>
  <si>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</si>
  <si>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</si>
  <si>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</si>
  <si>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</si>
  <si>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</si>
  <si>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</si>
  <si>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</si>
  <si>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</si>
  <si>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</si>
  <si>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</si>
  <si>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</si>
  <si>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</si>
  <si>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</si>
  <si>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</si>
  <si>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</si>
  <si>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</si>
  <si>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</si>
  <si>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</si>
  <si>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</si>
  <si>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</si>
  <si>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</si>
  <si>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</si>
  <si>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</si>
  <si>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</si>
  <si>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</si>
  <si>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</si>
  <si>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</si>
  <si>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</si>
  <si>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</si>
  <si>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</si>
  <si>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</si>
  <si>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</si>
  <si>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</si>
  <si>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</si>
  <si>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</si>
  <si>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</si>
  <si>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</si>
  <si>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</si>
  <si>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</si>
  <si>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</si>
  <si>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</si>
  <si>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</si>
  <si>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</si>
  <si>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</si>
  <si>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</si>
  <si>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</si>
  <si>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</si>
  <si>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</si>
  <si>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</si>
  <si>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</si>
  <si>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</si>
  <si>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</si>
  <si>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</si>
  <si>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</si>
  <si>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</si>
  <si>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</si>
  <si>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</si>
  <si>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</si>
  <si>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</si>
  <si>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</si>
  <si>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</si>
  <si>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</si>
  <si>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085</t>
  </si>
  <si>
    <t>Hospital Name</t>
  </si>
  <si>
    <t>Jefferson County Public Hospital District No 2</t>
  </si>
  <si>
    <t>Mailing Address</t>
  </si>
  <si>
    <t>834 Sheridan Street</t>
  </si>
  <si>
    <t>City</t>
  </si>
  <si>
    <t>Port Townsend</t>
  </si>
  <si>
    <t>State</t>
  </si>
  <si>
    <t>WA</t>
  </si>
  <si>
    <t>Zip</t>
  </si>
  <si>
    <t>County</t>
  </si>
  <si>
    <t>Jefferson County</t>
  </si>
  <si>
    <t>Chief Executive Officer</t>
  </si>
  <si>
    <t>Mike Glenn</t>
  </si>
  <si>
    <t>Chief Financial Officer</t>
  </si>
  <si>
    <t>Tyler Freeman</t>
  </si>
  <si>
    <t>Chair of Governing Board</t>
  </si>
  <si>
    <t>Jill Rienstra</t>
  </si>
  <si>
    <t>Telephone Number</t>
  </si>
  <si>
    <t>360-385-2200</t>
  </si>
  <si>
    <t>Facsimile Number</t>
  </si>
  <si>
    <t>360-379-2242</t>
  </si>
  <si>
    <t>Name of Submitter</t>
  </si>
  <si>
    <t>Jeannette Ring, CPA</t>
  </si>
  <si>
    <t>Email of Submitter</t>
  </si>
  <si>
    <t>jring@dzacpa.com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</si>
  <si>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</si>
  <si>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</si>
  <si>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</si>
  <si>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</si>
  <si>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</si>
  <si>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</si>
  <si>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</si>
  <si>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</si>
  <si>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</si>
  <si>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</si>
  <si>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</si>
  <si>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</si>
  <si>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</si>
  <si>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</si>
  <si>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</si>
  <si>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</si>
  <si>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</si>
  <si>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</si>
  <si>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</si>
  <si>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</si>
  <si>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</si>
  <si>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</si>
  <si>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</si>
  <si>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</si>
  <si>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</si>
  <si>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</si>
  <si>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</si>
  <si>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</si>
  <si>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</si>
  <si>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</si>
  <si>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</si>
  <si>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</si>
  <si>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</si>
  <si>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</si>
  <si>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</si>
  <si>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</si>
  <si>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</si>
  <si>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</si>
  <si>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</si>
  <si>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</si>
  <si>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</si>
  <si>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</si>
  <si>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</si>
  <si>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</si>
  <si>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</si>
  <si>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</si>
  <si>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</si>
  <si>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</si>
  <si>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</si>
  <si>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</si>
  <si>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</si>
  <si>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</si>
  <si>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</si>
  <si>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</si>
  <si>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</si>
  <si>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</si>
  <si>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</si>
  <si>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</si>
  <si>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</si>
  <si>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</si>
  <si>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</si>
  <si>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</si>
  <si>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</si>
  <si>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</si>
  <si>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</si>
  <si>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</si>
  <si>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</si>
  <si>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</si>
  <si>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</si>
  <si>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</si>
  <si>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</si>
  <si>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</si>
  <si>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</si>
  <si>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</si>
  <si>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</si>
  <si>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</si>
  <si>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</si>
  <si>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</si>
  <si>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</si>
  <si>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</si>
  <si>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</si>
  <si>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</si>
  <si>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</si>
  <si>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</si>
  <si>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</si>
  <si>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</si>
  <si>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</si>
  <si>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</si>
  <si>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</si>
  <si>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</si>
  <si>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</si>
  <si>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</si>
  <si>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</si>
  <si>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</si>
  <si>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</si>
  <si>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</si>
  <si>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</si>
  <si>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</si>
  <si>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</si>
  <si>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</si>
  <si>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</si>
  <si>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</si>
  <si>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</si>
  <si>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</si>
  <si>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</si>
  <si>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</si>
  <si>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</si>
  <si>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</si>
  <si>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</si>
  <si>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</si>
  <si>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</si>
  <si>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</si>
  <si>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</si>
  <si>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</si>
  <si>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</si>
  <si>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</si>
  <si>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</si>
  <si>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</si>
  <si>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</si>
  <si>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</si>
  <si>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</si>
  <si>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</si>
  <si>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</si>
  <si>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</si>
  <si>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</si>
  <si>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</si>
  <si>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</si>
  <si>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</si>
  <si>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</si>
  <si>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</si>
  <si>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</si>
  <si>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</si>
  <si>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</si>
  <si>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</si>
  <si>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</si>
  <si>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</si>
  <si>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</si>
  <si>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</si>
  <si>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</si>
  <si>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</si>
  <si>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</si>
  <si>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</si>
  <si>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</si>
  <si>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</si>
  <si>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</si>
  <si>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</si>
  <si>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</si>
  <si>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</si>
  <si>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</si>
  <si>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</si>
  <si>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</si>
  <si>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</si>
  <si>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</si>
  <si>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</si>
  <si>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</si>
  <si>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</si>
  <si>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</si>
  <si>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</si>
  <si>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</si>
  <si>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</si>
  <si>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</si>
  <si>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</si>
  <si>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</si>
  <si>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</si>
  <si>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</si>
  <si>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</si>
  <si>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</si>
  <si>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</si>
  <si>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</si>
  <si>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</si>
  <si>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</si>
  <si>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</si>
  <si>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</si>
  <si>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</si>
  <si>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</si>
  <si>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</si>
  <si>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</si>
  <si>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</si>
  <si>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</si>
  <si>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</si>
  <si>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</si>
  <si>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</si>
  <si>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</si>
  <si>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</si>
  <si>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</si>
  <si>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</si>
  <si>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</si>
  <si>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</si>
  <si>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</si>
  <si>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</si>
  <si>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</si>
  <si>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</si>
  <si>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</si>
  <si>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</si>
  <si>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</si>
  <si>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</si>
  <si>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</si>
  <si>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</si>
  <si>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</si>
  <si>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</si>
  <si>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</si>
  <si>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</si>
  <si>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</si>
  <si>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</si>
  <si>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</si>
  <si>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</si>
  <si>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</si>
  <si>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</si>
  <si>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</si>
  <si>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</si>
  <si>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</si>
  <si>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</si>
  <si>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</si>
  <si>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</si>
  <si>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</si>
  <si>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</si>
  <si>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</si>
  <si>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</si>
  <si>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</si>
  <si>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</si>
  <si>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</si>
  <si>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</si>
  <si>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</si>
  <si>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</si>
  <si>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</si>
  <si>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</si>
  <si>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</si>
  <si>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</si>
  <si>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</si>
  <si>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</si>
  <si>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</si>
  <si>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</si>
  <si>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</si>
  <si>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</si>
  <si>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</si>
  <si>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</si>
  <si>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</si>
  <si>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</si>
  <si>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</si>
  <si>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</si>
  <si>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</si>
  <si>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</si>
  <si>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</si>
  <si>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</si>
  <si>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</si>
  <si>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</si>
  <si>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</si>
  <si>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</si>
  <si>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</si>
  <si>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</si>
  <si>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</si>
  <si>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</si>
  <si>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</si>
  <si>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</si>
  <si>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</si>
  <si>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</si>
  <si>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</si>
  <si>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</si>
  <si>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</si>
  <si>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</si>
  <si>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</si>
  <si>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</si>
  <si>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</si>
  <si>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</si>
  <si>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</si>
  <si>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</si>
  <si>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</si>
  <si>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</si>
  <si>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</si>
  <si>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</si>
  <si>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</si>
  <si>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</si>
  <si>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</si>
  <si>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</si>
  <si>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</si>
  <si>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</si>
  <si>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</si>
  <si>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</si>
  <si>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</si>
  <si>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</si>
  <si>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</si>
  <si>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</si>
  <si>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</si>
  <si>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</si>
  <si>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</si>
  <si>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</si>
  <si>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</si>
  <si>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</si>
  <si>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</si>
  <si>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</si>
  <si>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</si>
  <si>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</si>
  <si>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</si>
  <si>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</si>
  <si>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</si>
  <si>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</si>
  <si>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</si>
  <si>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</si>
  <si>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</si>
  <si>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</si>
  <si>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</si>
  <si>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</si>
  <si>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</si>
  <si>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</si>
  <si>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</si>
  <si>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</si>
  <si>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</si>
  <si>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</si>
  <si>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</si>
  <si>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</si>
  <si>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</si>
  <si>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</si>
  <si>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</si>
  <si>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</si>
  <si>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</si>
  <si>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</si>
  <si>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</si>
  <si>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</si>
  <si>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</si>
  <si>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</si>
  <si>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</si>
  <si>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</si>
  <si>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</si>
  <si>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</si>
  <si>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</si>
  <si>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</si>
  <si>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</si>
  <si>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</si>
  <si>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</si>
  <si>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</si>
  <si>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</si>
  <si>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</si>
  <si>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</si>
  <si>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</si>
  <si>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</si>
  <si>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</si>
  <si>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</si>
  <si>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</si>
  <si>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</si>
  <si>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</si>
  <si>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</si>
  <si>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</si>
  <si>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</si>
  <si>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</si>
  <si>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</si>
  <si>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</si>
  <si>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</si>
  <si>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</si>
  <si>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</si>
  <si>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</si>
  <si>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</si>
  <si>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</si>
  <si>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</si>
  <si>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</si>
  <si>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</si>
  <si>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</si>
  <si>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</si>
  <si>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</si>
  <si>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</si>
  <si>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</si>
  <si>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</si>
  <si>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</si>
  <si>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</si>
  <si>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</si>
  <si>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</si>
  <si>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</si>
  <si>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</si>
  <si>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</si>
  <si>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</si>
  <si>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</si>
  <si>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</si>
  <si>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</si>
  <si>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</si>
  <si>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</si>
  <si>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</si>
  <si>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</si>
  <si>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</si>
  <si>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</si>
  <si>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</si>
  <si>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</si>
  <si>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</si>
  <si>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Name of Hospital:</t>
  </si>
  <si>
    <t>License Number:</t>
  </si>
  <si>
    <t>Street Address:</t>
  </si>
  <si>
    <t>Mailing Address:</t>
  </si>
  <si>
    <t>City and Zip Code:</t>
  </si>
  <si>
    <t>Port Townsend, WA 98368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</si>
  <si>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</si>
  <si>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</si>
  <si>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</si>
  <si>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</si>
  <si>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</si>
  <si>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</si>
  <si>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</si>
  <si>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</si>
  <si>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</si>
  <si>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</si>
  <si>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</si>
  <si>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</si>
  <si>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</si>
  <si>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</si>
  <si>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</si>
  <si>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</si>
  <si>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</si>
  <si>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</si>
  <si>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</si>
  <si>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</si>
  <si>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</si>
  <si>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</si>
  <si>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</si>
  <si>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</si>
  <si>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</si>
  <si>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</si>
  <si>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</si>
  <si>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</si>
  <si>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</si>
  <si>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</si>
  <si>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</si>
  <si>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</si>
  <si>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</si>
  <si>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</si>
  <si>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</si>
  <si>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</si>
  <si>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</si>
  <si>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</si>
  <si>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</si>
  <si>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</si>
  <si>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</si>
  <si>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</si>
  <si>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</si>
  <si>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</si>
  <si>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</si>
  <si>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</si>
  <si>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</si>
  <si>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</si>
  <si>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</si>
  <si>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</si>
  <si>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</si>
  <si>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</si>
  <si>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</si>
  <si>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</si>
  <si>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</si>
  <si>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</si>
  <si>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</si>
  <si>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</si>
  <si>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</si>
  <si>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</si>
  <si>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</si>
  <si>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</si>
  <si>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</si>
  <si>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</si>
  <si>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</si>
  <si>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</si>
  <si>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</si>
  <si>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</si>
  <si>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</si>
  <si>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</si>
  <si>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</si>
  <si>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</si>
  <si>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</si>
  <si>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</si>
  <si>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</si>
  <si>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</si>
  <si>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</si>
  <si>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</si>
  <si>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</si>
  <si>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</si>
  <si>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</si>
  <si>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</si>
  <si>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</si>
  <si>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</si>
  <si>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</si>
  <si>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</si>
  <si>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</si>
  <si>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</si>
  <si>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</si>
  <si>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</si>
  <si>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</si>
  <si>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</si>
  <si>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</si>
  <si>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</si>
  <si>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</si>
  <si>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</si>
  <si>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</si>
  <si>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</si>
  <si>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</si>
  <si>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</si>
  <si>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</si>
  <si>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</si>
  <si>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</si>
  <si>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</si>
  <si>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</si>
  <si>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</si>
  <si>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</si>
  <si>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</si>
  <si>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</si>
  <si>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</si>
  <si>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</si>
  <si>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</si>
  <si>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</si>
  <si>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</si>
  <si>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</si>
  <si>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</si>
  <si>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</si>
  <si>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</si>
  <si>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</si>
  <si>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</si>
  <si>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</si>
  <si>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</si>
  <si>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</si>
  <si>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</si>
  <si>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</si>
  <si>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</si>
  <si>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</si>
  <si>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</si>
  <si>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</si>
  <si>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</si>
  <si>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</si>
  <si>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</si>
  <si>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</si>
  <si>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</si>
  <si>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</si>
  <si>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</si>
  <si>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</si>
  <si>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</si>
  <si>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</si>
  <si>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</si>
  <si>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</si>
  <si>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</si>
  <si>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</si>
  <si>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</si>
  <si>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</si>
  <si>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</si>
  <si>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</si>
  <si>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</si>
  <si>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</si>
  <si>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</si>
  <si>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</si>
  <si>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</si>
  <si>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</si>
  <si>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</si>
  <si>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</si>
  <si>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</si>
  <si>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</si>
  <si>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</si>
  <si>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</si>
  <si>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</si>
  <si>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</si>
  <si>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</si>
  <si>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</si>
  <si>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</si>
  <si>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</si>
  <si>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</si>
  <si>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</si>
  <si>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</si>
  <si>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</si>
  <si>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</si>
  <si>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</si>
  <si>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</si>
  <si>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</si>
  <si>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</si>
  <si>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</si>
  <si>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</si>
  <si>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</si>
  <si>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</si>
  <si>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</si>
  <si>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</si>
  <si>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</si>
  <si>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</si>
  <si>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</si>
  <si>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</si>
  <si>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</si>
  <si>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</si>
  <si>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</si>
  <si>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</si>
  <si>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</si>
  <si>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</si>
  <si>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</si>
  <si>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</si>
  <si>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</si>
  <si>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</si>
  <si>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</si>
  <si>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</si>
  <si>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</si>
  <si>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</si>
  <si>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</si>
  <si>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</si>
  <si>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</si>
  <si>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</si>
  <si>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</si>
  <si>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</si>
  <si>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</si>
  <si>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</si>
  <si>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</si>
  <si>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</si>
  <si>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</si>
  <si>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</si>
  <si>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</si>
  <si>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</si>
  <si>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</si>
  <si>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</si>
  <si>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</si>
  <si>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</si>
  <si>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</si>
  <si>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</si>
  <si>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</si>
  <si>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</si>
  <si>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</si>
  <si>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</si>
  <si>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</si>
  <si>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</si>
  <si>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</si>
  <si>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</si>
  <si>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</si>
  <si>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</si>
  <si>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</si>
  <si>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</si>
  <si>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</si>
  <si>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</si>
  <si>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</si>
  <si>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</si>
  <si>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</si>
  <si>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</si>
  <si>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</si>
  <si>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</si>
  <si>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</si>
  <si>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</si>
  <si>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</si>
  <si>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</si>
  <si>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</si>
  <si>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</si>
  <si>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</si>
  <si>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</si>
  <si>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</si>
  <si>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</si>
  <si>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</si>
  <si>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</si>
  <si>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</si>
  <si>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</si>
  <si>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</si>
  <si>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</si>
  <si>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</si>
  <si>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</si>
  <si>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</si>
  <si>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</si>
  <si>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</si>
  <si>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</si>
  <si>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</si>
  <si>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</si>
  <si>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</si>
  <si>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</si>
  <si>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</si>
  <si>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</si>
  <si>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</si>
  <si>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</si>
  <si>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</si>
  <si>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</si>
  <si>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</si>
  <si>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</si>
  <si>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</si>
  <si>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</si>
  <si>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</si>
  <si>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</si>
  <si>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</si>
  <si>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</si>
  <si>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</si>
  <si>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</si>
  <si>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</si>
  <si>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</si>
  <si>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</si>
  <si>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</si>
  <si>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</si>
  <si>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</si>
  <si>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</si>
  <si>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</si>
  <si>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</si>
  <si>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</si>
  <si>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</si>
  <si>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</si>
  <si>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</si>
  <si>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</si>
  <si>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</si>
  <si>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</si>
  <si>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</si>
  <si>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</si>
  <si>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</si>
  <si>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</si>
  <si>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</si>
  <si>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</si>
  <si>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</si>
  <si>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</si>
  <si>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</si>
  <si>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</si>
  <si>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</si>
  <si>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</si>
  <si>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</si>
  <si>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</si>
  <si>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</si>
  <si>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</si>
  <si>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</si>
  <si>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</si>
  <si>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</si>
  <si>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</si>
  <si>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</si>
  <si>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</si>
  <si>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</si>
  <si>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</si>
  <si>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</si>
  <si>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</si>
  <si>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</si>
  <si>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</si>
  <si>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</si>
  <si>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</si>
  <si>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</si>
  <si>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</si>
  <si>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</si>
  <si>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</si>
  <si>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</si>
  <si>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</si>
  <si>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</si>
  <si>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</si>
  <si>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</si>
  <si>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</si>
  <si>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</si>
  <si>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</si>
  <si>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</si>
  <si>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</si>
  <si>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</si>
  <si>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</si>
  <si>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</si>
  <si>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</si>
  <si>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</si>
  <si>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</si>
  <si>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</si>
  <si>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</si>
  <si>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</si>
  <si>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</si>
  <si>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</si>
  <si>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</si>
  <si>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</si>
  <si>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</si>
  <si>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</si>
  <si>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</si>
  <si>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</si>
  <si>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</si>
  <si>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</si>
  <si>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</si>
  <si>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</si>
  <si>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</si>
  <si>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</si>
  <si>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</si>
  <si>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</si>
  <si>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</si>
  <si>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</si>
  <si>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</si>
  <si>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</si>
  <si>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</si>
  <si>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</si>
  <si>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</si>
  <si>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</si>
  <si>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</si>
  <si>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</si>
  <si>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</si>
  <si>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</si>
  <si>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</si>
  <si>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</si>
  <si>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</si>
  <si>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</si>
  <si>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</si>
  <si>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</si>
  <si>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</si>
  <si>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</si>
  <si>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</si>
  <si>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</si>
  <si>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</si>
  <si>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</si>
  <si>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</si>
  <si>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</si>
  <si>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</si>
  <si>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</si>
  <si>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</si>
  <si>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</si>
  <si>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</si>
  <si>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</si>
  <si>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</si>
  <si>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</si>
  <si>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</si>
  <si>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</si>
  <si>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</si>
  <si>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</si>
  <si>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</si>
  <si>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</si>
  <si>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</si>
  <si>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</si>
  <si>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</si>
  <si>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</si>
  <si>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</si>
  <si>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</si>
  <si>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</si>
  <si>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</si>
  <si>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</si>
  <si>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</si>
  <si>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</si>
  <si>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</si>
  <si>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</si>
  <si>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</si>
  <si>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</si>
  <si>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</si>
  <si>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</si>
  <si>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</si>
  <si>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</si>
  <si>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</si>
  <si>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</si>
  <si>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</si>
  <si>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</si>
  <si>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</si>
  <si>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</si>
  <si>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</si>
  <si>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</si>
  <si>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</si>
  <si>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</si>
  <si>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</si>
  <si>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</si>
  <si>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</si>
  <si>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</si>
  <si>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</si>
  <si>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</si>
  <si>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</si>
  <si>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</si>
  <si>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</si>
  <si>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</si>
  <si>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</si>
  <si>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</si>
  <si>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</si>
  <si>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</si>
  <si>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</si>
  <si>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</si>
  <si>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</si>
  <si>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</si>
  <si>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</si>
  <si>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</si>
  <si>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</si>
  <si>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</si>
  <si>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</si>
  <si>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</si>
  <si>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</si>
  <si>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</si>
  <si>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</si>
  <si>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</si>
  <si>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</si>
  <si>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</si>
  <si>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</si>
  <si>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</si>
  <si>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</si>
  <si>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</si>
  <si>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</si>
  <si>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</si>
  <si>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</si>
  <si>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</si>
  <si>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</si>
  <si>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</si>
  <si>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</si>
  <si>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</si>
  <si>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</si>
  <si>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</si>
  <si>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</si>
  <si>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</si>
  <si>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</si>
  <si>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</si>
  <si>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</si>
  <si>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</si>
  <si>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</si>
  <si>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</si>
  <si>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</si>
  <si>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</si>
  <si>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</si>
  <si>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</si>
  <si>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</si>
  <si>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</si>
  <si>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</si>
  <si>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</si>
  <si>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</si>
  <si>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</si>
  <si>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</si>
  <si>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</si>
  <si>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</si>
  <si>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</si>
  <si>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</si>
  <si>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</si>
  <si>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</si>
  <si>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</si>
  <si>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</si>
  <si>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</si>
  <si>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</si>
  <si>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</si>
  <si>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</si>
  <si>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</si>
  <si>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</si>
  <si>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</si>
  <si>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</si>
  <si>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</si>
  <si>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</si>
  <si>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</si>
  <si>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</si>
  <si>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</si>
  <si>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</si>
  <si>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</si>
  <si>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</si>
  <si>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</si>
  <si>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</si>
  <si>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</si>
  <si>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</si>
  <si>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</si>
  <si>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</si>
  <si>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</si>
  <si>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</si>
  <si>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</si>
  <si>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</si>
  <si>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</si>
  <si>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</si>
  <si>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</si>
  <si>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</si>
  <si>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</si>
  <si>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</si>
  <si>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</si>
  <si>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</si>
  <si>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</si>
  <si>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</si>
  <si>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</si>
  <si>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</si>
  <si>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</si>
  <si>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</si>
  <si>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</si>
  <si>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</si>
  <si>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</si>
  <si>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</si>
  <si>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</si>
  <si>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</si>
  <si>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</si>
  <si>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</si>
  <si>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</si>
  <si>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</si>
  <si>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</si>
  <si>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</si>
  <si>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</si>
  <si>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</si>
  <si>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</si>
  <si>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</si>
  <si>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</si>
  <si>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</si>
  <si>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</si>
  <si>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</si>
  <si>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</si>
  <si>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</si>
  <si>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</si>
  <si>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</si>
  <si>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</si>
  <si>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</si>
  <si>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</si>
  <si>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</si>
  <si>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</si>
  <si>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</si>
  <si>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</si>
  <si>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</si>
  <si>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</si>
  <si>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</si>
  <si>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</si>
  <si>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</si>
  <si>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</si>
  <si>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</si>
  <si>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</si>
  <si>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</si>
  <si>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</si>
  <si>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</si>
  <si>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</si>
  <si>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</si>
  <si>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</si>
  <si>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</si>
  <si>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</si>
  <si>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</si>
  <si>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</si>
  <si>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</si>
  <si>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</si>
  <si>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</si>
  <si>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</si>
  <si>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</si>
  <si>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</si>
  <si>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</si>
  <si>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</si>
  <si>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</si>
  <si>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</si>
  <si>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</si>
  <si>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</si>
  <si>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</si>
  <si>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</si>
  <si>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</si>
  <si>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</si>
  <si>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</si>
  <si>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</si>
  <si>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</si>
  <si>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</si>
  <si>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</si>
  <si>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</si>
  <si>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</si>
  <si>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</si>
  <si>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</si>
  <si>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</si>
  <si>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</si>
  <si>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</si>
  <si>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</si>
  <si>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</si>
  <si>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</si>
  <si>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</si>
  <si>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</si>
  <si>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</si>
  <si>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</si>
  <si>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</si>
  <si>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</si>
  <si>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</si>
  <si>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</si>
  <si>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</si>
  <si>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</si>
  <si>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</si>
  <si>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</si>
  <si>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</si>
  <si>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</si>
  <si>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</si>
  <si>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</si>
  <si>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</si>
  <si>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</si>
  <si>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</si>
  <si>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</si>
  <si>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</si>
  <si>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</si>
  <si>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</si>
  <si>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</si>
  <si>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</si>
  <si>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12/31/2023</t>
  </si>
  <si>
    <t>1-6010-609410</t>
  </si>
  <si>
    <t>TRAVEL-PATIENT CARE-ICU</t>
  </si>
  <si>
    <t>1-6010-609910</t>
  </si>
  <si>
    <t>MISC EXP EMPLOYEE RECOGNITION-ICU</t>
  </si>
  <si>
    <t>1-6070-606700</t>
  </si>
  <si>
    <t>MARKETING-ACU</t>
  </si>
  <si>
    <t>1-6070-609410</t>
  </si>
  <si>
    <t>TRAVEL-PATIENT CARE-ACU</t>
  </si>
  <si>
    <t>1-6070-609910</t>
  </si>
  <si>
    <t>MISC EXP EMPLOYEE RECOGNITION-ACU</t>
  </si>
  <si>
    <t>1-6400-609300</t>
  </si>
  <si>
    <t>DUES AND SUBSCRIPTIONS-HOSPITALIST</t>
  </si>
  <si>
    <t>1-8360-606700</t>
  </si>
  <si>
    <t>MARKETING-SOC SVS</t>
  </si>
  <si>
    <t>1-8710-609910</t>
  </si>
  <si>
    <t>MISC EXP EMPLOYEE RECOGNITION-UR(CASE MANAGERS)</t>
  </si>
  <si>
    <t>1-7410-609300</t>
  </si>
  <si>
    <t>DUES AND SUBSCRIPTIONS-HOSPICE</t>
  </si>
  <si>
    <t>1-7410-609410</t>
  </si>
  <si>
    <t>TRAVEL-PATIENT CARE-HOSPICE</t>
  </si>
  <si>
    <t>1-7410-609910</t>
  </si>
  <si>
    <t>MISC EXP EMPLOYEE RECOGNITION-HOSPICE</t>
  </si>
  <si>
    <t>1-7010-609910</t>
  </si>
  <si>
    <t>MISC EXP EMPLOYEE RECOGNITION-FBC</t>
  </si>
  <si>
    <t>1-7020-609910</t>
  </si>
  <si>
    <t>MISC EXP EMPLOYEE RECOGNITION-GENERAL SURGERY</t>
  </si>
  <si>
    <t>1-7020-609999</t>
  </si>
  <si>
    <t>CLEARING-GENERAL SURGERY</t>
  </si>
  <si>
    <t>1-7021-609910</t>
  </si>
  <si>
    <t>MISC EXP EMPLOYEE RECOGNITION-SURGERY-SPEC PROC</t>
  </si>
  <si>
    <t>1-7040-609300</t>
  </si>
  <si>
    <t>DUES AND SUBSCRIPTIONS-ANESTHESIOLOGY</t>
  </si>
  <si>
    <t>1-8420-609300</t>
  </si>
  <si>
    <t>DUES AND SUBSCRIPTIONS-MAT MGMNT</t>
  </si>
  <si>
    <t>1-8420-609925</t>
  </si>
  <si>
    <t>MISC EXPENSE INVENTORY ADJ-MAT MGMNT</t>
  </si>
  <si>
    <t>1-8420-609926</t>
  </si>
  <si>
    <t>COST VARIANCE OFFSET-MAT MGMNT</t>
  </si>
  <si>
    <t>1-8420-609935</t>
  </si>
  <si>
    <t>MISC EXPENSE OUTDATES-MAT MGMNT</t>
  </si>
  <si>
    <t>1-8865-609947</t>
  </si>
  <si>
    <t>2023 BOND ISSUANCE COST-BOND ISSUANCE COST</t>
  </si>
  <si>
    <t>1-7070-609300</t>
  </si>
  <si>
    <t>DUES AND SUBSCRIPTIONS-LAB</t>
  </si>
  <si>
    <t>1-7070-609410</t>
  </si>
  <si>
    <t>TRAVEL-PATIENT CARE-LAB</t>
  </si>
  <si>
    <t>1-8790-609300</t>
  </si>
  <si>
    <t>DUES AND SUBSCRIPTIONS-INFECTION CONTROL</t>
  </si>
  <si>
    <t>1-7149-609300</t>
  </si>
  <si>
    <t>DUES AND SUBSCRIPTIONS-MAMMOGRAPHY</t>
  </si>
  <si>
    <t>1-7170-609300</t>
  </si>
  <si>
    <t>DUES AND SUBSCRIPTIONS-PHARMACY</t>
  </si>
  <si>
    <t>1-7170-609910</t>
  </si>
  <si>
    <t>MISC EXP EMPLOYEE RECOGNITION-PHARMACY</t>
  </si>
  <si>
    <t>1-7170-609999</t>
  </si>
  <si>
    <t>CLEARING-PHARMACY</t>
  </si>
  <si>
    <t>1-7171-609300</t>
  </si>
  <si>
    <t>DUES AND SUBSCRIPTIONS-PHARMACY 340B</t>
  </si>
  <si>
    <t>1-7180-609300</t>
  </si>
  <si>
    <t>DUES AND SUBSCRIPTIONS-RESPIRATORY THERAPY</t>
  </si>
  <si>
    <t>1-7180-609910</t>
  </si>
  <si>
    <t>MISC EXP EMPLOYEE RECOGNITION-RESPIRATORY THERAPY</t>
  </si>
  <si>
    <t>1-7387-609300</t>
  </si>
  <si>
    <t>DUES AND SUBSCRIPTIONS-SLEEP CENTER</t>
  </si>
  <si>
    <t>1-7388-609300</t>
  </si>
  <si>
    <t>DUES AND SUBSCRIPTIONS-SLEEP CLINIC</t>
  </si>
  <si>
    <t>1-7388-609910</t>
  </si>
  <si>
    <t>MISC EXP EMPLOYEE RECOGNITION-SLEEP CLINIC</t>
  </si>
  <si>
    <t>1-7490-609300</t>
  </si>
  <si>
    <t>DUES AND SUBSCRIPTIONS-CARDIOPULMONARY REHAB</t>
  </si>
  <si>
    <t>1-7200-609300</t>
  </si>
  <si>
    <t>DUES AND SUBSCRIPTIONS-PHYSICAL THERAPY</t>
  </si>
  <si>
    <t>1-7200-609910</t>
  </si>
  <si>
    <t>MISC EXP EMPLOYEE RECOGNITION-PHYSICAL THERAPY</t>
  </si>
  <si>
    <t>1-7230-609300</t>
  </si>
  <si>
    <t>DUES AND SUBSCRIPTIONS-EMERGENCY DEPT</t>
  </si>
  <si>
    <t>1-7230-609410</t>
  </si>
  <si>
    <t>TRAVEL-PATIENT CARE-EMERGENCY DEPT</t>
  </si>
  <si>
    <t>1-7230-609910</t>
  </si>
  <si>
    <t>MISC EXP EMPLOYEE RECOGNITION-EMERGENCY DEPT</t>
  </si>
  <si>
    <t>1-7258-609300</t>
  </si>
  <si>
    <t>DUES AND SUBSCRIPTIONS-ONCOLOGY</t>
  </si>
  <si>
    <t>1-7300-604200</t>
  </si>
  <si>
    <t>CATERING-MED GROUP ADMIN</t>
  </si>
  <si>
    <t>1-7300-609300</t>
  </si>
  <si>
    <t>DUES AND SUBSCRIPTIONS-MED GROUP ADMIN</t>
  </si>
  <si>
    <t>1-7381-609300</t>
  </si>
  <si>
    <t>DUES AND SUBSCRIPTIONS-WATERSHIP CLINIC</t>
  </si>
  <si>
    <t>1-7382-609300</t>
  </si>
  <si>
    <t>DUES AND SUBSCRIPTIONS-SHERIDAN CLINIC</t>
  </si>
  <si>
    <t>1-7383-609300</t>
  </si>
  <si>
    <t>DUES AND SUBSCRIPTIONS-DENTAL CLINIC</t>
  </si>
  <si>
    <t>1-7383-609910</t>
  </si>
  <si>
    <t>MISC EXP EMPLOYEE RECOGNITION-DENTAL CLINIC</t>
  </si>
  <si>
    <t>1-7384-609300</t>
  </si>
  <si>
    <t>DUES AND SUBSCRIPTIONS-GEN SURG CLINIC</t>
  </si>
  <si>
    <t>1-7386-609999</t>
  </si>
  <si>
    <t>CLEARING-UROLOGY CLINIC</t>
  </si>
  <si>
    <t>1-7393-609300</t>
  </si>
  <si>
    <t>DUES AND SUBSCRIPTIONS-PORT LUDLOW CLINIC</t>
  </si>
  <si>
    <t>1-7394-609300</t>
  </si>
  <si>
    <t>DUES AND SUBSCRIPTIONS-TOWNSEND CLINIC</t>
  </si>
  <si>
    <t>1-7395-609300</t>
  </si>
  <si>
    <t>DUES AND SUBSCRIPTIONS-ORTHO CLINIC</t>
  </si>
  <si>
    <t>1-7397-609300</t>
  </si>
  <si>
    <t>DUES AND SUBSCRIPTIONS-OBSTETRICS &amp; GYNECOLOGY</t>
  </si>
  <si>
    <t>1-7398-609410</t>
  </si>
  <si>
    <t>TRAVEL-PATIENT CARE-PALLIATIVE CARE SVS</t>
  </si>
  <si>
    <t>1-7440-609300</t>
  </si>
  <si>
    <t>DUES AND SUBSCRIPTIONS-EXPRESS CLINIC</t>
  </si>
  <si>
    <t>1-7440-609410</t>
  </si>
  <si>
    <t>TRAVEL-PATIENT CARE-EXPRESS CLINIC</t>
  </si>
  <si>
    <t>1-7440-609910</t>
  </si>
  <si>
    <t>MISC EXP EMPLOYEE RECOGNITION-EXPRESS CLINIC</t>
  </si>
  <si>
    <t>1-7445-609999</t>
  </si>
  <si>
    <t>CLEARING-NEUROLOGY CLINIC</t>
  </si>
  <si>
    <t>1-7450-609999</t>
  </si>
  <si>
    <t>CLEARING-RHEUMATOLOGY CLINIC</t>
  </si>
  <si>
    <t>1-7491-609910</t>
  </si>
  <si>
    <t>MISC EXP EMPLOYEE RECOGNITION-DIABETES EDUCATION AND NUTRITION SERVICES</t>
  </si>
  <si>
    <t>1-7500-609300</t>
  </si>
  <si>
    <t>DUES AND SUBSCRIPTIONS-CARDIOLOGY CLINIC</t>
  </si>
  <si>
    <t>1-7500-609910</t>
  </si>
  <si>
    <t>MISC EXP EMPLOYEE RECOGNITION-CARDIOLOGY CLINIC</t>
  </si>
  <si>
    <t>1-7691-609300</t>
  </si>
  <si>
    <t>DUES AND SUBSCRIPTIONS-DERMATOLOGY CLINIC</t>
  </si>
  <si>
    <t>1-7691-609910</t>
  </si>
  <si>
    <t>MISC EXP EMPLOYEE RECOGNITION-DERMATOLOGY CLINIC</t>
  </si>
  <si>
    <t>1-7692-609910</t>
  </si>
  <si>
    <t>MISC EXP EMPLOYEE RECOGNITION-PL RETAIL PHARMACY</t>
  </si>
  <si>
    <t>1-8700-609410</t>
  </si>
  <si>
    <t>TRAVEL-PATIENT CARE-MED STAFF</t>
  </si>
  <si>
    <t>1-7692-609300</t>
  </si>
  <si>
    <t>DUES AND SUBSCRIPTIONS-PL RETAIL PHARMACY</t>
  </si>
  <si>
    <t>1-7399-609300</t>
  </si>
  <si>
    <t>DUES AND SUBSCRIPTIONS-Hand/Plastics</t>
  </si>
  <si>
    <t>1-7400-609300</t>
  </si>
  <si>
    <t>DUES AND SUBSCRIPTIONS-HOME HEALTH</t>
  </si>
  <si>
    <t>1-7400-609410</t>
  </si>
  <si>
    <t>TRAVEL-PATIENT CARE-HOME HEALTH</t>
  </si>
  <si>
    <t>1-7400-609910</t>
  </si>
  <si>
    <t>MISC EXP EMPLOYEE RECOGNITION-HOME HEALTH</t>
  </si>
  <si>
    <t>1-7400-609999</t>
  </si>
  <si>
    <t>CLEARING-HOME HEALTH</t>
  </si>
  <si>
    <t>1-7255-609910</t>
  </si>
  <si>
    <t>MISC EXP EMPLOYEE RECOGNITION-INFUSION CENTER</t>
  </si>
  <si>
    <t>1-7256-609300</t>
  </si>
  <si>
    <t>DUES AND SUBSCRIPTIONS-WOUND CLINIC</t>
  </si>
  <si>
    <t>1-7258-609910</t>
  </si>
  <si>
    <t>MISC EXP EMPLOYEE RECOGNITION-ONCOLOGY</t>
  </si>
  <si>
    <t>1-7260-609910</t>
  </si>
  <si>
    <t>MISC EXP EMPLOYEE RECOGNITION-ANTI COAG</t>
  </si>
  <si>
    <t>1-7350-609910</t>
  </si>
  <si>
    <t>MISC EXP EMPLOYEE RECOGNITION-Specialty Med Group Admin</t>
  </si>
  <si>
    <t>1-7491-609300</t>
  </si>
  <si>
    <t>DUES AND SUBSCRIPTIONS-DIABETES EDUCATION AND NUTRITION SERVICES</t>
  </si>
  <si>
    <t>1-8420-609910</t>
  </si>
  <si>
    <t>MISC EXP EMPLOYEE RECOGNITION-MAT MGMNT</t>
  </si>
  <si>
    <t>1-8430-609300</t>
  </si>
  <si>
    <t>DUES AND SUBSCRIPTIONS-FACILITIES</t>
  </si>
  <si>
    <t>1-8432-609300</t>
  </si>
  <si>
    <t>DUES AND SUBSCRIPTIONS-MAINT PROJ</t>
  </si>
  <si>
    <t>1-8460-609300</t>
  </si>
  <si>
    <t>DUES AND SUBSCRIPTIONS-EVS</t>
  </si>
  <si>
    <t>1-8460-609910</t>
  </si>
  <si>
    <t>MISC EXP EMPLOYEE RECOGNITION-EVS</t>
  </si>
  <si>
    <t>1-8470-606700</t>
  </si>
  <si>
    <t>MARKETING-COMMUNICATION</t>
  </si>
  <si>
    <t>1-8470-609300</t>
  </si>
  <si>
    <t>DUES AND SUBSCRIPTIONS-COMMUNICATION</t>
  </si>
  <si>
    <t>1-8480-609300</t>
  </si>
  <si>
    <t>DUES AND SUBSCRIPTIONS-IT</t>
  </si>
  <si>
    <t>1-8485-609300</t>
  </si>
  <si>
    <t>DUES AND SUBSCRIPTIONS-Data and Analytics</t>
  </si>
  <si>
    <t>1-7425-606700</t>
  </si>
  <si>
    <t>MARKETING-POPULATION HEALTH</t>
  </si>
  <si>
    <t>1-7425-609300</t>
  </si>
  <si>
    <t>DUES AND SUBSCRIPTIONS-POPULATION HEALTH</t>
  </si>
  <si>
    <t>1-7692-609905</t>
  </si>
  <si>
    <t>MISC EXPENSE CREDIT CARD DISC-PL RETAIL PHARMACY</t>
  </si>
  <si>
    <t>1-8530-609300</t>
  </si>
  <si>
    <t>DUES AND SUBSCRIPTIONS-PAT ACCT</t>
  </si>
  <si>
    <t>1-8580-609300</t>
  </si>
  <si>
    <t>DUES AND SUBSCRIPTIONS-REVENUE CYCLE INTEGRITY</t>
  </si>
  <si>
    <t>1-8720-609905</t>
  </si>
  <si>
    <t>MISC EXPENSE CREDIT CARD DISC-NURS ADM</t>
  </si>
  <si>
    <t>1-8900-609905</t>
  </si>
  <si>
    <t>MISC EXPENSE CREDIT CARD DISC-MISC EXPENSE</t>
  </si>
  <si>
    <t>1-8560-609410</t>
  </si>
  <si>
    <t>TRAVEL-PATIENT CARE-REG</t>
  </si>
  <si>
    <t>1-8650-606650</t>
  </si>
  <si>
    <t>RELOCATION EXPENSE-HUMAN RESOURCES</t>
  </si>
  <si>
    <t>1-8650-609300</t>
  </si>
  <si>
    <t>DUES AND SUBSCRIPTIONS-HUMAN RESOURCES</t>
  </si>
  <si>
    <t>1-8650-609910</t>
  </si>
  <si>
    <t>MISC EXP EMPLOYEE RECOGNITION-HUMAN RESOURCES</t>
  </si>
  <si>
    <t>1-8690-609300</t>
  </si>
  <si>
    <t>DUES AND SUBSCRIPTIONS-HIM</t>
  </si>
  <si>
    <t>1-8435-609300</t>
  </si>
  <si>
    <t>DUES AND SUBSCRIPTIONS-BIOMED</t>
  </si>
  <si>
    <t>1-8720-609300</t>
  </si>
  <si>
    <t>DUES AND SUBSCRIPTIONS-NURS ADM</t>
  </si>
  <si>
    <t>1-8720-609410</t>
  </si>
  <si>
    <t>TRAVEL-PATIENT CARE-NURS ADM</t>
  </si>
  <si>
    <t>1-8720-609910</t>
  </si>
  <si>
    <t>MISC EXP EMPLOYEE RECOGNITION-NURS ADM</t>
  </si>
  <si>
    <t>1-0000-609915</t>
  </si>
  <si>
    <t>MISC EX DRAWER OVER/SHORT</t>
  </si>
  <si>
    <t>1-0000-609920</t>
  </si>
  <si>
    <t>MISC EXPENSE BANK CHARGES</t>
  </si>
  <si>
    <t>1-7300-606700</t>
  </si>
  <si>
    <t>MARKETING-MED GROUP ADMIN</t>
  </si>
  <si>
    <t>1-7382-609915</t>
  </si>
  <si>
    <t>MISC EX DRAWER OVER/SHORT-SHERIDAN CLINIC</t>
  </si>
  <si>
    <t>1-7415-609910</t>
  </si>
  <si>
    <t>MISC EXP EMPLOYEE RECOGNITION-SANE</t>
  </si>
  <si>
    <t>1-7420-609910</t>
  </si>
  <si>
    <t>MISC EXP EMPLOYEE RECOGNITION-CARE TRANSFORMATION</t>
  </si>
  <si>
    <t>1-8420-609920</t>
  </si>
  <si>
    <t>MISC EXPENSE BANK CHARGES-MAT MGMNT</t>
  </si>
  <si>
    <t>1-8435-609999</t>
  </si>
  <si>
    <t>CLEARING-BIOMED</t>
  </si>
  <si>
    <t>1-8480-609910</t>
  </si>
  <si>
    <t>MISC EXP EMPLOYEE RECOGNITION-IT</t>
  </si>
  <si>
    <t>1-8510-609300</t>
  </si>
  <si>
    <t>DUES AND SUBSCRIPTIONS-ACCOUNTING</t>
  </si>
  <si>
    <t>1-8510-609910</t>
  </si>
  <si>
    <t>MISC EXP EMPLOYEE RECOGNITION-ACCOUNTING</t>
  </si>
  <si>
    <t>1-8510-609920</t>
  </si>
  <si>
    <t>MISC EXPENSE BANK CHARGES-ACCOUNTING</t>
  </si>
  <si>
    <t>1-8530-609910</t>
  </si>
  <si>
    <t>MISC EXP EMPLOYEE RECOGNITION-PAT ACCT</t>
  </si>
  <si>
    <t>1-8560-609910</t>
  </si>
  <si>
    <t>MISC EXP EMPLOYEE RECOGNITION-REG</t>
  </si>
  <si>
    <t>1-8570-609999</t>
  </si>
  <si>
    <t>CLEARING-FINANCIAL COUNSELING</t>
  </si>
  <si>
    <t>1-8580-609910</t>
  </si>
  <si>
    <t>MISC EXP EMPLOYEE RECOGNITION-REVENUE CYCLE INTEGRITY</t>
  </si>
  <si>
    <t>1-8610-606700</t>
  </si>
  <si>
    <t>MARKETING-ADMIN</t>
  </si>
  <si>
    <t>1-8610-609300</t>
  </si>
  <si>
    <t>DUES AND SUBSCRIPTIONS-ADMIN</t>
  </si>
  <si>
    <t>1-8610-609910</t>
  </si>
  <si>
    <t>MISC EXP EMPLOYEE RECOGNITION-ADMIN</t>
  </si>
  <si>
    <t>1-8610-609920</t>
  </si>
  <si>
    <t>MISC EXPENSE BANK CHARGES-ADMIN</t>
  </si>
  <si>
    <t>1-8610-609999</t>
  </si>
  <si>
    <t>CLEARING-ADMIN</t>
  </si>
  <si>
    <t>1-8630-606700</t>
  </si>
  <si>
    <t>MARKETING-PUBLIC RELATIONS</t>
  </si>
  <si>
    <t>1-8630-609300</t>
  </si>
  <si>
    <t>DUES AND SUBSCRIPTIONS-PUBLIC RELATIONS</t>
  </si>
  <si>
    <t>1-8630-609999</t>
  </si>
  <si>
    <t>CLEARING-PUBLIC RELATIONS</t>
  </si>
  <si>
    <t>1-8650-609999</t>
  </si>
  <si>
    <t>CLEARING-HUMAN RESOURCES</t>
  </si>
  <si>
    <t>1-8690-609910</t>
  </si>
  <si>
    <t>MISC EXP EMPLOYEE RECOGNITION-HIM</t>
  </si>
  <si>
    <t>1-8690-609999</t>
  </si>
  <si>
    <t>CLEARING-HIM</t>
  </si>
  <si>
    <t>1-8700-609300</t>
  </si>
  <si>
    <t>DUES AND SUBSCRIPTIONS-MED STAFF</t>
  </si>
  <si>
    <t>1-8700-609910</t>
  </si>
  <si>
    <t>MISC EXP EMPLOYEE RECOGNITION-MED STAFF</t>
  </si>
  <si>
    <t>1-8705-609300</t>
  </si>
  <si>
    <t>DUES AND SUBSCRIPTIONS-COMPLIANCE</t>
  </si>
  <si>
    <t>1-8715-609999</t>
  </si>
  <si>
    <t>CLEARING-PATIENT ADVOCATES</t>
  </si>
  <si>
    <t>1-8720-108020</t>
  </si>
  <si>
    <t>INVENTORY-SALES TAX PORTION-NURS ADM</t>
  </si>
  <si>
    <t>1-8725-609910</t>
  </si>
  <si>
    <t>MISC EXP EMPLOYEE RECOGNITION-EDUCATION DEPARTMENT</t>
  </si>
  <si>
    <t>1-8735-609300</t>
  </si>
  <si>
    <t>DUES AND SUBSCRIPTIONS-RISK MANAGEMENT</t>
  </si>
  <si>
    <t>1-8740-609300</t>
  </si>
  <si>
    <t>DUES AND SUBSCRIPTIONS-QUALITY</t>
  </si>
  <si>
    <t>1-8750-609910</t>
  </si>
  <si>
    <t>MISC EXP EMPLOYEE RECOGNITION-CLINICAL INFORMATICS</t>
  </si>
  <si>
    <t>1-8750-609999</t>
  </si>
  <si>
    <t>CLEARING-CLINICAL INFORMATICS</t>
  </si>
  <si>
    <t>1-8900-609920</t>
  </si>
  <si>
    <t>MISC EXPENSE BANK CHARGES-MISC EXPENSE</t>
  </si>
  <si>
    <t>Code</t>
  </si>
  <si>
    <t>Description</t>
  </si>
  <si>
    <t>Report 12/31/2023</t>
  </si>
  <si>
    <t>Other Revenue</t>
  </si>
  <si>
    <t>1-0000-482000</t>
  </si>
  <si>
    <t>REVENUE CAFE MISC REV</t>
  </si>
  <si>
    <t>1-0000-482020</t>
  </si>
  <si>
    <t>MISC INCOME CLINIC MISC</t>
  </si>
  <si>
    <t>1-0000-482200</t>
  </si>
  <si>
    <t>MISC INCOME MISC</t>
  </si>
  <si>
    <t>1-7258-482200</t>
  </si>
  <si>
    <t>MISC INCOME MISC-ONCOLOGY</t>
  </si>
  <si>
    <t>1-7280-482200</t>
  </si>
  <si>
    <t>MISC INCOME MISC-SOCO CLINIC</t>
  </si>
  <si>
    <t>1-7300-482200</t>
  </si>
  <si>
    <t>MISC INCOME MISC-MED GROUP ADMIN</t>
  </si>
  <si>
    <t>1-7381-482200</t>
  </si>
  <si>
    <t>MISC INCOME MISC-WATERSHIP CLINIC</t>
  </si>
  <si>
    <t>1-7382-482200</t>
  </si>
  <si>
    <t>MISC INCOME MISC-SHERIDAN CLINIC</t>
  </si>
  <si>
    <t>1-7393-482200</t>
  </si>
  <si>
    <t>MISC INCOME MISC-PORT LUDLOW CLINIC</t>
  </si>
  <si>
    <t>1-7394-482200</t>
  </si>
  <si>
    <t>MISC INCOME MISC-TOWNSEND CLINIC</t>
  </si>
  <si>
    <t>1-8320-482200</t>
  </si>
  <si>
    <t>MISC INCOME MISC-DIETARY</t>
  </si>
  <si>
    <t>1-8430-482200</t>
  </si>
  <si>
    <t>MISC INCOME MISC-FACILITIES</t>
  </si>
  <si>
    <t>1-8510-482200</t>
  </si>
  <si>
    <t>MISC INCOME MISC-ACCOUNTING</t>
  </si>
  <si>
    <t>1-8610-482200</t>
  </si>
  <si>
    <t>MISC INCOME MISC-ADMIN</t>
  </si>
  <si>
    <t>1-8772-482200</t>
  </si>
  <si>
    <t>MISC INCOME MISC-WELLNESS</t>
  </si>
  <si>
    <t>1-8772-482290</t>
  </si>
  <si>
    <t>TAI CHI-WELLNESS</t>
  </si>
  <si>
    <t>1-9300-482030</t>
  </si>
  <si>
    <t>SURPLUS SURPLUS-MISCELLANEOUS INCOME</t>
  </si>
  <si>
    <t>1-9300-482060</t>
  </si>
  <si>
    <t>MEDICAL RECO MED RECORDS-MISCELLANEOUS INCOME</t>
  </si>
  <si>
    <t>1-9300-482200</t>
  </si>
  <si>
    <t>MISC INCOME MISC-MISCELLANEOUS INCOME</t>
  </si>
  <si>
    <t>1-9300-482250</t>
  </si>
  <si>
    <t>A/R INTEREST INT ON A/R-MISCELLANEOUS INCOME</t>
  </si>
  <si>
    <t>1-9400-482060</t>
  </si>
  <si>
    <t>MEDICAL RECO MED RECORDS-MISC REIMB INCOME</t>
  </si>
  <si>
    <t>1-9400-482200</t>
  </si>
  <si>
    <t>MISC INCOME MISC-MISC REIMB INCOME</t>
  </si>
  <si>
    <t xml:space="preserve">    6050 Total</t>
  </si>
  <si>
    <t>There was over $160,000 increase in salaries &amp; benefits, about $40,000 increase in software licensing (other exp), about $20,000 increase in each: leases, Utilities, and Depreciation.</t>
  </si>
  <si>
    <t>The reason for Accts 7120, 7130, 7140, and 7160's increase in expenses by about 1/3, is all due to Purchased Services expenses increasing by over 450% (from about 650,000 to over 3,000,000).</t>
  </si>
  <si>
    <t>Same as above</t>
  </si>
  <si>
    <t>Misc other expenses</t>
  </si>
  <si>
    <t>Jill Buhler Rienstra</t>
  </si>
  <si>
    <r>
      <rPr>
        <b/>
        <sz val="11"/>
        <rFont val="Calibri"/>
        <family val="2"/>
        <scheme val="minor"/>
      </rPr>
      <t xml:space="preserve">E2SHB 1272 Requirements: </t>
    </r>
    <r>
      <rPr>
        <sz val="11"/>
        <rFont val="Calibri"/>
        <family val="2"/>
        <scheme val="minor"/>
      </rPr>
      <t>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</si>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</sst>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0.0%"/>
    <numFmt numFmtId="169" formatCode="#,##0.0_);\(#,##0.0\)"/>
    <numFmt numFmtId="170" formatCode="General_)"/>
    <numFmt numFmtId="171" formatCode="&quot; &quot;#,##0.00&quot; &quot;;&quot; (&quot;#,##0.00&quot;)&quot;;&quot; -&quot;#&quot; &quot;;&quot; &quot;@&quot; &quot;"/>
  </numFmts>
  <fonts count="125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ourie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Helv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sz val="18"/>
      <name val="Arial"/>
      <family val="2"/>
    </font>
    <font>
      <b/>
      <sz val="13"/>
      <color indexed="62"/>
      <name val="Calibri"/>
      <family val="2"/>
    </font>
    <font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Book Antiqua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9"/>
      <name val="Calibri"/>
      <family val="2"/>
    </font>
    <font>
      <u/>
      <sz val="11"/>
      <color rgb="FF0000FF"/>
      <name val="Calibri"/>
      <family val="2"/>
    </font>
  </fonts>
  <fills count="7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2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374">
    <xf numFmtId="37" fontId="0" fillId="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43" borderId="0"/>
    <xf numFmtId="0" fontId="3" fillId="20" borderId="0"/>
    <xf numFmtId="0" fontId="3" fillId="20" borderId="0"/>
    <xf numFmtId="0" fontId="21" fillId="48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49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49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44" borderId="0"/>
    <xf numFmtId="0" fontId="3" fillId="24" borderId="0"/>
    <xf numFmtId="0" fontId="3" fillId="24" borderId="0"/>
    <xf numFmtId="0" fontId="21" fillId="49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49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49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45" borderId="0"/>
    <xf numFmtId="0" fontId="3" fillId="28" borderId="0"/>
    <xf numFmtId="0" fontId="3" fillId="28" borderId="0"/>
    <xf numFmtId="0" fontId="21" fillId="60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49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49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46" borderId="0"/>
    <xf numFmtId="0" fontId="3" fillId="32" borderId="0"/>
    <xf numFmtId="0" fontId="3" fillId="32" borderId="0"/>
    <xf numFmtId="0" fontId="21" fillId="61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49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49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2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21" fillId="62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49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49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36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7" borderId="0"/>
    <xf numFmtId="0" fontId="3" fillId="40" borderId="0"/>
    <xf numFmtId="0" fontId="3" fillId="40" borderId="0"/>
    <xf numFmtId="0" fontId="21" fillId="6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49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49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40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48" borderId="0"/>
    <xf numFmtId="0" fontId="3" fillId="21" borderId="0"/>
    <xf numFmtId="0" fontId="3" fillId="21" borderId="0"/>
    <xf numFmtId="0" fontId="21" fillId="62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49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49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21" fillId="49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49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49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50" borderId="0"/>
    <xf numFmtId="0" fontId="3" fillId="29" borderId="0"/>
    <xf numFmtId="0" fontId="3" fillId="29" borderId="0"/>
    <xf numFmtId="0" fontId="21" fillId="63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49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49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46" borderId="0"/>
    <xf numFmtId="0" fontId="3" fillId="33" borderId="0"/>
    <xf numFmtId="0" fontId="3" fillId="33" borderId="0"/>
    <xf numFmtId="0" fontId="21" fillId="44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49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49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3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48" borderId="0"/>
    <xf numFmtId="0" fontId="3" fillId="37" borderId="0"/>
    <xf numFmtId="0" fontId="3" fillId="37" borderId="0"/>
    <xf numFmtId="0" fontId="21" fillId="62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49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49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37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51" borderId="0"/>
    <xf numFmtId="0" fontId="3" fillId="41" borderId="0"/>
    <xf numFmtId="0" fontId="3" fillId="41" borderId="0"/>
    <xf numFmtId="0" fontId="21" fillId="60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49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49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41" borderId="0"/>
    <xf numFmtId="0" fontId="3" fillId="22" borderId="0"/>
    <xf numFmtId="0" fontId="47" fillId="52" borderId="0"/>
    <xf numFmtId="0" fontId="47" fillId="22" borderId="0"/>
    <xf numFmtId="0" fontId="63" fillId="62" borderId="0"/>
    <xf numFmtId="0" fontId="47" fillId="22" borderId="0"/>
    <xf numFmtId="0" fontId="111" fillId="22" borderId="0"/>
    <xf numFmtId="0" fontId="111" fillId="22" borderId="0"/>
    <xf numFmtId="0" fontId="3" fillId="22" borderId="0"/>
    <xf numFmtId="0" fontId="3" fillId="26" borderId="0"/>
    <xf numFmtId="0" fontId="47" fillId="49" borderId="0"/>
    <xf numFmtId="0" fontId="47" fillId="26" borderId="0"/>
    <xf numFmtId="0" fontId="63" fillId="59" borderId="0"/>
    <xf numFmtId="0" fontId="47" fillId="26" borderId="0"/>
    <xf numFmtId="0" fontId="111" fillId="26" borderId="0"/>
    <xf numFmtId="0" fontId="111" fillId="26" borderId="0"/>
    <xf numFmtId="0" fontId="3" fillId="26" borderId="0"/>
    <xf numFmtId="0" fontId="3" fillId="30" borderId="0"/>
    <xf numFmtId="0" fontId="47" fillId="50" borderId="0"/>
    <xf numFmtId="0" fontId="47" fillId="30" borderId="0"/>
    <xf numFmtId="0" fontId="63" fillId="51" borderId="0"/>
    <xf numFmtId="0" fontId="47" fillId="30" borderId="0"/>
    <xf numFmtId="0" fontId="111" fillId="30" borderId="0"/>
    <xf numFmtId="0" fontId="111" fillId="30" borderId="0"/>
    <xf numFmtId="0" fontId="3" fillId="30" borderId="0"/>
    <xf numFmtId="0" fontId="3" fillId="34" borderId="0"/>
    <xf numFmtId="0" fontId="47" fillId="53" borderId="0"/>
    <xf numFmtId="0" fontId="47" fillId="34" borderId="0"/>
    <xf numFmtId="0" fontId="63" fillId="44" borderId="0"/>
    <xf numFmtId="0" fontId="47" fillId="34" borderId="0"/>
    <xf numFmtId="0" fontId="111" fillId="34" borderId="0"/>
    <xf numFmtId="0" fontId="111" fillId="34" borderId="0"/>
    <xf numFmtId="0" fontId="3" fillId="34" borderId="0"/>
    <xf numFmtId="0" fontId="3" fillId="38" borderId="0"/>
    <xf numFmtId="0" fontId="47" fillId="54" borderId="0"/>
    <xf numFmtId="0" fontId="47" fillId="38" borderId="0"/>
    <xf numFmtId="0" fontId="63" fillId="62" borderId="0"/>
    <xf numFmtId="0" fontId="47" fillId="38" borderId="0"/>
    <xf numFmtId="0" fontId="111" fillId="38" borderId="0"/>
    <xf numFmtId="0" fontId="111" fillId="38" borderId="0"/>
    <xf numFmtId="0" fontId="3" fillId="38" borderId="0"/>
    <xf numFmtId="0" fontId="3" fillId="42" borderId="0"/>
    <xf numFmtId="0" fontId="47" fillId="55" borderId="0"/>
    <xf numFmtId="0" fontId="47" fillId="42" borderId="0"/>
    <xf numFmtId="0" fontId="63" fillId="49" borderId="0"/>
    <xf numFmtId="0" fontId="47" fillId="42" borderId="0"/>
    <xf numFmtId="0" fontId="111" fillId="42" borderId="0"/>
    <xf numFmtId="0" fontId="111" fillId="42" borderId="0"/>
    <xf numFmtId="0" fontId="3" fillId="42" borderId="0"/>
    <xf numFmtId="0" fontId="47" fillId="19" borderId="0"/>
    <xf numFmtId="0" fontId="47" fillId="56" borderId="0"/>
    <xf numFmtId="0" fontId="47" fillId="19" borderId="0"/>
    <xf numFmtId="0" fontId="63" fillId="64" borderId="0"/>
    <xf numFmtId="0" fontId="111" fillId="19" borderId="0"/>
    <xf numFmtId="0" fontId="111" fillId="19" borderId="0"/>
    <xf numFmtId="0" fontId="47" fillId="23" borderId="0"/>
    <xf numFmtId="0" fontId="47" fillId="57" borderId="0"/>
    <xf numFmtId="0" fontId="47" fillId="23" borderId="0"/>
    <xf numFmtId="0" fontId="63" fillId="59" borderId="0"/>
    <xf numFmtId="0" fontId="111" fillId="23" borderId="0"/>
    <xf numFmtId="0" fontId="111" fillId="23" borderId="0"/>
    <xf numFmtId="0" fontId="47" fillId="27" borderId="0"/>
    <xf numFmtId="0" fontId="47" fillId="58" borderId="0"/>
    <xf numFmtId="0" fontId="47" fillId="27" borderId="0"/>
    <xf numFmtId="0" fontId="63" fillId="51" borderId="0"/>
    <xf numFmtId="0" fontId="111" fillId="27" borderId="0"/>
    <xf numFmtId="0" fontId="111" fillId="27" borderId="0"/>
    <xf numFmtId="0" fontId="47" fillId="31" borderId="0"/>
    <xf numFmtId="0" fontId="47" fillId="53" borderId="0"/>
    <xf numFmtId="0" fontId="47" fillId="31" borderId="0"/>
    <xf numFmtId="0" fontId="63" fillId="65" borderId="0"/>
    <xf numFmtId="0" fontId="111" fillId="31" borderId="0"/>
    <xf numFmtId="0" fontId="111" fillId="31" borderId="0"/>
    <xf numFmtId="0" fontId="47" fillId="35" borderId="0"/>
    <xf numFmtId="0" fontId="63" fillId="54" borderId="0"/>
    <xf numFmtId="0" fontId="47" fillId="35" borderId="0"/>
    <xf numFmtId="0" fontId="111" fillId="35" borderId="0"/>
    <xf numFmtId="0" fontId="111" fillId="35" borderId="0"/>
    <xf numFmtId="0" fontId="47" fillId="39" borderId="0"/>
    <xf numFmtId="0" fontId="47" fillId="59" borderId="0"/>
    <xf numFmtId="0" fontId="47" fillId="39" borderId="0"/>
    <xf numFmtId="0" fontId="63" fillId="57" borderId="0"/>
    <xf numFmtId="0" fontId="111" fillId="39" borderId="0"/>
    <xf numFmtId="0" fontId="111" fillId="39" borderId="0"/>
    <xf numFmtId="0" fontId="38" fillId="13" borderId="0"/>
    <xf numFmtId="0" fontId="38" fillId="44" borderId="0"/>
    <xf numFmtId="0" fontId="38" fillId="13" borderId="0"/>
    <xf numFmtId="0" fontId="64" fillId="46" borderId="0"/>
    <xf numFmtId="0" fontId="101" fillId="13" borderId="0"/>
    <xf numFmtId="0" fontId="101" fillId="13" borderId="0"/>
    <xf numFmtId="0" fontId="42" fillId="16" borderId="35"/>
    <xf numFmtId="0" fontId="53" fillId="47" borderId="35"/>
    <xf numFmtId="0" fontId="42" fillId="16" borderId="35"/>
    <xf numFmtId="0" fontId="65" fillId="66" borderId="46"/>
    <xf numFmtId="0" fontId="105" fillId="16" borderId="35"/>
    <xf numFmtId="0" fontId="105" fillId="16" borderId="35"/>
    <xf numFmtId="0" fontId="44" fillId="17" borderId="38"/>
    <xf numFmtId="0" fontId="66" fillId="67" borderId="47"/>
    <xf numFmtId="0" fontId="44" fillId="17" borderId="38"/>
    <xf numFmtId="0" fontId="107" fillId="17" borderId="38"/>
    <xf numFmtId="0" fontId="107" fillId="17" borderId="38"/>
    <xf numFmtId="0" fontId="83" fillId="0" borderId="0">
      <alignment horizontal="centerContinuous" vertical="center"/>
    </xf>
    <xf numFmtId="0" fontId="84" fillId="0" borderId="0">
      <alignment horizontal="centerContinuous" vertical="center"/>
    </xf>
    <xf numFmtId="0" fontId="85" fillId="0" borderId="0">
      <alignment horizontal="centerContinuous" vertical="center"/>
    </xf>
    <xf numFmtId="0" fontId="86" fillId="0" borderId="0">
      <alignment horizontal="centerContinuous" vertical="center"/>
    </xf>
    <xf numFmtId="43" fontId="7" fillId="0" borderId="0"/>
    <xf numFmtId="41" fontId="7" fillId="0" borderId="0"/>
    <xf numFmtId="41" fontId="7" fillId="0" borderId="0"/>
    <xf numFmtId="41" fontId="7" fillId="0" borderId="0"/>
    <xf numFmtId="43" fontId="7" fillId="0" borderId="0"/>
    <xf numFmtId="43" fontId="98" fillId="0" borderId="0">
      <alignment vertical="top"/>
    </xf>
    <xf numFmtId="43" fontId="7" fillId="0" borderId="0"/>
    <xf numFmtId="43" fontId="98" fillId="0" borderId="0">
      <alignment vertical="top"/>
    </xf>
    <xf numFmtId="43" fontId="98" fillId="0" borderId="0">
      <alignment vertical="top"/>
    </xf>
    <xf numFmtId="43" fontId="7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98" fillId="0" borderId="0">
      <alignment vertical="top"/>
    </xf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7" fillId="0" borderId="0"/>
    <xf numFmtId="43" fontId="7" fillId="0" borderId="0"/>
    <xf numFmtId="43" fontId="7" fillId="0" borderId="0"/>
    <xf numFmtId="43" fontId="98" fillId="0" borderId="0"/>
    <xf numFmtId="43" fontId="49" fillId="0" borderId="0"/>
    <xf numFmtId="43" fontId="49" fillId="0" borderId="0"/>
    <xf numFmtId="43" fontId="7" fillId="0" borderId="0"/>
    <xf numFmtId="43" fontId="62" fillId="0" borderId="0"/>
    <xf numFmtId="43" fontId="7" fillId="0" borderId="0"/>
    <xf numFmtId="43" fontId="3" fillId="0" borderId="0"/>
    <xf numFmtId="43" fontId="3" fillId="0" borderId="0"/>
    <xf numFmtId="43" fontId="7" fillId="0" borderId="0"/>
    <xf numFmtId="43" fontId="3" fillId="0" borderId="0"/>
    <xf numFmtId="43" fontId="98" fillId="0" borderId="0"/>
    <xf numFmtId="43" fontId="98" fillId="0" borderId="0"/>
    <xf numFmtId="43" fontId="98" fillId="0" borderId="0"/>
    <xf numFmtId="43" fontId="98" fillId="0" borderId="0"/>
    <xf numFmtId="43" fontId="98" fillId="0" borderId="0"/>
    <xf numFmtId="43" fontId="98" fillId="0" borderId="0"/>
    <xf numFmtId="43" fontId="98" fillId="0" borderId="0"/>
    <xf numFmtId="43" fontId="98" fillId="0" borderId="0"/>
    <xf numFmtId="43" fontId="98" fillId="0" borderId="0"/>
    <xf numFmtId="43" fontId="98" fillId="0" borderId="0"/>
    <xf numFmtId="43" fontId="7" fillId="0" borderId="0"/>
    <xf numFmtId="43" fontId="3" fillId="0" borderId="0"/>
    <xf numFmtId="43" fontId="7" fillId="0" borderId="0"/>
    <xf numFmtId="43" fontId="3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3" fontId="112" fillId="0" borderId="0"/>
    <xf numFmtId="43" fontId="7" fillId="0" borderId="0"/>
    <xf numFmtId="43" fontId="3" fillId="0" borderId="0"/>
    <xf numFmtId="43" fontId="62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98" fillId="0" borderId="0"/>
    <xf numFmtId="43" fontId="98" fillId="0" borderId="0"/>
    <xf numFmtId="43" fontId="98" fillId="0" borderId="0"/>
    <xf numFmtId="43" fontId="98" fillId="0" borderId="0"/>
    <xf numFmtId="43" fontId="98" fillId="0" borderId="0"/>
    <xf numFmtId="43" fontId="98" fillId="0" borderId="0"/>
    <xf numFmtId="43" fontId="98" fillId="0" borderId="0"/>
    <xf numFmtId="43" fontId="98" fillId="0" borderId="0"/>
    <xf numFmtId="43" fontId="98" fillId="0" borderId="0"/>
    <xf numFmtId="43" fontId="7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62" fillId="0" borderId="0"/>
    <xf numFmtId="43" fontId="3" fillId="0" borderId="0"/>
    <xf numFmtId="43" fontId="3" fillId="0" borderId="0"/>
    <xf numFmtId="43" fontId="3" fillId="0" borderId="0"/>
    <xf numFmtId="43" fontId="7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98" fillId="0" borderId="0"/>
    <xf numFmtId="43" fontId="98" fillId="0" borderId="0"/>
    <xf numFmtId="43" fontId="98" fillId="0" borderId="0"/>
    <xf numFmtId="43" fontId="98" fillId="0" borderId="0"/>
    <xf numFmtId="43" fontId="98" fillId="0" borderId="0"/>
    <xf numFmtId="43" fontId="98" fillId="0" borderId="0"/>
    <xf numFmtId="43" fontId="98" fillId="0" borderId="0"/>
    <xf numFmtId="43" fontId="98" fillId="0" borderId="0"/>
    <xf numFmtId="43" fontId="98" fillId="0" borderId="0"/>
    <xf numFmtId="43" fontId="98" fillId="0" borderId="0"/>
    <xf numFmtId="43" fontId="7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99" fillId="0" borderId="0">
      <alignment vertical="top"/>
    </xf>
    <xf numFmtId="43" fontId="3" fillId="0" borderId="0"/>
    <xf numFmtId="43" fontId="3" fillId="0" borderId="0"/>
    <xf numFmtId="43" fontId="3" fillId="0" borderId="0"/>
    <xf numFmtId="43" fontId="3" fillId="0" borderId="0"/>
    <xf numFmtId="43" fontId="99" fillId="0" borderId="0">
      <alignment vertical="top"/>
    </xf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98" fillId="0" borderId="0"/>
    <xf numFmtId="43" fontId="98" fillId="0" borderId="0"/>
    <xf numFmtId="43" fontId="98" fillId="0" borderId="0"/>
    <xf numFmtId="43" fontId="98" fillId="0" borderId="0"/>
    <xf numFmtId="43" fontId="113" fillId="0" borderId="0"/>
    <xf numFmtId="43" fontId="98" fillId="0" borderId="0"/>
    <xf numFmtId="43" fontId="3" fillId="0" borderId="0"/>
    <xf numFmtId="43" fontId="62" fillId="0" borderId="0"/>
    <xf numFmtId="43" fontId="62" fillId="0" borderId="0"/>
    <xf numFmtId="43" fontId="62" fillId="0" borderId="0"/>
    <xf numFmtId="43" fontId="62" fillId="0" borderId="0"/>
    <xf numFmtId="43" fontId="7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99" fillId="0" borderId="0">
      <alignment vertical="top"/>
    </xf>
    <xf numFmtId="43" fontId="3" fillId="0" borderId="0"/>
    <xf numFmtId="43" fontId="3" fillId="0" borderId="0"/>
    <xf numFmtId="43" fontId="99" fillId="0" borderId="0">
      <alignment vertical="top"/>
    </xf>
    <xf numFmtId="43" fontId="3" fillId="0" borderId="0"/>
    <xf numFmtId="43" fontId="3" fillId="0" borderId="0"/>
    <xf numFmtId="43" fontId="3" fillId="0" borderId="0"/>
    <xf numFmtId="43" fontId="3" fillId="0" borderId="0"/>
    <xf numFmtId="43" fontId="62" fillId="0" borderId="0"/>
    <xf numFmtId="43" fontId="62" fillId="0" borderId="0"/>
    <xf numFmtId="43" fontId="62" fillId="0" borderId="0"/>
    <xf numFmtId="43" fontId="62" fillId="0" borderId="0"/>
    <xf numFmtId="43" fontId="62" fillId="0" borderId="0"/>
    <xf numFmtId="43" fontId="62" fillId="0" borderId="0"/>
    <xf numFmtId="43" fontId="62" fillId="0" borderId="0"/>
    <xf numFmtId="43" fontId="62" fillId="0" borderId="0"/>
    <xf numFmtId="43" fontId="62" fillId="0" borderId="0"/>
    <xf numFmtId="43" fontId="62" fillId="0" borderId="0"/>
    <xf numFmtId="43" fontId="7" fillId="0" borderId="0"/>
    <xf numFmtId="43" fontId="99" fillId="0" borderId="0">
      <alignment vertical="top"/>
    </xf>
    <xf numFmtId="43" fontId="99" fillId="0" borderId="0">
      <alignment vertical="top"/>
    </xf>
    <xf numFmtId="43" fontId="62" fillId="0" borderId="0"/>
    <xf numFmtId="43" fontId="62" fillId="0" borderId="0"/>
    <xf numFmtId="43" fontId="62" fillId="0" borderId="0"/>
    <xf numFmtId="43" fontId="62" fillId="0" borderId="0"/>
    <xf numFmtId="43" fontId="62" fillId="0" borderId="0"/>
    <xf numFmtId="43" fontId="62" fillId="0" borderId="0"/>
    <xf numFmtId="43" fontId="62" fillId="0" borderId="0"/>
    <xf numFmtId="43" fontId="62" fillId="0" borderId="0"/>
    <xf numFmtId="43" fontId="62" fillId="0" borderId="0"/>
    <xf numFmtId="43" fontId="62" fillId="0" borderId="0"/>
    <xf numFmtId="43" fontId="62" fillId="0" borderId="0"/>
    <xf numFmtId="43" fontId="7" fillId="0" borderId="0"/>
    <xf numFmtId="43" fontId="98" fillId="0" borderId="0">
      <alignment vertical="top"/>
    </xf>
    <xf numFmtId="43" fontId="62" fillId="0" borderId="0"/>
    <xf numFmtId="43" fontId="62" fillId="0" borderId="0"/>
    <xf numFmtId="43" fontId="62" fillId="0" borderId="0"/>
    <xf numFmtId="43" fontId="62" fillId="0" borderId="0"/>
    <xf numFmtId="43" fontId="62" fillId="0" borderId="0"/>
    <xf numFmtId="43" fontId="62" fillId="0" borderId="0"/>
    <xf numFmtId="43" fontId="62" fillId="0" borderId="0"/>
    <xf numFmtId="43" fontId="62" fillId="0" borderId="0"/>
    <xf numFmtId="43" fontId="62" fillId="0" borderId="0"/>
    <xf numFmtId="43" fontId="62" fillId="0" borderId="0"/>
    <xf numFmtId="43" fontId="7" fillId="0" borderId="0"/>
    <xf numFmtId="43" fontId="98" fillId="0" borderId="0">
      <alignment vertical="top"/>
    </xf>
    <xf numFmtId="43" fontId="98" fillId="0" borderId="0">
      <alignment vertical="top"/>
    </xf>
    <xf numFmtId="43" fontId="98" fillId="0" borderId="0">
      <alignment vertical="top"/>
    </xf>
    <xf numFmtId="43" fontId="62" fillId="0" borderId="0"/>
    <xf numFmtId="43" fontId="62" fillId="0" borderId="0"/>
    <xf numFmtId="43" fontId="7" fillId="0" borderId="0"/>
    <xf numFmtId="3" fontId="7" fillId="0" borderId="0">
      <alignment vertical="top"/>
    </xf>
    <xf numFmtId="3" fontId="62" fillId="0" borderId="0">
      <alignment vertical="top"/>
    </xf>
    <xf numFmtId="3" fontId="7" fillId="0" borderId="0">
      <alignment vertical="top"/>
    </xf>
    <xf numFmtId="0" fontId="52" fillId="0" borderId="0"/>
    <xf numFmtId="42" fontId="7" fillId="0" borderId="0"/>
    <xf numFmtId="42" fontId="7" fillId="0" borderId="0"/>
    <xf numFmtId="42" fontId="7" fillId="0" borderId="0"/>
    <xf numFmtId="44" fontId="7" fillId="0" borderId="0"/>
    <xf numFmtId="44" fontId="7" fillId="0" borderId="0"/>
    <xf numFmtId="44" fontId="3" fillId="0" borderId="0"/>
    <xf numFmtId="44" fontId="7" fillId="0" borderId="0"/>
    <xf numFmtId="44" fontId="3" fillId="0" borderId="0"/>
    <xf numFmtId="44" fontId="98" fillId="0" borderId="0">
      <alignment vertical="top"/>
    </xf>
    <xf numFmtId="44" fontId="98" fillId="0" borderId="0">
      <alignment vertical="top"/>
    </xf>
    <xf numFmtId="44" fontId="7" fillId="0" borderId="0"/>
    <xf numFmtId="44" fontId="98" fillId="0" borderId="0">
      <alignment vertical="top"/>
    </xf>
    <xf numFmtId="44" fontId="7" fillId="0" borderId="0"/>
    <xf numFmtId="44" fontId="98" fillId="0" borderId="0">
      <alignment vertical="top"/>
    </xf>
    <xf numFmtId="44" fontId="62" fillId="0" borderId="0"/>
    <xf numFmtId="44" fontId="21" fillId="0" borderId="0"/>
    <xf numFmtId="44" fontId="7" fillId="0" borderId="0"/>
    <xf numFmtId="44" fontId="3" fillId="0" borderId="0"/>
    <xf numFmtId="44" fontId="98" fillId="0" borderId="0">
      <alignment vertical="top"/>
    </xf>
    <xf numFmtId="44" fontId="98" fillId="0" borderId="0">
      <alignment vertical="top"/>
    </xf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21" fillId="0" borderId="0"/>
    <xf numFmtId="44" fontId="7" fillId="0" borderId="0"/>
    <xf numFmtId="44" fontId="62" fillId="0" borderId="0"/>
    <xf numFmtId="44" fontId="7" fillId="0" borderId="0"/>
    <xf numFmtId="44" fontId="7" fillId="0" borderId="0"/>
    <xf numFmtId="44" fontId="7" fillId="0" borderId="0"/>
    <xf numFmtId="44" fontId="7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5" fontId="7" fillId="0" borderId="0">
      <alignment vertical="top"/>
    </xf>
    <xf numFmtId="5" fontId="62" fillId="0" borderId="0">
      <alignment vertical="top"/>
    </xf>
    <xf numFmtId="5" fontId="7" fillId="0" borderId="0">
      <alignment vertical="top"/>
    </xf>
    <xf numFmtId="0" fontId="7" fillId="0" borderId="0">
      <alignment vertical="top"/>
    </xf>
    <xf numFmtId="0" fontId="62" fillId="0" borderId="0">
      <alignment vertical="top"/>
    </xf>
    <xf numFmtId="0" fontId="7" fillId="0" borderId="0">
      <alignment vertical="top"/>
    </xf>
    <xf numFmtId="171" fontId="48" fillId="0" borderId="0"/>
    <xf numFmtId="0" fontId="46" fillId="0" borderId="0"/>
    <xf numFmtId="0" fontId="67" fillId="0" borderId="0"/>
    <xf numFmtId="0" fontId="46" fillId="0" borderId="0"/>
    <xf numFmtId="0" fontId="109" fillId="0" borderId="0"/>
    <xf numFmtId="0" fontId="109" fillId="0" borderId="0"/>
    <xf numFmtId="2" fontId="7" fillId="0" borderId="0">
      <alignment vertical="top"/>
    </xf>
    <xf numFmtId="2" fontId="62" fillId="0" borderId="0">
      <alignment vertical="top"/>
    </xf>
    <xf numFmtId="2" fontId="7" fillId="0" borderId="0">
      <alignment vertical="top"/>
    </xf>
    <xf numFmtId="37" fontId="87" fillId="0" borderId="0">
      <alignment horizontal="right" vertical="center"/>
    </xf>
    <xf numFmtId="37" fontId="88" fillId="0" borderId="0">
      <alignment horizontal="right" vertical="center"/>
    </xf>
    <xf numFmtId="37" fontId="89" fillId="0" borderId="0">
      <alignment horizontal="right" vertical="center"/>
    </xf>
    <xf numFmtId="37" fontId="90" fillId="0" borderId="0">
      <alignment horizontal="right" vertical="center"/>
    </xf>
    <xf numFmtId="0" fontId="37" fillId="12" borderId="0"/>
    <xf numFmtId="0" fontId="37" fillId="45" borderId="0"/>
    <xf numFmtId="0" fontId="37" fillId="12" borderId="0"/>
    <xf numFmtId="0" fontId="68" fillId="62" borderId="0"/>
    <xf numFmtId="0" fontId="100" fillId="12" borderId="0"/>
    <xf numFmtId="0" fontId="100" fillId="12" borderId="0"/>
    <xf numFmtId="0" fontId="34" fillId="0" borderId="32"/>
    <xf numFmtId="0" fontId="54" fillId="0" borderId="41"/>
    <xf numFmtId="0" fontId="70" fillId="0" borderId="0">
      <alignment vertical="top"/>
    </xf>
    <xf numFmtId="0" fontId="69" fillId="0" borderId="48"/>
    <xf numFmtId="0" fontId="69" fillId="0" borderId="48"/>
    <xf numFmtId="0" fontId="71" fillId="0" borderId="0">
      <alignment vertical="top"/>
    </xf>
    <xf numFmtId="0" fontId="70" fillId="0" borderId="0">
      <alignment vertical="top"/>
    </xf>
    <xf numFmtId="0" fontId="35" fillId="0" borderId="33"/>
    <xf numFmtId="0" fontId="55" fillId="0" borderId="42"/>
    <xf numFmtId="0" fontId="26" fillId="0" borderId="0">
      <alignment vertical="top"/>
    </xf>
    <xf numFmtId="0" fontId="72" fillId="0" borderId="49"/>
    <xf numFmtId="0" fontId="72" fillId="0" borderId="49"/>
    <xf numFmtId="0" fontId="73" fillId="0" borderId="0">
      <alignment vertical="top"/>
    </xf>
    <xf numFmtId="0" fontId="26" fillId="0" borderId="0">
      <alignment vertical="top"/>
    </xf>
    <xf numFmtId="0" fontId="36" fillId="0" borderId="34"/>
    <xf numFmtId="0" fontId="56" fillId="0" borderId="43"/>
    <xf numFmtId="0" fontId="74" fillId="0" borderId="50"/>
    <xf numFmtId="0" fontId="36" fillId="0" borderId="0"/>
    <xf numFmtId="0" fontId="56" fillId="0" borderId="0"/>
    <xf numFmtId="0" fontId="74" fillId="0" borderId="0"/>
    <xf numFmtId="0" fontId="8" fillId="0" borderId="0">
      <alignment vertical="top"/>
      <protection locked="0"/>
    </xf>
    <xf numFmtId="0" fontId="61" fillId="0" borderId="0"/>
    <xf numFmtId="0" fontId="97" fillId="0" borderId="0">
      <alignment vertical="top"/>
      <protection locked="0"/>
    </xf>
    <xf numFmtId="0" fontId="61" fillId="0" borderId="0"/>
    <xf numFmtId="0" fontId="8" fillId="0" borderId="0">
      <alignment vertical="top"/>
      <protection locked="0"/>
    </xf>
    <xf numFmtId="0" fontId="40" fillId="15" borderId="35"/>
    <xf numFmtId="0" fontId="40" fillId="47" borderId="35"/>
    <xf numFmtId="0" fontId="40" fillId="15" borderId="35"/>
    <xf numFmtId="0" fontId="75" fillId="63" borderId="46"/>
    <xf numFmtId="0" fontId="103" fillId="15" borderId="35"/>
    <xf numFmtId="0" fontId="103" fillId="15" borderId="35"/>
    <xf numFmtId="0" fontId="43" fillId="0" borderId="37"/>
    <xf numFmtId="0" fontId="57" fillId="0" borderId="44"/>
    <xf numFmtId="0" fontId="43" fillId="0" borderId="37"/>
    <xf numFmtId="0" fontId="76" fillId="0" borderId="51"/>
    <xf numFmtId="0" fontId="106" fillId="0" borderId="37"/>
    <xf numFmtId="0" fontId="106" fillId="0" borderId="37"/>
    <xf numFmtId="0" fontId="39" fillId="14" borderId="0"/>
    <xf numFmtId="0" fontId="58" fillId="14" borderId="0"/>
    <xf numFmtId="0" fontId="51" fillId="14" borderId="0"/>
    <xf numFmtId="0" fontId="77" fillId="63" borderId="0"/>
    <xf numFmtId="0" fontId="51" fillId="14" borderId="0"/>
    <xf numFmtId="0" fontId="102" fillId="14" borderId="0"/>
    <xf numFmtId="0" fontId="102" fillId="14" borderId="0"/>
    <xf numFmtId="0" fontId="39" fillId="14" borderId="0"/>
    <xf numFmtId="0" fontId="91" fillId="0" borderId="0">
      <alignment vertical="center"/>
    </xf>
    <xf numFmtId="0" fontId="92" fillId="0" borderId="0">
      <alignment vertical="center"/>
    </xf>
    <xf numFmtId="0" fontId="95" fillId="0" borderId="0">
      <alignment vertical="center"/>
    </xf>
    <xf numFmtId="0" fontId="93" fillId="0" borderId="0">
      <alignment vertical="center"/>
    </xf>
    <xf numFmtId="0" fontId="94" fillId="0" borderId="0">
      <alignment vertical="center"/>
    </xf>
    <xf numFmtId="0" fontId="3" fillId="0" borderId="0"/>
    <xf numFmtId="0" fontId="98" fillId="0" borderId="0">
      <alignment vertical="top"/>
    </xf>
    <xf numFmtId="0" fontId="98" fillId="0" borderId="0">
      <alignment vertical="top"/>
    </xf>
    <xf numFmtId="0" fontId="98" fillId="0" borderId="0">
      <alignment vertical="top"/>
    </xf>
    <xf numFmtId="0" fontId="6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" fillId="0" borderId="0"/>
    <xf numFmtId="0" fontId="9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8" fillId="0" borderId="0">
      <alignment vertical="top"/>
    </xf>
    <xf numFmtId="0" fontId="3" fillId="0" borderId="0"/>
    <xf numFmtId="0" fontId="60" fillId="0" borderId="0"/>
    <xf numFmtId="0" fontId="3" fillId="0" borderId="0"/>
    <xf numFmtId="0" fontId="9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8" fillId="0" borderId="0">
      <alignment vertical="top"/>
    </xf>
    <xf numFmtId="0" fontId="113" fillId="0" borderId="0">
      <alignment vertical="top"/>
    </xf>
    <xf numFmtId="0" fontId="10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62" fillId="0" borderId="0"/>
    <xf numFmtId="0" fontId="7" fillId="0" borderId="0"/>
    <xf numFmtId="0" fontId="7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170" fontId="96" fillId="0" borderId="0"/>
    <xf numFmtId="0" fontId="3" fillId="0" borderId="0"/>
    <xf numFmtId="170" fontId="96" fillId="0" borderId="0"/>
    <xf numFmtId="0" fontId="81" fillId="0" borderId="0"/>
    <xf numFmtId="37" fontId="2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62" fillId="0" borderId="0"/>
    <xf numFmtId="0" fontId="7" fillId="0" borderId="0"/>
    <xf numFmtId="0" fontId="7" fillId="0" borderId="0"/>
    <xf numFmtId="0" fontId="62" fillId="0" borderId="0"/>
    <xf numFmtId="0" fontId="3" fillId="0" borderId="0"/>
    <xf numFmtId="0" fontId="62" fillId="0" borderId="0"/>
    <xf numFmtId="0" fontId="7" fillId="0" borderId="0"/>
    <xf numFmtId="0" fontId="3" fillId="0" borderId="0"/>
    <xf numFmtId="0" fontId="7" fillId="0" borderId="0"/>
    <xf numFmtId="37" fontId="32" fillId="0" borderId="0"/>
    <xf numFmtId="0" fontId="49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7" fillId="0" borderId="0"/>
    <xf numFmtId="0" fontId="3" fillId="0" borderId="0"/>
    <xf numFmtId="0" fontId="98" fillId="0" borderId="0">
      <alignment vertical="top"/>
    </xf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37" fontId="27" fillId="0" borderId="0"/>
    <xf numFmtId="0" fontId="3" fillId="0" borderId="0"/>
    <xf numFmtId="37" fontId="27" fillId="0" borderId="0"/>
    <xf numFmtId="0" fontId="3" fillId="0" borderId="0"/>
    <xf numFmtId="0" fontId="3" fillId="0" borderId="0"/>
    <xf numFmtId="0" fontId="3" fillId="0" borderId="0"/>
    <xf numFmtId="0" fontId="98" fillId="0" borderId="0">
      <alignment vertical="top"/>
    </xf>
    <xf numFmtId="0" fontId="3" fillId="0" borderId="0"/>
    <xf numFmtId="0" fontId="3" fillId="0" borderId="0"/>
    <xf numFmtId="0" fontId="3" fillId="0" borderId="0"/>
    <xf numFmtId="0" fontId="98" fillId="0" borderId="0">
      <alignment vertical="top"/>
    </xf>
    <xf numFmtId="0" fontId="3" fillId="0" borderId="0"/>
    <xf numFmtId="0" fontId="9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98" fillId="0" borderId="0">
      <alignment vertical="top"/>
    </xf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9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8" fillId="0" borderId="0">
      <alignment vertical="top"/>
    </xf>
    <xf numFmtId="0" fontId="98" fillId="0" borderId="0">
      <alignment vertical="top"/>
    </xf>
    <xf numFmtId="0" fontId="7" fillId="0" borderId="0"/>
    <xf numFmtId="0" fontId="3" fillId="0" borderId="0"/>
    <xf numFmtId="37" fontId="2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8" fillId="0" borderId="0">
      <alignment vertical="top"/>
    </xf>
    <xf numFmtId="0" fontId="3" fillId="0" borderId="0"/>
    <xf numFmtId="0" fontId="3" fillId="0" borderId="0"/>
    <xf numFmtId="0" fontId="112" fillId="0" borderId="0"/>
    <xf numFmtId="0" fontId="3" fillId="0" borderId="0"/>
    <xf numFmtId="0" fontId="98" fillId="0" borderId="0">
      <alignment vertical="top"/>
    </xf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99" fillId="0" borderId="0">
      <alignment vertical="top"/>
    </xf>
    <xf numFmtId="0" fontId="3" fillId="0" borderId="0"/>
    <xf numFmtId="0" fontId="6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49" fillId="0" borderId="0"/>
    <xf numFmtId="0" fontId="3" fillId="0" borderId="0"/>
    <xf numFmtId="37" fontId="32" fillId="0" borderId="0"/>
    <xf numFmtId="0" fontId="3" fillId="0" borderId="0"/>
    <xf numFmtId="0" fontId="62" fillId="0" borderId="0"/>
    <xf numFmtId="0" fontId="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" fillId="0" borderId="0"/>
    <xf numFmtId="0" fontId="3" fillId="0" borderId="0"/>
    <xf numFmtId="0" fontId="99" fillId="0" borderId="0">
      <alignment vertical="top"/>
    </xf>
    <xf numFmtId="0" fontId="99" fillId="0" borderId="0">
      <alignment vertical="top"/>
    </xf>
    <xf numFmtId="0" fontId="49" fillId="0" borderId="0"/>
    <xf numFmtId="0" fontId="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27" fillId="60" borderId="52"/>
    <xf numFmtId="0" fontId="7" fillId="60" borderId="52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62" fillId="60" borderId="52"/>
    <xf numFmtId="0" fontId="3" fillId="18" borderId="39"/>
    <xf numFmtId="0" fontId="3" fillId="18" borderId="39"/>
    <xf numFmtId="0" fontId="7" fillId="60" borderId="52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7" fillId="60" borderId="52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27" fillId="60" borderId="52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21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3" fillId="18" borderId="39"/>
    <xf numFmtId="0" fontId="49" fillId="18" borderId="39"/>
    <xf numFmtId="0" fontId="3" fillId="18" borderId="39"/>
    <xf numFmtId="0" fontId="49" fillId="18" borderId="39"/>
    <xf numFmtId="0" fontId="3" fillId="18" borderId="39"/>
    <xf numFmtId="37" fontId="91" fillId="0" borderId="0">
      <alignment horizontal="right" vertical="center"/>
    </xf>
    <xf numFmtId="37" fontId="95" fillId="0" borderId="0">
      <alignment horizontal="right" vertical="center"/>
    </xf>
    <xf numFmtId="37" fontId="93" fillId="0" borderId="0">
      <alignment horizontal="right" vertical="center"/>
    </xf>
    <xf numFmtId="37" fontId="94" fillId="0" borderId="0">
      <alignment horizontal="right" vertical="center"/>
    </xf>
    <xf numFmtId="0" fontId="41" fillId="16" borderId="36"/>
    <xf numFmtId="0" fontId="41" fillId="47" borderId="36"/>
    <xf numFmtId="0" fontId="41" fillId="16" borderId="36"/>
    <xf numFmtId="0" fontId="78" fillId="66" borderId="53"/>
    <xf numFmtId="0" fontId="104" fillId="16" borderId="36"/>
    <xf numFmtId="0" fontId="104" fillId="16" borderId="36"/>
    <xf numFmtId="0" fontId="84" fillId="0" borderId="0">
      <alignment vertical="center"/>
    </xf>
    <xf numFmtId="9" fontId="7" fillId="0" borderId="0"/>
    <xf numFmtId="168" fontId="91" fillId="0" borderId="0">
      <alignment horizontal="right" vertical="center"/>
    </xf>
    <xf numFmtId="39" fontId="91" fillId="0" borderId="0">
      <alignment horizontal="right" vertical="center"/>
    </xf>
    <xf numFmtId="169" fontId="92" fillId="0" borderId="0">
      <alignment horizontal="right" vertical="center"/>
    </xf>
    <xf numFmtId="169" fontId="95" fillId="0" borderId="0">
      <alignment horizontal="right" vertical="center"/>
    </xf>
    <xf numFmtId="39" fontId="95" fillId="0" borderId="0">
      <alignment horizontal="right" vertical="center"/>
    </xf>
    <xf numFmtId="168" fontId="93" fillId="0" borderId="0">
      <alignment horizontal="right" vertical="center"/>
    </xf>
    <xf numFmtId="10" fontId="93" fillId="0" borderId="0">
      <alignment horizontal="right" vertical="center"/>
    </xf>
    <xf numFmtId="168" fontId="94" fillId="0" borderId="0">
      <alignment horizontal="right" vertical="center"/>
    </xf>
    <xf numFmtId="10" fontId="94" fillId="0" borderId="0">
      <alignment horizontal="right" vertical="center"/>
    </xf>
    <xf numFmtId="9" fontId="3" fillId="0" borderId="0"/>
    <xf numFmtId="9" fontId="98" fillId="0" borderId="0"/>
    <xf numFmtId="9" fontId="3" fillId="0" borderId="0"/>
    <xf numFmtId="9" fontId="98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7" fillId="0" borderId="0"/>
    <xf numFmtId="9" fontId="3" fillId="0" borderId="0"/>
    <xf numFmtId="9" fontId="98" fillId="0" borderId="0"/>
    <xf numFmtId="9" fontId="3" fillId="0" borderId="0"/>
    <xf numFmtId="9" fontId="98" fillId="0" borderId="0"/>
    <xf numFmtId="9" fontId="3" fillId="0" borderId="0"/>
    <xf numFmtId="9" fontId="98" fillId="0" borderId="0"/>
    <xf numFmtId="9" fontId="113" fillId="0" borderId="0"/>
    <xf numFmtId="9" fontId="3" fillId="0" borderId="0"/>
    <xf numFmtId="9" fontId="3" fillId="0" borderId="0"/>
    <xf numFmtId="9" fontId="7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7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7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62" fillId="0" borderId="0"/>
    <xf numFmtId="9" fontId="7" fillId="0" borderId="0"/>
    <xf numFmtId="9" fontId="62" fillId="0" borderId="0"/>
    <xf numFmtId="9" fontId="7" fillId="0" borderId="0"/>
    <xf numFmtId="9" fontId="62" fillId="0" borderId="0"/>
    <xf numFmtId="9" fontId="7" fillId="0" borderId="0"/>
    <xf numFmtId="9" fontId="62" fillId="0" borderId="0"/>
    <xf numFmtId="9" fontId="7" fillId="0" borderId="0"/>
    <xf numFmtId="9" fontId="62" fillId="0" borderId="0"/>
    <xf numFmtId="9" fontId="7" fillId="0" borderId="0"/>
    <xf numFmtId="9" fontId="62" fillId="0" borderId="0"/>
    <xf numFmtId="9" fontId="7" fillId="0" borderId="0"/>
    <xf numFmtId="9" fontId="62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98" fillId="0" borderId="0">
      <alignment vertical="top"/>
    </xf>
    <xf numFmtId="9" fontId="98" fillId="0" borderId="0">
      <alignment vertical="top"/>
    </xf>
    <xf numFmtId="9" fontId="98" fillId="0" borderId="0">
      <alignment vertical="top"/>
    </xf>
    <xf numFmtId="9" fontId="98" fillId="0" borderId="0">
      <alignment vertical="top"/>
    </xf>
    <xf numFmtId="9" fontId="98" fillId="0" borderId="0">
      <alignment vertical="top"/>
    </xf>
    <xf numFmtId="9" fontId="3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62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98" fillId="0" borderId="0">
      <alignment vertical="top"/>
    </xf>
    <xf numFmtId="9" fontId="3" fillId="0" borderId="0"/>
    <xf numFmtId="9" fontId="62" fillId="0" borderId="0"/>
    <xf numFmtId="9" fontId="62" fillId="0" borderId="0"/>
    <xf numFmtId="9" fontId="62" fillId="0" borderId="0"/>
    <xf numFmtId="9" fontId="3" fillId="0" borderId="0"/>
    <xf numFmtId="9" fontId="3" fillId="0" borderId="0"/>
    <xf numFmtId="9" fontId="3" fillId="0" borderId="0"/>
    <xf numFmtId="9" fontId="62" fillId="0" borderId="0"/>
    <xf numFmtId="9" fontId="3" fillId="0" borderId="0"/>
    <xf numFmtId="9" fontId="62" fillId="0" borderId="0"/>
    <xf numFmtId="9" fontId="62" fillId="0" borderId="0"/>
    <xf numFmtId="9" fontId="3" fillId="0" borderId="0"/>
    <xf numFmtId="9" fontId="99" fillId="0" borderId="0">
      <alignment vertical="top"/>
    </xf>
    <xf numFmtId="9" fontId="62" fillId="0" borderId="0"/>
    <xf numFmtId="9" fontId="62" fillId="0" borderId="0"/>
    <xf numFmtId="9" fontId="62" fillId="0" borderId="0"/>
    <xf numFmtId="9" fontId="62" fillId="0" borderId="0"/>
    <xf numFmtId="9" fontId="62" fillId="0" borderId="0"/>
    <xf numFmtId="9" fontId="62" fillId="0" borderId="0"/>
    <xf numFmtId="9" fontId="62" fillId="0" borderId="0"/>
    <xf numFmtId="9" fontId="62" fillId="0" borderId="0"/>
    <xf numFmtId="9" fontId="62" fillId="0" borderId="0"/>
    <xf numFmtId="9" fontId="62" fillId="0" borderId="0"/>
    <xf numFmtId="9" fontId="3" fillId="0" borderId="0"/>
    <xf numFmtId="9" fontId="99" fillId="0" borderId="0">
      <alignment vertical="top"/>
    </xf>
    <xf numFmtId="9" fontId="99" fillId="0" borderId="0">
      <alignment vertical="top"/>
    </xf>
    <xf numFmtId="9" fontId="62" fillId="0" borderId="0"/>
    <xf numFmtId="9" fontId="62" fillId="0" borderId="0"/>
    <xf numFmtId="9" fontId="62" fillId="0" borderId="0"/>
    <xf numFmtId="9" fontId="62" fillId="0" borderId="0"/>
    <xf numFmtId="9" fontId="62" fillId="0" borderId="0"/>
    <xf numFmtId="9" fontId="62" fillId="0" borderId="0"/>
    <xf numFmtId="9" fontId="62" fillId="0" borderId="0"/>
    <xf numFmtId="9" fontId="62" fillId="0" borderId="0"/>
    <xf numFmtId="9" fontId="62" fillId="0" borderId="0"/>
    <xf numFmtId="9" fontId="62" fillId="0" borderId="0"/>
    <xf numFmtId="9" fontId="3" fillId="0" borderId="0"/>
    <xf numFmtId="9" fontId="99" fillId="0" borderId="0">
      <alignment vertical="top"/>
    </xf>
    <xf numFmtId="9" fontId="99" fillId="0" borderId="0">
      <alignment vertical="top"/>
    </xf>
    <xf numFmtId="9" fontId="62" fillId="0" borderId="0"/>
    <xf numFmtId="9" fontId="62" fillId="0" borderId="0"/>
    <xf numFmtId="9" fontId="62" fillId="0" borderId="0"/>
    <xf numFmtId="9" fontId="62" fillId="0" borderId="0"/>
    <xf numFmtId="9" fontId="62" fillId="0" borderId="0"/>
    <xf numFmtId="9" fontId="62" fillId="0" borderId="0"/>
    <xf numFmtId="9" fontId="62" fillId="0" borderId="0"/>
    <xf numFmtId="9" fontId="62" fillId="0" borderId="0"/>
    <xf numFmtId="9" fontId="62" fillId="0" borderId="0"/>
    <xf numFmtId="9" fontId="62" fillId="0" borderId="0"/>
    <xf numFmtId="9" fontId="3" fillId="0" borderId="0"/>
    <xf numFmtId="9" fontId="98" fillId="0" borderId="0">
      <alignment vertical="top"/>
    </xf>
    <xf numFmtId="9" fontId="98" fillId="0" borderId="0">
      <alignment vertical="top"/>
    </xf>
    <xf numFmtId="9" fontId="98" fillId="0" borderId="0">
      <alignment vertical="top"/>
    </xf>
    <xf numFmtId="9" fontId="62" fillId="0" borderId="0"/>
    <xf numFmtId="9" fontId="62" fillId="0" borderId="0"/>
    <xf numFmtId="9" fontId="62" fillId="0" borderId="0"/>
    <xf numFmtId="9" fontId="62" fillId="0" borderId="0"/>
    <xf numFmtId="9" fontId="7" fillId="0" borderId="0"/>
    <xf numFmtId="9" fontId="3" fillId="0" borderId="0"/>
    <xf numFmtId="9" fontId="98" fillId="0" borderId="0">
      <alignment vertical="top"/>
    </xf>
    <xf numFmtId="9" fontId="98" fillId="0" borderId="0">
      <alignment vertical="top"/>
    </xf>
    <xf numFmtId="0" fontId="82" fillId="0" borderId="0">
      <alignment vertical="center"/>
    </xf>
    <xf numFmtId="0" fontId="33" fillId="0" borderId="0"/>
    <xf numFmtId="0" fontId="59" fillId="0" borderId="0"/>
    <xf numFmtId="0" fontId="33" fillId="0" borderId="0"/>
    <xf numFmtId="0" fontId="50" fillId="0" borderId="0"/>
    <xf numFmtId="0" fontId="33" fillId="0" borderId="0"/>
    <xf numFmtId="0" fontId="50" fillId="0" borderId="0"/>
    <xf numFmtId="0" fontId="79" fillId="0" borderId="0"/>
    <xf numFmtId="0" fontId="50" fillId="0" borderId="0"/>
    <xf numFmtId="0" fontId="50" fillId="0" borderId="0"/>
    <xf numFmtId="0" fontId="33" fillId="0" borderId="0"/>
    <xf numFmtId="0" fontId="33" fillId="0" borderId="0"/>
    <xf numFmtId="0" fontId="31" fillId="0" borderId="40"/>
    <xf numFmtId="0" fontId="31" fillId="0" borderId="45"/>
    <xf numFmtId="0" fontId="7" fillId="0" borderId="55">
      <alignment vertical="top"/>
    </xf>
    <xf numFmtId="0" fontId="80" fillId="0" borderId="54"/>
    <xf numFmtId="0" fontId="31" fillId="0" borderId="40"/>
    <xf numFmtId="0" fontId="80" fillId="0" borderId="54"/>
    <xf numFmtId="0" fontId="62" fillId="0" borderId="55">
      <alignment vertical="top"/>
    </xf>
    <xf numFmtId="0" fontId="7" fillId="0" borderId="55">
      <alignment vertical="top"/>
    </xf>
    <xf numFmtId="0" fontId="110" fillId="0" borderId="40"/>
    <xf numFmtId="0" fontId="110" fillId="0" borderId="40"/>
    <xf numFmtId="0" fontId="45" fillId="0" borderId="0"/>
    <xf numFmtId="0" fontId="76" fillId="0" borderId="0"/>
    <xf numFmtId="0" fontId="45" fillId="0" borderId="0"/>
    <xf numFmtId="0" fontId="108" fillId="0" borderId="0"/>
    <xf numFmtId="0" fontId="108" fillId="0" borderId="0"/>
    <xf numFmtId="0" fontId="33" fillId="0" borderId="0" applyNumberFormat="0" applyFill="0" applyBorder="0" applyAlignment="0" applyProtection="0"/>
    <xf numFmtId="0" fontId="34" fillId="0" borderId="32" applyNumberFormat="0" applyFill="0" applyAlignment="0" applyProtection="0"/>
    <xf numFmtId="0" fontId="35" fillId="0" borderId="33" applyNumberFormat="0" applyFill="0" applyAlignment="0" applyProtection="0"/>
    <xf numFmtId="0" fontId="36" fillId="0" borderId="34" applyNumberFormat="0" applyFill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35" applyNumberFormat="0" applyAlignment="0" applyProtection="0"/>
    <xf numFmtId="0" fontId="41" fillId="16" borderId="36" applyNumberFormat="0" applyAlignment="0" applyProtection="0"/>
    <xf numFmtId="0" fontId="42" fillId="16" borderId="35" applyNumberFormat="0" applyAlignment="0" applyProtection="0"/>
    <xf numFmtId="0" fontId="43" fillId="0" borderId="37" applyNumberFormat="0" applyFill="0" applyAlignment="0" applyProtection="0"/>
    <xf numFmtId="0" fontId="44" fillId="17" borderId="3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7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47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8" borderId="39" applyNumberFormat="0" applyFont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14" borderId="0" applyNumberFormat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7" fillId="22" borderId="0" applyNumberFormat="0" applyBorder="0" applyAlignment="0" applyProtection="0"/>
    <xf numFmtId="44" fontId="7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4" borderId="0" applyNumberFormat="0" applyBorder="0" applyAlignment="0" applyProtection="0"/>
    <xf numFmtId="0" fontId="47" fillId="38" borderId="0" applyNumberFormat="0" applyBorder="0" applyAlignment="0" applyProtection="0"/>
    <xf numFmtId="0" fontId="47" fillId="4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8" borderId="39" applyNumberFormat="0" applyFont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3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25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7" borderId="0" applyNumberFormat="0" applyBorder="0" applyAlignment="0" applyProtection="0"/>
    <xf numFmtId="0" fontId="47" fillId="58" borderId="0" applyNumberFormat="0" applyBorder="0" applyAlignment="0" applyProtection="0"/>
    <xf numFmtId="0" fontId="47" fillId="53" borderId="0" applyNumberFormat="0" applyBorder="0" applyAlignment="0" applyProtection="0"/>
    <xf numFmtId="0" fontId="47" fillId="59" borderId="0" applyNumberFormat="0" applyBorder="0" applyAlignment="0" applyProtection="0"/>
    <xf numFmtId="0" fontId="38" fillId="44" borderId="0" applyNumberFormat="0" applyBorder="0" applyAlignment="0" applyProtection="0"/>
    <xf numFmtId="0" fontId="53" fillId="47" borderId="35" applyNumberFormat="0" applyAlignment="0" applyProtection="0"/>
    <xf numFmtId="44" fontId="21" fillId="0" borderId="0" applyFont="0" applyFill="0" applyBorder="0" applyAlignment="0" applyProtection="0"/>
    <xf numFmtId="0" fontId="37" fillId="45" borderId="0" applyNumberFormat="0" applyBorder="0" applyAlignment="0" applyProtection="0"/>
    <xf numFmtId="0" fontId="54" fillId="0" borderId="41" applyNumberFormat="0" applyFill="0" applyAlignment="0" applyProtection="0"/>
    <xf numFmtId="0" fontId="55" fillId="0" borderId="42" applyNumberFormat="0" applyFill="0" applyAlignment="0" applyProtection="0"/>
    <xf numFmtId="0" fontId="56" fillId="0" borderId="43" applyNumberFormat="0" applyFill="0" applyAlignment="0" applyProtection="0"/>
    <xf numFmtId="0" fontId="56" fillId="0" borderId="0" applyNumberFormat="0" applyFill="0" applyBorder="0" applyAlignment="0" applyProtection="0"/>
    <xf numFmtId="0" fontId="40" fillId="47" borderId="35" applyNumberFormat="0" applyAlignment="0" applyProtection="0"/>
    <xf numFmtId="0" fontId="57" fillId="0" borderId="44" applyNumberFormat="0" applyFill="0" applyAlignment="0" applyProtection="0"/>
    <xf numFmtId="0" fontId="58" fillId="14" borderId="0" applyNumberFormat="0" applyBorder="0" applyAlignment="0" applyProtection="0"/>
    <xf numFmtId="0" fontId="21" fillId="18" borderId="39" applyNumberFormat="0" applyFont="0" applyAlignment="0" applyProtection="0"/>
    <xf numFmtId="0" fontId="41" fillId="47" borderId="36" applyNumberFormat="0" applyAlignment="0" applyProtection="0"/>
    <xf numFmtId="0" fontId="59" fillId="0" borderId="0" applyNumberFormat="0" applyFill="0" applyBorder="0" applyAlignment="0" applyProtection="0"/>
    <xf numFmtId="0" fontId="31" fillId="0" borderId="45" applyNumberFormat="0" applyFill="0" applyAlignment="0" applyProtection="0"/>
    <xf numFmtId="0" fontId="60" fillId="0" borderId="0" applyBorder="0"/>
    <xf numFmtId="9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0" fillId="0" borderId="0" applyBorder="0"/>
    <xf numFmtId="9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1" fillId="62" borderId="0" applyNumberFormat="0" applyBorder="0" applyAlignment="0" applyProtection="0"/>
    <xf numFmtId="0" fontId="21" fillId="60" borderId="0" applyNumberFormat="0" applyBorder="0" applyAlignment="0" applyProtection="0"/>
    <xf numFmtId="0" fontId="21" fillId="62" borderId="0" applyNumberFormat="0" applyBorder="0" applyAlignment="0" applyProtection="0"/>
    <xf numFmtId="0" fontId="21" fillId="49" borderId="0" applyNumberFormat="0" applyBorder="0" applyAlignment="0" applyProtection="0"/>
    <xf numFmtId="0" fontId="21" fillId="63" borderId="0" applyNumberFormat="0" applyBorder="0" applyAlignment="0" applyProtection="0"/>
    <xf numFmtId="0" fontId="21" fillId="44" borderId="0" applyNumberFormat="0" applyBorder="0" applyAlignment="0" applyProtection="0"/>
    <xf numFmtId="0" fontId="21" fillId="62" borderId="0" applyNumberFormat="0" applyBorder="0" applyAlignment="0" applyProtection="0"/>
    <xf numFmtId="0" fontId="21" fillId="60" borderId="0" applyNumberFormat="0" applyBorder="0" applyAlignment="0" applyProtection="0"/>
    <xf numFmtId="0" fontId="63" fillId="62" borderId="0" applyNumberFormat="0" applyBorder="0" applyAlignment="0" applyProtection="0"/>
    <xf numFmtId="0" fontId="63" fillId="59" borderId="0" applyNumberFormat="0" applyBorder="0" applyAlignment="0" applyProtection="0"/>
    <xf numFmtId="0" fontId="63" fillId="51" borderId="0" applyNumberFormat="0" applyBorder="0" applyAlignment="0" applyProtection="0"/>
    <xf numFmtId="0" fontId="63" fillId="44" borderId="0" applyNumberFormat="0" applyBorder="0" applyAlignment="0" applyProtection="0"/>
    <xf numFmtId="0" fontId="63" fillId="62" borderId="0" applyNumberFormat="0" applyBorder="0" applyAlignment="0" applyProtection="0"/>
    <xf numFmtId="0" fontId="63" fillId="49" borderId="0" applyNumberFormat="0" applyBorder="0" applyAlignment="0" applyProtection="0"/>
    <xf numFmtId="0" fontId="63" fillId="64" borderId="0" applyNumberFormat="0" applyBorder="0" applyAlignment="0" applyProtection="0"/>
    <xf numFmtId="0" fontId="63" fillId="59" borderId="0" applyNumberFormat="0" applyBorder="0" applyAlignment="0" applyProtection="0"/>
    <xf numFmtId="0" fontId="63" fillId="51" borderId="0" applyNumberFormat="0" applyBorder="0" applyAlignment="0" applyProtection="0"/>
    <xf numFmtId="0" fontId="63" fillId="65" borderId="0" applyNumberFormat="0" applyBorder="0" applyAlignment="0" applyProtection="0"/>
    <xf numFmtId="0" fontId="63" fillId="54" borderId="0" applyNumberFormat="0" applyBorder="0" applyAlignment="0" applyProtection="0"/>
    <xf numFmtId="0" fontId="63" fillId="57" borderId="0" applyNumberFormat="0" applyBorder="0" applyAlignment="0" applyProtection="0"/>
    <xf numFmtId="0" fontId="64" fillId="46" borderId="0" applyNumberFormat="0" applyBorder="0" applyAlignment="0" applyProtection="0"/>
    <xf numFmtId="0" fontId="65" fillId="66" borderId="46" applyNumberFormat="0" applyAlignment="0" applyProtection="0"/>
    <xf numFmtId="0" fontId="66" fillId="67" borderId="47" applyNumberFormat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7" fillId="0" borderId="0" applyFont="0" applyFill="0" applyBorder="0" applyAlignment="0" applyProtection="0">
      <alignment vertical="top"/>
    </xf>
    <xf numFmtId="3" fontId="62" fillId="0" borderId="0" applyFont="0" applyFill="0" applyBorder="0" applyAlignment="0" applyProtection="0">
      <alignment vertical="top"/>
    </xf>
    <xf numFmtId="3" fontId="7" fillId="0" borderId="0" applyFont="0" applyFill="0" applyBorder="0" applyAlignment="0" applyProtection="0">
      <alignment vertical="top"/>
    </xf>
    <xf numFmtId="5" fontId="7" fillId="0" borderId="0" applyFont="0" applyFill="0" applyBorder="0" applyAlignment="0" applyProtection="0">
      <alignment vertical="top"/>
    </xf>
    <xf numFmtId="5" fontId="62" fillId="0" borderId="0" applyFont="0" applyFill="0" applyBorder="0" applyAlignment="0" applyProtection="0">
      <alignment vertical="top"/>
    </xf>
    <xf numFmtId="5" fontId="7" fillId="0" borderId="0" applyFont="0" applyFill="0" applyBorder="0" applyAlignment="0" applyProtection="0">
      <alignment vertical="top"/>
    </xf>
    <xf numFmtId="0" fontId="7" fillId="0" borderId="0" applyFont="0" applyFill="0" applyBorder="0" applyAlignment="0" applyProtection="0">
      <alignment vertical="top"/>
    </xf>
    <xf numFmtId="0" fontId="62" fillId="0" borderId="0" applyFont="0" applyFill="0" applyBorder="0" applyAlignment="0" applyProtection="0">
      <alignment vertical="top"/>
    </xf>
    <xf numFmtId="0" fontId="7" fillId="0" borderId="0" applyFont="0" applyFill="0" applyBorder="0" applyAlignment="0" applyProtection="0">
      <alignment vertical="top"/>
    </xf>
    <xf numFmtId="0" fontId="67" fillId="0" borderId="0" applyNumberFormat="0" applyFill="0" applyBorder="0" applyAlignment="0" applyProtection="0"/>
    <xf numFmtId="2" fontId="7" fillId="0" borderId="0" applyFont="0" applyFill="0" applyBorder="0" applyAlignment="0" applyProtection="0">
      <alignment vertical="top"/>
    </xf>
    <xf numFmtId="2" fontId="62" fillId="0" borderId="0" applyFont="0" applyFill="0" applyBorder="0" applyAlignment="0" applyProtection="0">
      <alignment vertical="top"/>
    </xf>
    <xf numFmtId="2" fontId="7" fillId="0" borderId="0" applyFont="0" applyFill="0" applyBorder="0" applyAlignment="0" applyProtection="0">
      <alignment vertical="top"/>
    </xf>
    <xf numFmtId="0" fontId="68" fillId="62" borderId="0" applyNumberFormat="0" applyBorder="0" applyAlignment="0" applyProtection="0"/>
    <xf numFmtId="0" fontId="69" fillId="0" borderId="48" applyNumberFormat="0" applyFill="0" applyAlignment="0" applyProtection="0"/>
    <xf numFmtId="0" fontId="70" fillId="0" borderId="0" applyNumberFormat="0" applyFill="0" applyBorder="0" applyAlignment="0" applyProtection="0">
      <alignment vertical="top"/>
    </xf>
    <xf numFmtId="0" fontId="71" fillId="0" borderId="0" applyNumberFormat="0" applyFill="0" applyBorder="0" applyAlignment="0" applyProtection="0">
      <alignment vertical="top"/>
    </xf>
    <xf numFmtId="0" fontId="70" fillId="0" borderId="0" applyNumberFormat="0" applyFill="0" applyBorder="0" applyAlignment="0" applyProtection="0">
      <alignment vertical="top"/>
    </xf>
    <xf numFmtId="0" fontId="72" fillId="0" borderId="49" applyNumberFormat="0" applyFill="0" applyAlignment="0" applyProtection="0"/>
    <xf numFmtId="0" fontId="26" fillId="0" borderId="0" applyNumberFormat="0" applyFill="0" applyBorder="0" applyAlignment="0" applyProtection="0">
      <alignment vertical="top"/>
    </xf>
    <xf numFmtId="0" fontId="73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0" fontId="74" fillId="0" borderId="50" applyNumberFormat="0" applyFill="0" applyAlignment="0" applyProtection="0"/>
    <xf numFmtId="0" fontId="74" fillId="0" borderId="0" applyNumberFormat="0" applyFill="0" applyBorder="0" applyAlignment="0" applyProtection="0"/>
    <xf numFmtId="0" fontId="75" fillId="63" borderId="46" applyNumberFormat="0" applyAlignment="0" applyProtection="0"/>
    <xf numFmtId="0" fontId="76" fillId="0" borderId="51" applyNumberFormat="0" applyFill="0" applyAlignment="0" applyProtection="0"/>
    <xf numFmtId="0" fontId="77" fillId="63" borderId="0" applyNumberFormat="0" applyBorder="0" applyAlignment="0" applyProtection="0"/>
    <xf numFmtId="0" fontId="2" fillId="0" borderId="0"/>
    <xf numFmtId="0" fontId="27" fillId="60" borderId="52" applyNumberFormat="0" applyFont="0" applyAlignment="0" applyProtection="0"/>
    <xf numFmtId="0" fontId="7" fillId="60" borderId="52" applyNumberFormat="0" applyFont="0" applyAlignment="0" applyProtection="0"/>
    <xf numFmtId="0" fontId="62" fillId="60" borderId="52" applyNumberFormat="0" applyFont="0" applyAlignment="0" applyProtection="0"/>
    <xf numFmtId="0" fontId="2" fillId="18" borderId="39" applyNumberFormat="0" applyFont="0" applyAlignment="0" applyProtection="0"/>
    <xf numFmtId="0" fontId="78" fillId="66" borderId="53" applyNumberFormat="0" applyAlignment="0" applyProtection="0"/>
    <xf numFmtId="9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54" applyNumberFormat="0" applyFill="0" applyAlignment="0" applyProtection="0"/>
    <xf numFmtId="0" fontId="7" fillId="0" borderId="55" applyNumberFormat="0" applyFont="0" applyFill="0" applyAlignment="0" applyProtection="0">
      <alignment vertical="top"/>
    </xf>
    <xf numFmtId="0" fontId="62" fillId="0" borderId="55" applyNumberFormat="0" applyFont="0" applyFill="0" applyAlignment="0" applyProtection="0">
      <alignment vertical="top"/>
    </xf>
    <xf numFmtId="0" fontId="7" fillId="0" borderId="55" applyNumberFormat="0" applyFont="0" applyFill="0" applyAlignment="0" applyProtection="0">
      <alignment vertical="top"/>
    </xf>
    <xf numFmtId="0" fontId="76" fillId="0" borderId="0" applyNumberFormat="0" applyFill="0" applyBorder="0" applyAlignment="0" applyProtection="0"/>
    <xf numFmtId="0" fontId="7" fillId="60" borderId="52" applyNumberFormat="0" applyFont="0" applyAlignment="0" applyProtection="0"/>
    <xf numFmtId="44" fontId="2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39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69" fillId="0" borderId="48" applyNumberFormat="0" applyFill="0" applyAlignment="0" applyProtection="0"/>
    <xf numFmtId="0" fontId="72" fillId="0" borderId="49" applyNumberFormat="0" applyFill="0" applyAlignment="0" applyProtection="0"/>
    <xf numFmtId="0" fontId="27" fillId="60" borderId="52" applyNumberFormat="0" applyFont="0" applyAlignment="0" applyProtection="0"/>
    <xf numFmtId="0" fontId="80" fillId="0" borderId="54" applyNumberFormat="0" applyFill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6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39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7" fillId="60" borderId="52" applyNumberFormat="0" applyFont="0" applyAlignment="0" applyProtection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6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39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39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39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4" borderId="0" applyNumberFormat="0" applyBorder="0" applyAlignment="0" applyProtection="0"/>
    <xf numFmtId="0" fontId="47" fillId="38" borderId="0" applyNumberFormat="0" applyBorder="0" applyAlignment="0" applyProtection="0"/>
    <xf numFmtId="0" fontId="47" fillId="42" borderId="0" applyNumberFormat="0" applyBorder="0" applyAlignment="0" applyProtection="0"/>
    <xf numFmtId="0" fontId="83" fillId="0" borderId="0" applyBorder="0">
      <alignment horizontal="centerContinuous" vertical="center"/>
    </xf>
    <xf numFmtId="0" fontId="84" fillId="0" borderId="0" applyBorder="0">
      <alignment horizontal="centerContinuous" vertical="center"/>
    </xf>
    <xf numFmtId="0" fontId="85" fillId="0" borderId="0" applyBorder="0">
      <alignment horizontal="centerContinuous" vertical="center"/>
    </xf>
    <xf numFmtId="0" fontId="86" fillId="0" borderId="0" applyBorder="0">
      <alignment horizontal="centerContinuous" vertical="center"/>
    </xf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7" fillId="0" borderId="0" applyFont="0" applyFill="0" applyBorder="0" applyAlignment="0" applyProtection="0"/>
    <xf numFmtId="37" fontId="87" fillId="0" borderId="0" applyBorder="0">
      <alignment horizontal="right" vertical="center"/>
    </xf>
    <xf numFmtId="37" fontId="88" fillId="0" borderId="0" applyBorder="0">
      <alignment horizontal="right" vertical="center"/>
    </xf>
    <xf numFmtId="37" fontId="89" fillId="0" borderId="0" applyBorder="0">
      <alignment horizontal="right" vertical="center"/>
    </xf>
    <xf numFmtId="37" fontId="90" fillId="0" borderId="0" applyBorder="0">
      <alignment horizontal="right" vertical="center"/>
    </xf>
    <xf numFmtId="0" fontId="97" fillId="0" borderId="0" applyNumberFormat="0" applyFill="0" applyBorder="0" applyAlignment="0" applyProtection="0">
      <alignment vertical="top"/>
      <protection locked="0"/>
    </xf>
    <xf numFmtId="0" fontId="51" fillId="14" borderId="0" applyNumberFormat="0" applyBorder="0" applyAlignment="0" applyProtection="0"/>
    <xf numFmtId="0" fontId="91" fillId="0" borderId="0" applyBorder="0">
      <alignment vertical="center"/>
    </xf>
    <xf numFmtId="0" fontId="92" fillId="0" borderId="0" applyBorder="0">
      <alignment vertical="center"/>
    </xf>
    <xf numFmtId="0" fontId="95" fillId="0" borderId="0" applyBorder="0">
      <alignment vertical="center"/>
    </xf>
    <xf numFmtId="0" fontId="93" fillId="0" borderId="0" applyBorder="0">
      <alignment vertical="center"/>
    </xf>
    <xf numFmtId="0" fontId="94" fillId="0" borderId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8" borderId="39" applyNumberFormat="0" applyFont="0" applyAlignment="0" applyProtection="0"/>
    <xf numFmtId="0" fontId="2" fillId="18" borderId="39" applyNumberFormat="0" applyFont="0" applyAlignment="0" applyProtection="0"/>
    <xf numFmtId="37" fontId="91" fillId="0" borderId="0" applyBorder="0">
      <alignment horizontal="right" vertical="center"/>
    </xf>
    <xf numFmtId="37" fontId="95" fillId="0" borderId="0" applyBorder="0">
      <alignment horizontal="right" vertical="center"/>
    </xf>
    <xf numFmtId="37" fontId="93" fillId="0" borderId="0" applyBorder="0">
      <alignment horizontal="right" vertical="center"/>
    </xf>
    <xf numFmtId="37" fontId="94" fillId="0" borderId="0" applyBorder="0">
      <alignment horizontal="right" vertical="center"/>
    </xf>
    <xf numFmtId="0" fontId="84" fillId="0" borderId="0" applyBorder="0">
      <alignment vertical="center"/>
    </xf>
    <xf numFmtId="9" fontId="62" fillId="0" borderId="0" applyFont="0" applyFill="0" applyBorder="0" applyAlignment="0" applyProtection="0"/>
    <xf numFmtId="168" fontId="91" fillId="0" borderId="0" applyBorder="0">
      <alignment horizontal="right" vertical="center"/>
    </xf>
    <xf numFmtId="39" fontId="91" fillId="0" borderId="0" applyBorder="0">
      <alignment horizontal="right" vertical="center"/>
    </xf>
    <xf numFmtId="169" fontId="92" fillId="0" borderId="0" applyFill="0" applyBorder="0" applyProtection="0">
      <alignment horizontal="right" vertical="center"/>
    </xf>
    <xf numFmtId="169" fontId="95" fillId="0" borderId="0" applyFill="0" applyBorder="0" applyProtection="0">
      <alignment horizontal="right" vertical="center"/>
    </xf>
    <xf numFmtId="39" fontId="95" fillId="0" borderId="0" applyBorder="0">
      <alignment horizontal="right" vertical="center"/>
    </xf>
    <xf numFmtId="168" fontId="93" fillId="0" borderId="0" applyBorder="0">
      <alignment horizontal="right" vertical="center"/>
    </xf>
    <xf numFmtId="10" fontId="93" fillId="0" borderId="0" applyBorder="0">
      <alignment horizontal="right" vertical="center"/>
    </xf>
    <xf numFmtId="168" fontId="94" fillId="0" borderId="0" applyBorder="0">
      <alignment horizontal="right" vertical="center"/>
    </xf>
    <xf numFmtId="10" fontId="94" fillId="0" borderId="0" applyBorder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2" fillId="0" borderId="0" applyBorder="0">
      <alignment vertical="center"/>
    </xf>
    <xf numFmtId="0" fontId="5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top"/>
    </xf>
    <xf numFmtId="9" fontId="98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top"/>
    </xf>
    <xf numFmtId="43" fontId="99" fillId="0" borderId="0" applyFont="0" applyFill="0" applyBorder="0" applyAlignment="0" applyProtection="0">
      <alignment vertical="top"/>
    </xf>
    <xf numFmtId="43" fontId="99" fillId="0" borderId="0" applyFont="0" applyFill="0" applyBorder="0" applyAlignment="0" applyProtection="0">
      <alignment vertical="top"/>
    </xf>
    <xf numFmtId="43" fontId="99" fillId="0" borderId="0" applyFont="0" applyFill="0" applyBorder="0" applyAlignment="0" applyProtection="0">
      <alignment vertical="top"/>
    </xf>
    <xf numFmtId="43" fontId="99" fillId="0" borderId="0" applyFont="0" applyFill="0" applyBorder="0" applyAlignment="0" applyProtection="0">
      <alignment vertical="top"/>
    </xf>
    <xf numFmtId="43" fontId="98" fillId="0" borderId="0" applyFont="0" applyFill="0" applyBorder="0" applyAlignment="0" applyProtection="0">
      <alignment vertical="top"/>
    </xf>
    <xf numFmtId="43" fontId="98" fillId="0" borderId="0" applyFont="0" applyFill="0" applyBorder="0" applyAlignment="0" applyProtection="0">
      <alignment vertical="top"/>
    </xf>
    <xf numFmtId="44" fontId="98" fillId="0" borderId="0" applyFont="0" applyFill="0" applyBorder="0" applyAlignment="0" applyProtection="0">
      <alignment vertical="top"/>
    </xf>
    <xf numFmtId="9" fontId="98" fillId="0" borderId="0" applyFont="0" applyFill="0" applyBorder="0" applyAlignment="0" applyProtection="0">
      <alignment vertical="top"/>
    </xf>
    <xf numFmtId="9" fontId="98" fillId="0" borderId="0" applyFont="0" applyFill="0" applyBorder="0" applyAlignment="0" applyProtection="0">
      <alignment vertical="top"/>
    </xf>
    <xf numFmtId="9" fontId="98" fillId="0" borderId="0" applyFont="0" applyFill="0" applyBorder="0" applyAlignment="0" applyProtection="0">
      <alignment vertical="top"/>
    </xf>
    <xf numFmtId="9" fontId="98" fillId="0" borderId="0" applyFont="0" applyFill="0" applyBorder="0" applyAlignment="0" applyProtection="0">
      <alignment vertical="top"/>
    </xf>
    <xf numFmtId="9" fontId="99" fillId="0" borderId="0" applyFont="0" applyFill="0" applyBorder="0" applyAlignment="0" applyProtection="0">
      <alignment vertical="top"/>
    </xf>
    <xf numFmtId="9" fontId="99" fillId="0" borderId="0" applyFont="0" applyFill="0" applyBorder="0" applyAlignment="0" applyProtection="0">
      <alignment vertical="top"/>
    </xf>
    <xf numFmtId="9" fontId="99" fillId="0" borderId="0" applyFont="0" applyFill="0" applyBorder="0" applyAlignment="0" applyProtection="0">
      <alignment vertical="top"/>
    </xf>
    <xf numFmtId="9" fontId="99" fillId="0" borderId="0" applyFont="0" applyFill="0" applyBorder="0" applyAlignment="0" applyProtection="0">
      <alignment vertical="top"/>
    </xf>
    <xf numFmtId="9" fontId="99" fillId="0" borderId="0" applyFont="0" applyFill="0" applyBorder="0" applyAlignment="0" applyProtection="0">
      <alignment vertical="top"/>
    </xf>
    <xf numFmtId="9" fontId="98" fillId="0" borderId="0" applyFont="0" applyFill="0" applyBorder="0" applyAlignment="0" applyProtection="0">
      <alignment vertical="top"/>
    </xf>
    <xf numFmtId="9" fontId="98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4" fontId="98" fillId="0" borderId="0" applyFont="0" applyFill="0" applyBorder="0" applyAlignment="0" applyProtection="0">
      <alignment vertical="top"/>
    </xf>
    <xf numFmtId="0" fontId="2" fillId="0" borderId="0"/>
    <xf numFmtId="0" fontId="2" fillId="18" borderId="39" applyNumberFormat="0" applyFont="0" applyAlignment="0" applyProtection="0"/>
    <xf numFmtId="9" fontId="9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>
      <alignment vertical="top"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9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4" fontId="98" fillId="0" borderId="0" applyFont="0" applyFill="0" applyBorder="0" applyAlignment="0" applyProtection="0">
      <alignment vertical="top"/>
    </xf>
    <xf numFmtId="0" fontId="2" fillId="0" borderId="0"/>
    <xf numFmtId="0" fontId="2" fillId="18" borderId="39" applyNumberFormat="0" applyFont="0" applyAlignment="0" applyProtection="0"/>
    <xf numFmtId="9" fontId="9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top"/>
    </xf>
    <xf numFmtId="44" fontId="98" fillId="0" borderId="0" applyFont="0" applyFill="0" applyBorder="0" applyAlignment="0" applyProtection="0">
      <alignment vertical="top"/>
    </xf>
    <xf numFmtId="9" fontId="98" fillId="0" borderId="0" applyFont="0" applyFill="0" applyBorder="0" applyAlignment="0" applyProtection="0">
      <alignment vertical="top"/>
    </xf>
    <xf numFmtId="9" fontId="98" fillId="0" borderId="0" applyFont="0" applyFill="0" applyBorder="0" applyAlignment="0" applyProtection="0">
      <alignment vertical="top"/>
    </xf>
    <xf numFmtId="43" fontId="98" fillId="0" borderId="0" applyFont="0" applyFill="0" applyBorder="0" applyAlignment="0" applyProtection="0">
      <alignment vertical="top"/>
    </xf>
    <xf numFmtId="44" fontId="98" fillId="0" borderId="0" applyFont="0" applyFill="0" applyBorder="0" applyAlignment="0" applyProtection="0">
      <alignment vertical="top"/>
    </xf>
    <xf numFmtId="9" fontId="9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0" applyBorder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2" fillId="18" borderId="39" applyNumberFormat="0" applyFont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33" fillId="0" borderId="0" applyNumberFormat="0" applyFill="0" applyBorder="0" applyAlignment="0" applyProtection="0"/>
    <xf numFmtId="0" fontId="100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3" fillId="15" borderId="35" applyNumberFormat="0" applyAlignment="0" applyProtection="0"/>
    <xf numFmtId="0" fontId="104" fillId="16" borderId="36" applyNumberFormat="0" applyAlignment="0" applyProtection="0"/>
    <xf numFmtId="0" fontId="105" fillId="16" borderId="35" applyNumberFormat="0" applyAlignment="0" applyProtection="0"/>
    <xf numFmtId="0" fontId="106" fillId="0" borderId="37" applyNumberFormat="0" applyFill="0" applyAlignment="0" applyProtection="0"/>
    <xf numFmtId="0" fontId="107" fillId="17" borderId="38" applyNumberFormat="0" applyAlignment="0" applyProtection="0"/>
    <xf numFmtId="0" fontId="108" fillId="0" borderId="0" applyNumberFormat="0" applyFill="0" applyBorder="0" applyAlignment="0" applyProtection="0"/>
    <xf numFmtId="0" fontId="49" fillId="18" borderId="39" applyNumberFormat="0" applyFont="0" applyAlignment="0" applyProtection="0"/>
    <xf numFmtId="0" fontId="109" fillId="0" borderId="0" applyNumberFormat="0" applyFill="0" applyBorder="0" applyAlignment="0" applyProtection="0"/>
    <xf numFmtId="0" fontId="110" fillId="0" borderId="40" applyNumberFormat="0" applyFill="0" applyAlignment="0" applyProtection="0"/>
    <xf numFmtId="0" fontId="111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11" fillId="26" borderId="0" applyNumberFormat="0" applyBorder="0" applyAlignment="0" applyProtection="0"/>
    <xf numFmtId="0" fontId="111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11" fillId="30" borderId="0" applyNumberFormat="0" applyBorder="0" applyAlignment="0" applyProtection="0"/>
    <xf numFmtId="0" fontId="111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11" fillId="34" borderId="0" applyNumberFormat="0" applyBorder="0" applyAlignment="0" applyProtection="0"/>
    <xf numFmtId="0" fontId="111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111" fillId="38" borderId="0" applyNumberFormat="0" applyBorder="0" applyAlignment="0" applyProtection="0"/>
    <xf numFmtId="0" fontId="111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11" fillId="42" borderId="0" applyNumberFormat="0" applyBorder="0" applyAlignment="0" applyProtection="0"/>
    <xf numFmtId="0" fontId="2" fillId="0" borderId="0"/>
    <xf numFmtId="9" fontId="7" fillId="0" borderId="0" applyFont="0" applyFill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5" borderId="35" applyNumberFormat="0" applyAlignment="0" applyProtection="0"/>
    <xf numFmtId="0" fontId="41" fillId="16" borderId="36" applyNumberFormat="0" applyAlignment="0" applyProtection="0"/>
    <xf numFmtId="0" fontId="42" fillId="16" borderId="35" applyNumberFormat="0" applyAlignment="0" applyProtection="0"/>
    <xf numFmtId="0" fontId="43" fillId="0" borderId="37" applyNumberFormat="0" applyFill="0" applyAlignment="0" applyProtection="0"/>
    <xf numFmtId="0" fontId="44" fillId="17" borderId="3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7" fillId="19" borderId="0" applyNumberFormat="0" applyBorder="0" applyAlignment="0" applyProtection="0"/>
    <xf numFmtId="0" fontId="47" fillId="23" borderId="0" applyNumberFormat="0" applyBorder="0" applyAlignment="0" applyProtection="0"/>
    <xf numFmtId="0" fontId="47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5" borderId="0" applyNumberFormat="0" applyBorder="0" applyAlignment="0" applyProtection="0"/>
    <xf numFmtId="0" fontId="47" fillId="39" borderId="0" applyNumberFormat="0" applyBorder="0" applyAlignment="0" applyProtection="0"/>
    <xf numFmtId="0" fontId="2" fillId="0" borderId="0"/>
    <xf numFmtId="0" fontId="102" fillId="14" borderId="0" applyNumberFormat="0" applyBorder="0" applyAlignment="0" applyProtection="0"/>
    <xf numFmtId="0" fontId="101" fillId="13" borderId="0" applyNumberFormat="0" applyBorder="0" applyAlignment="0" applyProtection="0"/>
    <xf numFmtId="0" fontId="100" fillId="12" borderId="0" applyNumberFormat="0" applyBorder="0" applyAlignment="0" applyProtection="0"/>
    <xf numFmtId="0" fontId="10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111" fillId="27" borderId="0" applyNumberFormat="0" applyBorder="0" applyAlignment="0" applyProtection="0"/>
    <xf numFmtId="0" fontId="49" fillId="21" borderId="0" applyNumberFormat="0" applyBorder="0" applyAlignment="0" applyProtection="0"/>
    <xf numFmtId="0" fontId="107" fillId="17" borderId="38" applyNumberFormat="0" applyAlignment="0" applyProtection="0"/>
    <xf numFmtId="0" fontId="49" fillId="32" borderId="0" applyNumberFormat="0" applyBorder="0" applyAlignment="0" applyProtection="0"/>
    <xf numFmtId="0" fontId="111" fillId="26" borderId="0" applyNumberFormat="0" applyBorder="0" applyAlignment="0" applyProtection="0"/>
    <xf numFmtId="0" fontId="49" fillId="20" borderId="0" applyNumberFormat="0" applyBorder="0" applyAlignment="0" applyProtection="0"/>
    <xf numFmtId="0" fontId="106" fillId="0" borderId="37" applyNumberFormat="0" applyFill="0" applyAlignment="0" applyProtection="0"/>
    <xf numFmtId="0" fontId="111" fillId="31" borderId="0" applyNumberFormat="0" applyBorder="0" applyAlignment="0" applyProtection="0"/>
    <xf numFmtId="0" fontId="49" fillId="25" borderId="0" applyNumberFormat="0" applyBorder="0" applyAlignment="0" applyProtection="0"/>
    <xf numFmtId="0" fontId="111" fillId="19" borderId="0" applyNumberFormat="0" applyBorder="0" applyAlignment="0" applyProtection="0"/>
    <xf numFmtId="0" fontId="105" fillId="16" borderId="35" applyNumberFormat="0" applyAlignment="0" applyProtection="0"/>
    <xf numFmtId="0" fontId="111" fillId="30" borderId="0" applyNumberFormat="0" applyBorder="0" applyAlignment="0" applyProtection="0"/>
    <xf numFmtId="0" fontId="49" fillId="24" borderId="0" applyNumberFormat="0" applyBorder="0" applyAlignment="0" applyProtection="0"/>
    <xf numFmtId="0" fontId="110" fillId="0" borderId="40" applyNumberFormat="0" applyFill="0" applyAlignment="0" applyProtection="0"/>
    <xf numFmtId="0" fontId="104" fillId="16" borderId="36" applyNumberFormat="0" applyAlignment="0" applyProtection="0"/>
    <xf numFmtId="0" fontId="49" fillId="29" borderId="0" applyNumberFormat="0" applyBorder="0" applyAlignment="0" applyProtection="0"/>
    <xf numFmtId="0" fontId="111" fillId="23" borderId="0" applyNumberFormat="0" applyBorder="0" applyAlignment="0" applyProtection="0"/>
    <xf numFmtId="0" fontId="109" fillId="0" borderId="0" applyNumberFormat="0" applyFill="0" applyBorder="0" applyAlignment="0" applyProtection="0"/>
    <xf numFmtId="0" fontId="103" fillId="15" borderId="35" applyNumberFormat="0" applyAlignment="0" applyProtection="0"/>
    <xf numFmtId="0" fontId="49" fillId="28" borderId="0" applyNumberFormat="0" applyBorder="0" applyAlignment="0" applyProtection="0"/>
    <xf numFmtId="0" fontId="111" fillId="22" borderId="0" applyNumberFormat="0" applyBorder="0" applyAlignment="0" applyProtection="0"/>
    <xf numFmtId="0" fontId="49" fillId="18" borderId="39" applyNumberFormat="0" applyFont="0" applyAlignment="0" applyProtection="0"/>
    <xf numFmtId="0" fontId="2" fillId="0" borderId="0"/>
    <xf numFmtId="0" fontId="33" fillId="0" borderId="0" applyNumberFormat="0" applyFill="0" applyBorder="0" applyAlignment="0" applyProtection="0"/>
    <xf numFmtId="0" fontId="2" fillId="0" borderId="0"/>
    <xf numFmtId="43" fontId="11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0" fontId="2" fillId="0" borderId="0"/>
    <xf numFmtId="0" fontId="5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11" fillId="34" borderId="0" applyNumberFormat="0" applyBorder="0" applyAlignment="0" applyProtection="0"/>
    <xf numFmtId="0" fontId="111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111" fillId="38" borderId="0" applyNumberFormat="0" applyBorder="0" applyAlignment="0" applyProtection="0"/>
    <xf numFmtId="0" fontId="111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11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60" fillId="0" borderId="0" applyBorder="0"/>
    <xf numFmtId="0" fontId="50" fillId="0" borderId="0" applyNumberFormat="0" applyFill="0" applyBorder="0" applyAlignment="0" applyProtection="0"/>
    <xf numFmtId="43" fontId="113" fillId="0" borderId="0" applyFont="0" applyFill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3" fontId="98" fillId="0" borderId="0" applyFon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21" borderId="0" applyNumberFormat="0" applyBorder="0" applyAlignment="0" applyProtection="0"/>
    <xf numFmtId="43" fontId="98" fillId="0" borderId="0" applyFont="0" applyFill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33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4" fontId="98" fillId="0" borderId="0" applyFont="0" applyFill="0" applyBorder="0" applyAlignment="0" applyProtection="0">
      <alignment vertical="top"/>
    </xf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18" borderId="39" applyNumberFormat="0" applyFont="0" applyAlignment="0" applyProtection="0"/>
    <xf numFmtId="0" fontId="2" fillId="41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9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29" borderId="0" applyNumberFormat="0" applyBorder="0" applyAlignment="0" applyProtection="0"/>
    <xf numFmtId="43" fontId="2" fillId="0" borderId="0" applyFont="0" applyFill="0" applyBorder="0" applyAlignment="0" applyProtection="0"/>
    <xf numFmtId="0" fontId="2" fillId="29" borderId="0" applyNumberFormat="0" applyBorder="0" applyAlignment="0" applyProtection="0"/>
    <xf numFmtId="43" fontId="98" fillId="0" borderId="0" applyFont="0" applyFill="0" applyBorder="0" applyAlignment="0" applyProtection="0"/>
    <xf numFmtId="0" fontId="2" fillId="41" borderId="0" applyNumberFormat="0" applyBorder="0" applyAlignment="0" applyProtection="0"/>
    <xf numFmtId="0" fontId="2" fillId="37" borderId="0" applyNumberFormat="0" applyBorder="0" applyAlignment="0" applyProtection="0"/>
    <xf numFmtId="43" fontId="2" fillId="0" borderId="0" applyFont="0" applyFill="0" applyBorder="0" applyAlignment="0" applyProtection="0"/>
    <xf numFmtId="0" fontId="2" fillId="37" borderId="0" applyNumberFormat="0" applyBorder="0" applyAlignment="0" applyProtection="0"/>
    <xf numFmtId="9" fontId="2" fillId="0" borderId="0" applyFont="0" applyFill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40" borderId="0" applyNumberFormat="0" applyBorder="0" applyAlignment="0" applyProtection="0"/>
    <xf numFmtId="43" fontId="2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43" fontId="98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40" borderId="0" applyNumberFormat="0" applyBorder="0" applyAlignment="0" applyProtection="0"/>
    <xf numFmtId="43" fontId="2" fillId="0" borderId="0" applyFont="0" applyFill="0" applyBorder="0" applyAlignment="0" applyProtection="0"/>
    <xf numFmtId="0" fontId="2" fillId="36" borderId="0" applyNumberFormat="0" applyBorder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18" borderId="39" applyNumberFormat="0" applyFont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43" fontId="2" fillId="0" borderId="0" applyFont="0" applyFill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39" applyNumberFormat="0" applyFont="0" applyAlignment="0" applyProtection="0"/>
    <xf numFmtId="0" fontId="2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18" borderId="39" applyNumberFormat="0" applyFont="0" applyAlignment="0" applyProtection="0"/>
    <xf numFmtId="0" fontId="2" fillId="18" borderId="39" applyNumberFormat="0" applyFont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8" borderId="39" applyNumberFormat="0" applyFont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9" fontId="2" fillId="0" borderId="0" applyFont="0" applyFill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9" fontId="2" fillId="0" borderId="0" applyFont="0" applyFill="0" applyBorder="0" applyAlignment="0" applyProtection="0"/>
    <xf numFmtId="0" fontId="2" fillId="40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8" borderId="39" applyNumberFormat="0" applyFont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3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43" fontId="2" fillId="0" borderId="0" applyFont="0" applyFill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39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3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3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0" fillId="0" borderId="0" applyBorder="0"/>
    <xf numFmtId="43" fontId="60" fillId="0" borderId="0" applyFont="0" applyFill="0" applyBorder="0" applyAlignment="0" applyProtection="0"/>
    <xf numFmtId="0" fontId="60" fillId="0" borderId="0" applyBorder="0"/>
    <xf numFmtId="43" fontId="60" fillId="0" borderId="0" applyFont="0" applyFill="0" applyBorder="0" applyAlignment="0" applyProtection="0"/>
    <xf numFmtId="0" fontId="60" fillId="0" borderId="0" applyBorder="0"/>
  </cellStyleXfs>
  <cellXfs count="409">
    <xf numFmtId="37" fontId="0" fillId="0" borderId="0" xfId="0"/>
    <xf numFmtId="37" fontId="9" fillId="0" borderId="0" xfId="0" applyFont="1"/>
    <xf numFmtId="37" fontId="9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37" fontId="9" fillId="0" borderId="0" xfId="0" applyFont="1" applyAlignment="1">
      <alignment horizontal="center"/>
    </xf>
    <xf numFmtId="37" fontId="9" fillId="0" borderId="0" xfId="0" quotePrefix="1" applyFont="1" applyAlignment="1">
      <alignment horizontal="center"/>
    </xf>
    <xf numFmtId="10" fontId="9" fillId="0" borderId="0" xfId="0" applyNumberFormat="1" applyFont="1"/>
    <xf numFmtId="49" fontId="9" fillId="0" borderId="0" xfId="0" quotePrefix="1" applyNumberFormat="1" applyFont="1"/>
    <xf numFmtId="37" fontId="11" fillId="0" borderId="0" xfId="0" applyFont="1" applyAlignment="1" applyProtection="1">
      <alignment horizontal="center"/>
      <protection locked="0"/>
    </xf>
    <xf numFmtId="37" fontId="12" fillId="0" borderId="0" xfId="0" applyFont="1"/>
    <xf numFmtId="37" fontId="13" fillId="0" borderId="0" xfId="0" applyFont="1" applyAlignment="1">
      <alignment horizontal="center"/>
    </xf>
    <xf numFmtId="37" fontId="13" fillId="0" borderId="0" xfId="0" applyFont="1"/>
    <xf numFmtId="37" fontId="13" fillId="0" borderId="0" xfId="0" applyFont="1" applyAlignment="1">
      <alignment horizontal="left"/>
    </xf>
    <xf numFmtId="38" fontId="13" fillId="0" borderId="0" xfId="0" applyNumberFormat="1" applyFont="1"/>
    <xf numFmtId="37" fontId="13" fillId="0" borderId="0" xfId="0" quotePrefix="1" applyFont="1" applyAlignment="1">
      <alignment horizontal="left"/>
    </xf>
    <xf numFmtId="37" fontId="14" fillId="0" borderId="0" xfId="3417" applyNumberFormat="1" applyFont="1" applyAlignment="1" applyProtection="1"/>
    <xf numFmtId="37" fontId="13" fillId="3" borderId="0" xfId="0" applyFont="1" applyFill="1"/>
    <xf numFmtId="38" fontId="13" fillId="3" borderId="0" xfId="0" applyNumberFormat="1" applyFont="1" applyFill="1" applyAlignment="1">
      <alignment horizontal="center"/>
    </xf>
    <xf numFmtId="37" fontId="13" fillId="3" borderId="0" xfId="0" applyFont="1" applyFill="1" applyAlignment="1">
      <alignment horizontal="center"/>
    </xf>
    <xf numFmtId="37" fontId="13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3" fillId="3" borderId="0" xfId="0" quotePrefix="1" applyFont="1" applyFill="1"/>
    <xf numFmtId="37" fontId="13" fillId="3" borderId="0" xfId="0" quotePrefix="1" applyFont="1" applyFill="1" applyAlignment="1">
      <alignment horizontal="left"/>
    </xf>
    <xf numFmtId="38" fontId="13" fillId="3" borderId="0" xfId="0" applyNumberFormat="1" applyFont="1" applyFill="1"/>
    <xf numFmtId="165" fontId="13" fillId="3" borderId="0" xfId="0" applyNumberFormat="1" applyFont="1" applyFill="1" applyAlignment="1">
      <alignment horizontal="center"/>
    </xf>
    <xf numFmtId="37" fontId="13" fillId="3" borderId="0" xfId="0" quotePrefix="1" applyFont="1" applyFill="1" applyAlignment="1">
      <alignment horizontal="fill"/>
    </xf>
    <xf numFmtId="37" fontId="15" fillId="0" borderId="1" xfId="2757" quotePrefix="1" applyNumberFormat="1" applyFont="1" applyBorder="1" applyProtection="1">
      <protection locked="0"/>
    </xf>
    <xf numFmtId="37" fontId="15" fillId="0" borderId="1" xfId="2757" applyNumberFormat="1" applyFont="1" applyBorder="1" applyProtection="1">
      <protection locked="0"/>
    </xf>
    <xf numFmtId="37" fontId="13" fillId="7" borderId="0" xfId="0" applyFont="1" applyFill="1"/>
    <xf numFmtId="37" fontId="13" fillId="7" borderId="0" xfId="0" quotePrefix="1" applyFont="1" applyFill="1" applyAlignment="1">
      <alignment horizontal="left" indent="1"/>
    </xf>
    <xf numFmtId="43" fontId="13" fillId="3" borderId="0" xfId="2757" applyFont="1" applyFill="1"/>
    <xf numFmtId="37" fontId="15" fillId="4" borderId="1" xfId="0" quotePrefix="1" applyFont="1" applyFill="1" applyBorder="1" applyProtection="1">
      <protection locked="0"/>
    </xf>
    <xf numFmtId="37" fontId="13" fillId="3" borderId="0" xfId="2757" quotePrefix="1" applyNumberFormat="1" applyFont="1" applyFill="1" applyAlignment="1">
      <alignment horizontal="fill"/>
    </xf>
    <xf numFmtId="39" fontId="13" fillId="3" borderId="0" xfId="0" applyNumberFormat="1" applyFont="1" applyFill="1"/>
    <xf numFmtId="37" fontId="13" fillId="3" borderId="0" xfId="0" applyFont="1" applyFill="1" applyAlignment="1">
      <alignment horizontal="centerContinuous"/>
    </xf>
    <xf numFmtId="37" fontId="13" fillId="7" borderId="0" xfId="0" quotePrefix="1" applyFont="1" applyFill="1" applyAlignment="1">
      <alignment horizontal="left"/>
    </xf>
    <xf numFmtId="37" fontId="13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3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3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3" fillId="3" borderId="0" xfId="0" applyNumberFormat="1" applyFont="1" applyFill="1" applyAlignment="1">
      <alignment horizontal="right"/>
    </xf>
    <xf numFmtId="37" fontId="13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3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3" fillId="7" borderId="0" xfId="0" applyFont="1" applyFill="1" applyAlignment="1">
      <alignment horizontal="left" indent="1"/>
    </xf>
    <xf numFmtId="10" fontId="13" fillId="0" borderId="0" xfId="4323" applyNumberFormat="1" applyFont="1"/>
    <xf numFmtId="37" fontId="13" fillId="7" borderId="0" xfId="0" applyFont="1" applyFill="1" applyAlignment="1">
      <alignment horizontal="left" indent="2"/>
    </xf>
    <xf numFmtId="37" fontId="13" fillId="7" borderId="0" xfId="0" quotePrefix="1" applyFont="1" applyFill="1" applyAlignment="1">
      <alignment horizontal="left" indent="2"/>
    </xf>
    <xf numFmtId="39" fontId="13" fillId="0" borderId="0" xfId="0" applyNumberFormat="1" applyFont="1"/>
    <xf numFmtId="10" fontId="13" fillId="0" borderId="0" xfId="0" applyNumberFormat="1" applyFont="1"/>
    <xf numFmtId="1" fontId="13" fillId="0" borderId="0" xfId="0" applyNumberFormat="1" applyFont="1" applyAlignment="1">
      <alignment horizontal="center"/>
    </xf>
    <xf numFmtId="37" fontId="13" fillId="0" borderId="0" xfId="0" applyFont="1" applyAlignment="1">
      <alignment horizontal="right"/>
    </xf>
    <xf numFmtId="37" fontId="16" fillId="0" borderId="0" xfId="0" applyFont="1"/>
    <xf numFmtId="37" fontId="11" fillId="0" borderId="0" xfId="0" applyFont="1" applyAlignment="1">
      <alignment horizontal="center"/>
    </xf>
    <xf numFmtId="37" fontId="13" fillId="0" borderId="0" xfId="0" quotePrefix="1" applyFont="1"/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9" fillId="0" borderId="0" xfId="0" quotePrefix="1" applyFont="1" applyAlignment="1">
      <alignment horizontal="right"/>
    </xf>
    <xf numFmtId="37" fontId="9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9" fillId="0" borderId="6" xfId="0" applyFont="1" applyBorder="1"/>
    <xf numFmtId="37" fontId="9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9" fillId="0" borderId="13" xfId="0" applyFont="1" applyBorder="1"/>
    <xf numFmtId="37" fontId="9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9" fillId="0" borderId="4" xfId="0" applyFont="1" applyBorder="1"/>
    <xf numFmtId="37" fontId="21" fillId="0" borderId="8" xfId="0" quotePrefix="1" applyFont="1" applyBorder="1" applyAlignment="1">
      <alignment horizontal="left"/>
    </xf>
    <xf numFmtId="37" fontId="9" fillId="0" borderId="2" xfId="0" applyFont="1" applyBorder="1"/>
    <xf numFmtId="37" fontId="9" fillId="0" borderId="3" xfId="0" applyFont="1" applyBorder="1"/>
    <xf numFmtId="37" fontId="21" fillId="0" borderId="0" xfId="0" applyFont="1" applyAlignment="1">
      <alignment horizontal="left"/>
    </xf>
    <xf numFmtId="37" fontId="9" fillId="2" borderId="0" xfId="0" applyFont="1" applyFill="1"/>
    <xf numFmtId="37" fontId="9" fillId="2" borderId="4" xfId="0" applyFont="1" applyFill="1" applyBorder="1"/>
    <xf numFmtId="37" fontId="9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9" fillId="2" borderId="12" xfId="0" applyFont="1" applyFill="1" applyBorder="1"/>
    <xf numFmtId="37" fontId="9" fillId="2" borderId="10" xfId="0" applyFont="1" applyFill="1" applyBorder="1"/>
    <xf numFmtId="37" fontId="13" fillId="0" borderId="0" xfId="0" quotePrefix="1" applyFont="1" applyAlignment="1">
      <alignment horizontal="right"/>
    </xf>
    <xf numFmtId="37" fontId="13" fillId="0" borderId="16" xfId="0" applyFont="1" applyBorder="1"/>
    <xf numFmtId="37" fontId="13" fillId="0" borderId="17" xfId="0" applyFont="1" applyBorder="1"/>
    <xf numFmtId="37" fontId="13" fillId="0" borderId="18" xfId="0" applyFont="1" applyBorder="1"/>
    <xf numFmtId="37" fontId="13" fillId="0" borderId="19" xfId="0" applyFont="1" applyBorder="1"/>
    <xf numFmtId="37" fontId="13" fillId="0" borderId="20" xfId="0" applyFont="1" applyBorder="1"/>
    <xf numFmtId="37" fontId="13" fillId="0" borderId="21" xfId="0" applyFont="1" applyBorder="1"/>
    <xf numFmtId="37" fontId="13" fillId="0" borderId="22" xfId="0" applyFont="1" applyBorder="1"/>
    <xf numFmtId="37" fontId="13" fillId="0" borderId="23" xfId="0" applyFont="1" applyBorder="1"/>
    <xf numFmtId="37" fontId="13" fillId="0" borderId="8" xfId="0" applyFont="1" applyBorder="1"/>
    <xf numFmtId="37" fontId="13" fillId="0" borderId="8" xfId="0" applyFont="1" applyBorder="1" applyAlignment="1">
      <alignment horizontal="center"/>
    </xf>
    <xf numFmtId="37" fontId="13" fillId="0" borderId="24" xfId="0" applyFont="1" applyBorder="1"/>
    <xf numFmtId="37" fontId="13" fillId="0" borderId="25" xfId="0" applyFont="1" applyBorder="1"/>
    <xf numFmtId="37" fontId="13" fillId="0" borderId="6" xfId="0" applyFont="1" applyBorder="1"/>
    <xf numFmtId="37" fontId="13" fillId="0" borderId="26" xfId="0" applyFont="1" applyBorder="1"/>
    <xf numFmtId="37" fontId="13" fillId="0" borderId="27" xfId="0" quotePrefix="1" applyFont="1" applyBorder="1" applyAlignment="1">
      <alignment horizontal="left"/>
    </xf>
    <xf numFmtId="37" fontId="13" fillId="0" borderId="12" xfId="0" applyFont="1" applyBorder="1"/>
    <xf numFmtId="37" fontId="13" fillId="0" borderId="28" xfId="0" applyFont="1" applyBorder="1"/>
    <xf numFmtId="37" fontId="13" fillId="0" borderId="27" xfId="0" applyFont="1" applyBorder="1" applyAlignment="1">
      <alignment horizontal="center"/>
    </xf>
    <xf numFmtId="37" fontId="13" fillId="0" borderId="29" xfId="0" applyFont="1" applyBorder="1"/>
    <xf numFmtId="37" fontId="13" fillId="0" borderId="30" xfId="0" applyFont="1" applyBorder="1"/>
    <xf numFmtId="37" fontId="13" fillId="0" borderId="30" xfId="0" applyFont="1" applyBorder="1" applyAlignment="1">
      <alignment horizontal="center"/>
    </xf>
    <xf numFmtId="37" fontId="13" fillId="0" borderId="31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9" fillId="0" borderId="6" xfId="0" applyFont="1" applyBorder="1" applyAlignment="1">
      <alignment horizontal="centerContinuous"/>
    </xf>
    <xf numFmtId="37" fontId="9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9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9" fillId="0" borderId="12" xfId="0" applyFont="1" applyBorder="1"/>
    <xf numFmtId="37" fontId="9" fillId="0" borderId="7" xfId="0" applyFont="1" applyBorder="1"/>
    <xf numFmtId="37" fontId="9" fillId="0" borderId="15" xfId="0" applyFont="1" applyBorder="1"/>
    <xf numFmtId="37" fontId="21" fillId="0" borderId="12" xfId="0" quotePrefix="1" applyFont="1" applyBorder="1" applyAlignment="1">
      <alignment horizontal="left"/>
    </xf>
    <xf numFmtId="37" fontId="9" fillId="0" borderId="12" xfId="0" quotePrefix="1" applyFont="1" applyBorder="1"/>
    <xf numFmtId="37" fontId="9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9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9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9" fillId="0" borderId="14" xfId="0" applyFont="1" applyBorder="1"/>
    <xf numFmtId="37" fontId="22" fillId="0" borderId="0" xfId="0" applyFont="1" applyAlignment="1">
      <alignment horizontal="centerContinuous"/>
    </xf>
    <xf numFmtId="37" fontId="13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6" fillId="0" borderId="2" xfId="0" applyFont="1" applyBorder="1"/>
    <xf numFmtId="37" fontId="6" fillId="0" borderId="2" xfId="0" quotePrefix="1" applyFont="1" applyBorder="1"/>
    <xf numFmtId="37" fontId="6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3" fillId="0" borderId="14" xfId="0" applyFont="1" applyBorder="1"/>
    <xf numFmtId="37" fontId="13" fillId="0" borderId="0" xfId="0" applyFont="1" applyAlignment="1">
      <alignment horizontal="center" vertical="center"/>
    </xf>
    <xf numFmtId="38" fontId="23" fillId="4" borderId="14" xfId="0" applyNumberFormat="1" applyFont="1" applyFill="1" applyBorder="1" applyProtection="1">
      <protection locked="0"/>
    </xf>
    <xf numFmtId="1" fontId="13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2" fontId="13" fillId="0" borderId="0" xfId="0" applyNumberFormat="1" applyFont="1"/>
    <xf numFmtId="37" fontId="24" fillId="0" borderId="0" xfId="0" applyFont="1"/>
    <xf numFmtId="43" fontId="13" fillId="7" borderId="0" xfId="2757" applyFont="1" applyFill="1"/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9" fillId="0" borderId="0" xfId="0" applyNumberFormat="1" applyFont="1"/>
    <xf numFmtId="2" fontId="13" fillId="3" borderId="0" xfId="0" quotePrefix="1" applyNumberFormat="1" applyFont="1" applyFill="1" applyAlignment="1">
      <alignment horizontal="left"/>
    </xf>
    <xf numFmtId="2" fontId="13" fillId="3" borderId="0" xfId="0" applyNumberFormat="1" applyFont="1" applyFill="1"/>
    <xf numFmtId="2" fontId="13" fillId="3" borderId="0" xfId="0" quotePrefix="1" applyNumberFormat="1" applyFont="1" applyFill="1" applyAlignment="1">
      <alignment horizontal="fill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13" fillId="7" borderId="0" xfId="0" quotePrefix="1" applyFont="1" applyFill="1" applyAlignment="1">
      <alignment horizontal="fill"/>
    </xf>
    <xf numFmtId="38" fontId="13" fillId="7" borderId="0" xfId="0" applyNumberFormat="1" applyFont="1" applyFill="1"/>
    <xf numFmtId="39" fontId="13" fillId="7" borderId="0" xfId="0" applyNumberFormat="1" applyFont="1" applyFill="1"/>
    <xf numFmtId="2" fontId="13" fillId="7" borderId="0" xfId="0" applyNumberFormat="1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9" fillId="0" borderId="0" xfId="0" applyFont="1" applyAlignment="1">
      <alignment vertical="center"/>
    </xf>
    <xf numFmtId="37" fontId="9" fillId="0" borderId="1" xfId="0" applyFont="1" applyBorder="1" applyAlignment="1">
      <alignment vertical="center"/>
    </xf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3" fillId="7" borderId="0" xfId="2757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2757" quotePrefix="1" applyNumberFormat="1" applyFont="1" applyBorder="1" applyProtection="1">
      <protection locked="0"/>
    </xf>
    <xf numFmtId="2" fontId="15" fillId="0" borderId="1" xfId="4323" quotePrefix="1" applyNumberFormat="1" applyFont="1" applyBorder="1" applyProtection="1">
      <protection locked="0"/>
    </xf>
    <xf numFmtId="2" fontId="15" fillId="0" borderId="1" xfId="2757" applyNumberFormat="1" applyFont="1" applyBorder="1" applyProtection="1">
      <protection locked="0"/>
    </xf>
    <xf numFmtId="37" fontId="15" fillId="0" borderId="1" xfId="4323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3" fillId="3" borderId="0" xfId="0" quotePrefix="1" applyNumberFormat="1" applyFont="1" applyFill="1" applyAlignment="1">
      <alignment horizontal="fill"/>
    </xf>
    <xf numFmtId="39" fontId="13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14" fillId="0" borderId="0" xfId="3417" applyFont="1">
      <alignment vertical="top"/>
      <protection locked="0"/>
    </xf>
    <xf numFmtId="38" fontId="15" fillId="4" borderId="14" xfId="0" quotePrefix="1" applyNumberFormat="1" applyFont="1" applyFill="1" applyBorder="1" applyProtection="1">
      <protection locked="0"/>
    </xf>
    <xf numFmtId="0" fontId="8" fillId="0" borderId="0" xfId="3417">
      <alignment vertical="top"/>
      <protection locked="0"/>
    </xf>
    <xf numFmtId="38" fontId="23" fillId="4" borderId="1" xfId="0" quotePrefix="1" applyNumberFormat="1" applyFont="1" applyFill="1" applyBorder="1" applyAlignment="1" applyProtection="1">
      <alignment horizontal="left"/>
      <protection locked="0"/>
    </xf>
    <xf numFmtId="49" fontId="23" fillId="4" borderId="1" xfId="0" applyNumberFormat="1" applyFont="1" applyFill="1" applyBorder="1" applyAlignment="1" applyProtection="1">
      <alignment horizontal="left"/>
      <protection locked="0"/>
    </xf>
    <xf numFmtId="37" fontId="9" fillId="0" borderId="0" xfId="0" applyFont="1" applyAlignment="1">
      <alignment vertical="center" wrapText="1"/>
    </xf>
    <xf numFmtId="37" fontId="21" fillId="0" borderId="6" xfId="0" applyFont="1" applyBorder="1"/>
    <xf numFmtId="37" fontId="13" fillId="0" borderId="21" xfId="0" applyFont="1" applyBorder="1" applyAlignment="1">
      <alignment horizontal="center"/>
    </xf>
    <xf numFmtId="37" fontId="9" fillId="0" borderId="21" xfId="0" applyFont="1" applyBorder="1"/>
    <xf numFmtId="37" fontId="21" fillId="0" borderId="56" xfId="0" applyFont="1" applyBorder="1"/>
    <xf numFmtId="37" fontId="21" fillId="0" borderId="57" xfId="0" applyFont="1" applyBorder="1"/>
    <xf numFmtId="37" fontId="21" fillId="0" borderId="10" xfId="0" applyFont="1" applyBorder="1" applyAlignment="1">
      <alignment horizontal="centerContinuous"/>
    </xf>
    <xf numFmtId="37" fontId="21" fillId="0" borderId="1" xfId="0" quotePrefix="1" applyFont="1" applyBorder="1"/>
    <xf numFmtId="37" fontId="22" fillId="0" borderId="14" xfId="0" applyFont="1" applyBorder="1"/>
    <xf numFmtId="37" fontId="21" fillId="0" borderId="15" xfId="0" applyFont="1" applyBorder="1"/>
    <xf numFmtId="37" fontId="22" fillId="0" borderId="7" xfId="0" applyFont="1" applyBorder="1"/>
    <xf numFmtId="37" fontId="21" fillId="0" borderId="1" xfId="0" quotePrefix="1" applyFont="1" applyBorder="1" applyAlignment="1">
      <alignment horizontal="left"/>
    </xf>
    <xf numFmtId="37" fontId="13" fillId="0" borderId="5" xfId="0" applyFont="1" applyBorder="1"/>
    <xf numFmtId="37" fontId="13" fillId="0" borderId="7" xfId="0" applyFont="1" applyBorder="1"/>
    <xf numFmtId="37" fontId="13" fillId="0" borderId="13" xfId="0" applyFont="1" applyBorder="1"/>
    <xf numFmtId="37" fontId="13" fillId="0" borderId="4" xfId="0" applyFont="1" applyBorder="1"/>
    <xf numFmtId="37" fontId="13" fillId="0" borderId="15" xfId="0" applyFont="1" applyBorder="1"/>
    <xf numFmtId="37" fontId="13" fillId="0" borderId="10" xfId="0" applyFont="1" applyBorder="1"/>
    <xf numFmtId="37" fontId="13" fillId="0" borderId="5" xfId="0" applyFont="1" applyBorder="1" applyAlignment="1">
      <alignment horizontal="centerContinuous"/>
    </xf>
    <xf numFmtId="37" fontId="13" fillId="0" borderId="6" xfId="0" quotePrefix="1" applyFont="1" applyBorder="1" applyAlignment="1">
      <alignment horizontal="right"/>
    </xf>
    <xf numFmtId="37" fontId="22" fillId="0" borderId="13" xfId="0" applyFont="1" applyBorder="1"/>
    <xf numFmtId="37" fontId="22" fillId="0" borderId="5" xfId="0" quotePrefix="1" applyFont="1" applyBorder="1" applyAlignment="1">
      <alignment horizontal="centerContinuous"/>
    </xf>
    <xf numFmtId="37" fontId="22" fillId="0" borderId="1" xfId="0" applyFont="1" applyBorder="1" applyAlignment="1">
      <alignment horizontal="centerContinuous"/>
    </xf>
    <xf numFmtId="37" fontId="21" fillId="0" borderId="5" xfId="0" applyFont="1" applyBorder="1"/>
    <xf numFmtId="37" fontId="21" fillId="0" borderId="6" xfId="0" quotePrefix="1" applyFont="1" applyBorder="1" applyAlignment="1">
      <alignment horizontal="center"/>
    </xf>
    <xf numFmtId="164" fontId="21" fillId="0" borderId="13" xfId="0" applyNumberFormat="1" applyFont="1" applyBorder="1"/>
    <xf numFmtId="164" fontId="21" fillId="0" borderId="9" xfId="0" applyNumberFormat="1" applyFont="1" applyBorder="1"/>
    <xf numFmtId="37" fontId="9" fillId="0" borderId="5" xfId="0" applyFont="1" applyBorder="1"/>
    <xf numFmtId="37" fontId="21" fillId="0" borderId="13" xfId="0" quotePrefix="1" applyFont="1" applyBorder="1" applyAlignment="1">
      <alignment horizontal="left"/>
    </xf>
    <xf numFmtId="37" fontId="9" fillId="0" borderId="6" xfId="0" applyFont="1" applyBorder="1" applyAlignment="1">
      <alignment horizontal="center"/>
    </xf>
    <xf numFmtId="37" fontId="9" fillId="0" borderId="5" xfId="0" applyFont="1" applyBorder="1" applyAlignment="1">
      <alignment horizontal="centerContinuous"/>
    </xf>
    <xf numFmtId="37" fontId="21" fillId="0" borderId="11" xfId="0" applyFont="1" applyBorder="1" applyAlignment="1">
      <alignment horizontal="center"/>
    </xf>
    <xf numFmtId="37" fontId="21" fillId="0" borderId="13" xfId="0" quotePrefix="1" applyFont="1" applyBorder="1"/>
    <xf numFmtId="37" fontId="9" fillId="0" borderId="13" xfId="0" applyFont="1" applyBorder="1" applyAlignment="1">
      <alignment horizontal="centerContinuous"/>
    </xf>
    <xf numFmtId="37" fontId="9" fillId="0" borderId="12" xfId="0" applyFont="1" applyBorder="1" applyAlignment="1">
      <alignment horizontal="centerContinuous"/>
    </xf>
    <xf numFmtId="37" fontId="9" fillId="0" borderId="10" xfId="0" applyFont="1" applyBorder="1" applyAlignment="1">
      <alignment horizontal="centerContinuous"/>
    </xf>
    <xf numFmtId="37" fontId="22" fillId="0" borderId="56" xfId="0" applyFont="1" applyBorder="1"/>
    <xf numFmtId="37" fontId="21" fillId="0" borderId="56" xfId="0" applyFont="1" applyBorder="1" applyAlignment="1">
      <alignment horizontal="center"/>
    </xf>
    <xf numFmtId="37" fontId="21" fillId="0" borderId="30" xfId="0" applyFont="1" applyBorder="1"/>
    <xf numFmtId="37" fontId="21" fillId="0" borderId="58" xfId="0" applyFont="1" applyBorder="1"/>
    <xf numFmtId="37" fontId="21" fillId="0" borderId="21" xfId="0" applyFont="1" applyBorder="1"/>
    <xf numFmtId="37" fontId="9" fillId="0" borderId="1" xfId="0" applyFont="1" applyBorder="1" applyAlignment="1">
      <alignment horizontal="centerContinuous"/>
    </xf>
    <xf numFmtId="37" fontId="21" fillId="0" borderId="1" xfId="0" quotePrefix="1" applyFont="1" applyBorder="1" applyAlignment="1">
      <alignment horizontal="right"/>
    </xf>
    <xf numFmtId="37" fontId="21" fillId="0" borderId="1" xfId="0" applyFont="1" applyBorder="1" applyAlignment="1">
      <alignment horizontal="right"/>
    </xf>
    <xf numFmtId="37" fontId="9" fillId="0" borderId="1" xfId="0" applyFont="1" applyBorder="1" applyAlignment="1">
      <alignment horizontal="right"/>
    </xf>
    <xf numFmtId="37" fontId="5" fillId="68" borderId="0" xfId="0" applyFont="1" applyFill="1"/>
    <xf numFmtId="38" fontId="5" fillId="68" borderId="0" xfId="0" applyNumberFormat="1" applyFont="1" applyFill="1"/>
    <xf numFmtId="37" fontId="5" fillId="68" borderId="0" xfId="0" quotePrefix="1" applyFont="1" applyFill="1" applyAlignment="1">
      <alignment horizontal="left"/>
    </xf>
    <xf numFmtId="37" fontId="5" fillId="68" borderId="59" xfId="0" applyFont="1" applyFill="1" applyBorder="1"/>
    <xf numFmtId="38" fontId="5" fillId="68" borderId="59" xfId="0" applyNumberFormat="1" applyFont="1" applyFill="1" applyBorder="1"/>
    <xf numFmtId="37" fontId="5" fillId="68" borderId="60" xfId="0" applyFont="1" applyFill="1" applyBorder="1"/>
    <xf numFmtId="38" fontId="5" fillId="68" borderId="60" xfId="0" applyNumberFormat="1" applyFont="1" applyFill="1" applyBorder="1"/>
    <xf numFmtId="37" fontId="31" fillId="68" borderId="61" xfId="0" quotePrefix="1" applyFont="1" applyFill="1" applyBorder="1" applyAlignment="1">
      <alignment horizontal="left"/>
    </xf>
    <xf numFmtId="37" fontId="5" fillId="68" borderId="62" xfId="0" quotePrefix="1" applyFont="1" applyFill="1" applyBorder="1" applyAlignment="1">
      <alignment vertical="center" readingOrder="1"/>
    </xf>
    <xf numFmtId="37" fontId="4" fillId="68" borderId="62" xfId="0" quotePrefix="1" applyFont="1" applyFill="1" applyBorder="1"/>
    <xf numFmtId="37" fontId="5" fillId="68" borderId="62" xfId="0" applyFont="1" applyFill="1" applyBorder="1" applyAlignment="1">
      <alignment vertical="center" readingOrder="1"/>
    </xf>
    <xf numFmtId="37" fontId="4" fillId="68" borderId="63" xfId="0" quotePrefix="1" applyFont="1" applyFill="1" applyBorder="1"/>
    <xf numFmtId="37" fontId="5" fillId="68" borderId="64" xfId="0" applyFont="1" applyFill="1" applyBorder="1"/>
    <xf numFmtId="37" fontId="5" fillId="68" borderId="65" xfId="0" applyFont="1" applyFill="1" applyBorder="1"/>
    <xf numFmtId="37" fontId="5" fillId="68" borderId="66" xfId="0" applyFont="1" applyFill="1" applyBorder="1"/>
    <xf numFmtId="37" fontId="114" fillId="0" borderId="0" xfId="0" applyFont="1"/>
    <xf numFmtId="37" fontId="13" fillId="11" borderId="0" xfId="0" applyFont="1" applyFill="1" applyProtection="1">
      <protection locked="0"/>
    </xf>
    <xf numFmtId="37" fontId="115" fillId="0" borderId="0" xfId="0" applyFont="1"/>
    <xf numFmtId="37" fontId="116" fillId="0" borderId="0" xfId="0" applyFont="1"/>
    <xf numFmtId="37" fontId="117" fillId="0" borderId="0" xfId="0" applyFont="1"/>
    <xf numFmtId="37" fontId="118" fillId="0" borderId="0" xfId="0" applyFont="1"/>
    <xf numFmtId="37" fontId="26" fillId="0" borderId="0" xfId="0" applyFont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1" xfId="0" applyFont="1" applyBorder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2" fontId="13" fillId="0" borderId="0" xfId="0" applyNumberFormat="1" applyFont="1" applyAlignment="1">
      <alignment horizontal="right"/>
    </xf>
    <xf numFmtId="37" fontId="15" fillId="69" borderId="1" xfId="0" applyFont="1" applyFill="1" applyBorder="1" applyProtection="1">
      <protection locked="0"/>
    </xf>
    <xf numFmtId="37" fontId="15" fillId="69" borderId="1" xfId="0" quotePrefix="1" applyFont="1" applyFill="1" applyBorder="1" applyProtection="1">
      <protection locked="0"/>
    </xf>
    <xf numFmtId="37" fontId="13" fillId="69" borderId="0" xfId="0" applyFont="1" applyFill="1"/>
    <xf numFmtId="37" fontId="30" fillId="69" borderId="1" xfId="0" applyFont="1" applyFill="1" applyBorder="1" applyProtection="1">
      <protection locked="0"/>
    </xf>
    <xf numFmtId="37" fontId="15" fillId="69" borderId="1" xfId="2757" quotePrefix="1" applyNumberFormat="1" applyFont="1" applyFill="1" applyBorder="1" applyProtection="1">
      <protection locked="0"/>
    </xf>
    <xf numFmtId="37" fontId="15" fillId="69" borderId="1" xfId="2757" applyNumberFormat="1" applyFont="1" applyFill="1" applyBorder="1" applyProtection="1">
      <protection locked="0"/>
    </xf>
    <xf numFmtId="2" fontId="15" fillId="69" borderId="1" xfId="0" quotePrefix="1" applyNumberFormat="1" applyFont="1" applyFill="1" applyBorder="1" applyProtection="1">
      <protection locked="0"/>
    </xf>
    <xf numFmtId="2" fontId="15" fillId="69" borderId="1" xfId="2757" quotePrefix="1" applyNumberFormat="1" applyFont="1" applyFill="1" applyBorder="1" applyProtection="1">
      <protection locked="0"/>
    </xf>
    <xf numFmtId="2" fontId="15" fillId="69" borderId="1" xfId="4323" quotePrefix="1" applyNumberFormat="1" applyFont="1" applyFill="1" applyBorder="1" applyProtection="1">
      <protection locked="0"/>
    </xf>
    <xf numFmtId="2" fontId="15" fillId="69" borderId="1" xfId="2757" applyNumberFormat="1" applyFont="1" applyFill="1" applyBorder="1" applyProtection="1">
      <protection locked="0"/>
    </xf>
    <xf numFmtId="2" fontId="13" fillId="69" borderId="0" xfId="0" applyNumberFormat="1" applyFont="1" applyFill="1"/>
    <xf numFmtId="37" fontId="15" fillId="69" borderId="1" xfId="4323" quotePrefix="1" applyNumberFormat="1" applyFont="1" applyFill="1" applyBorder="1" applyProtection="1">
      <protection locked="0"/>
    </xf>
    <xf numFmtId="1" fontId="15" fillId="69" borderId="1" xfId="0" quotePrefix="1" applyNumberFormat="1" applyFont="1" applyFill="1" applyBorder="1" applyProtection="1">
      <protection locked="0"/>
    </xf>
    <xf numFmtId="37" fontId="15" fillId="68" borderId="1" xfId="0" quotePrefix="1" applyFont="1" applyFill="1" applyBorder="1" applyProtection="1">
      <protection locked="0"/>
    </xf>
    <xf numFmtId="167" fontId="15" fillId="68" borderId="1" xfId="0" quotePrefix="1" applyNumberFormat="1" applyFont="1" applyFill="1" applyBorder="1" applyProtection="1">
      <protection locked="0"/>
    </xf>
    <xf numFmtId="38" fontId="15" fillId="68" borderId="8" xfId="0" applyNumberFormat="1" applyFont="1" applyFill="1" applyBorder="1" applyProtection="1">
      <protection locked="0"/>
    </xf>
    <xf numFmtId="38" fontId="15" fillId="68" borderId="2" xfId="0" applyNumberFormat="1" applyFont="1" applyFill="1" applyBorder="1" applyProtection="1">
      <protection locked="0"/>
    </xf>
    <xf numFmtId="38" fontId="15" fillId="68" borderId="1" xfId="0" quotePrefix="1" applyNumberFormat="1" applyFont="1" applyFill="1" applyBorder="1" applyAlignment="1" applyProtection="1">
      <alignment horizontal="left"/>
      <protection locked="0"/>
    </xf>
    <xf numFmtId="38" fontId="15" fillId="68" borderId="14" xfId="0" applyNumberFormat="1" applyFont="1" applyFill="1" applyBorder="1" applyProtection="1">
      <protection locked="0"/>
    </xf>
    <xf numFmtId="38" fontId="15" fillId="68" borderId="14" xfId="0" quotePrefix="1" applyNumberFormat="1" applyFont="1" applyFill="1" applyBorder="1" applyProtection="1">
      <protection locked="0"/>
    </xf>
    <xf numFmtId="166" fontId="15" fillId="68" borderId="14" xfId="0" applyNumberFormat="1" applyFont="1" applyFill="1" applyBorder="1" applyAlignment="1" applyProtection="1">
      <alignment horizontal="left"/>
      <protection locked="0"/>
    </xf>
    <xf numFmtId="38" fontId="23" fillId="68" borderId="1" xfId="0" quotePrefix="1" applyNumberFormat="1" applyFont="1" applyFill="1" applyBorder="1" applyAlignment="1" applyProtection="1">
      <alignment horizontal="left"/>
      <protection locked="0"/>
    </xf>
    <xf numFmtId="49" fontId="23" fillId="68" borderId="1" xfId="0" applyNumberFormat="1" applyFont="1" applyFill="1" applyBorder="1" applyAlignment="1" applyProtection="1">
      <alignment horizontal="left"/>
      <protection locked="0"/>
    </xf>
    <xf numFmtId="0" fontId="8" fillId="69" borderId="0" xfId="3417" applyFill="1">
      <alignment vertical="top"/>
      <protection locked="0"/>
    </xf>
    <xf numFmtId="38" fontId="15" fillId="68" borderId="1" xfId="0" applyNumberFormat="1" applyFont="1" applyFill="1" applyBorder="1" applyProtection="1">
      <protection locked="0"/>
    </xf>
    <xf numFmtId="38" fontId="15" fillId="68" borderId="1" xfId="0" applyNumberFormat="1" applyFont="1" applyFill="1" applyBorder="1" applyAlignment="1" applyProtection="1">
      <alignment horizontal="right"/>
      <protection locked="0"/>
    </xf>
    <xf numFmtId="37" fontId="15" fillId="68" borderId="1" xfId="0" applyFont="1" applyFill="1" applyBorder="1" applyProtection="1">
      <protection locked="0"/>
    </xf>
    <xf numFmtId="37" fontId="13" fillId="68" borderId="0" xfId="0" applyFont="1" applyFill="1" applyProtection="1">
      <protection locked="0"/>
    </xf>
    <xf numFmtId="38" fontId="15" fillId="68" borderId="1" xfId="0" applyNumberFormat="1" applyFont="1" applyFill="1" applyBorder="1" applyAlignment="1" applyProtection="1">
      <alignment horizontal="center"/>
      <protection locked="0"/>
    </xf>
    <xf numFmtId="38" fontId="15" fillId="69" borderId="1" xfId="0" applyNumberFormat="1" applyFont="1" applyFill="1" applyBorder="1" applyProtection="1">
      <protection locked="0"/>
    </xf>
    <xf numFmtId="0" fontId="115" fillId="0" borderId="0" xfId="0" applyNumberFormat="1" applyFont="1"/>
    <xf numFmtId="37" fontId="122" fillId="0" borderId="0" xfId="0" applyFont="1" applyAlignment="1">
      <alignment vertical="center" wrapText="1"/>
    </xf>
    <xf numFmtId="9" fontId="7" fillId="0" borderId="0" xfId="4323"/>
    <xf numFmtId="37" fontId="122" fillId="0" borderId="0" xfId="0" applyFont="1" applyAlignment="1">
      <alignment vertical="center"/>
    </xf>
    <xf numFmtId="49" fontId="121" fillId="0" borderId="60" xfId="9371" applyNumberFormat="1" applyFont="1" applyBorder="1" applyAlignment="1">
      <alignment wrapText="1"/>
    </xf>
    <xf numFmtId="49" fontId="121" fillId="0" borderId="60" xfId="9373" applyNumberFormat="1" applyFont="1" applyBorder="1" applyAlignment="1">
      <alignment wrapText="1"/>
    </xf>
    <xf numFmtId="37" fontId="115" fillId="0" borderId="59" xfId="0" applyFont="1" applyBorder="1"/>
    <xf numFmtId="37" fontId="13" fillId="0" borderId="0" xfId="0" applyFont="1" applyProtection="1">
      <protection locked="0"/>
    </xf>
    <xf numFmtId="37" fontId="15" fillId="3" borderId="0" xfId="0" applyFont="1" applyFill="1" applyAlignment="1">
      <alignment horizontal="center" vertical="center"/>
    </xf>
    <xf numFmtId="37" fontId="123" fillId="0" borderId="0" xfId="0" applyFont="1" applyAlignment="1">
      <alignment vertical="center"/>
    </xf>
    <xf numFmtId="37" fontId="13" fillId="0" borderId="0" xfId="0" quotePrefix="1" applyFont="1" applyFill="1" applyBorder="1" applyAlignment="1">
      <alignment horizontal="left"/>
    </xf>
    <xf numFmtId="37" fontId="17" fillId="0" borderId="0" xfId="0" applyFont="1" applyFill="1" applyBorder="1" applyAlignment="1">
      <alignment vertical="center" readingOrder="1"/>
    </xf>
    <xf numFmtId="37" fontId="13" fillId="0" borderId="0" xfId="0" applyFont="1" applyFill="1" applyBorder="1"/>
    <xf numFmtId="37" fontId="31" fillId="0" borderId="0" xfId="0" quotePrefix="1" applyFont="1" applyFill="1" applyBorder="1" applyAlignment="1">
      <alignment horizontal="left"/>
    </xf>
    <xf numFmtId="37" fontId="5" fillId="0" borderId="0" xfId="0" applyFont="1" applyFill="1" applyBorder="1"/>
    <xf numFmtId="38" fontId="5" fillId="0" borderId="0" xfId="0" applyNumberFormat="1" applyFont="1" applyFill="1" applyBorder="1"/>
    <xf numFmtId="37" fontId="5" fillId="0" borderId="0" xfId="0" quotePrefix="1" applyFont="1" applyFill="1" applyBorder="1" applyAlignment="1">
      <alignment vertical="center" readingOrder="1"/>
    </xf>
    <xf numFmtId="37" fontId="5" fillId="0" borderId="0" xfId="0" quotePrefix="1" applyFont="1" applyFill="1" applyBorder="1" applyAlignment="1">
      <alignment horizontal="left"/>
    </xf>
    <xf numFmtId="37" fontId="4" fillId="0" borderId="0" xfId="0" quotePrefix="1" applyFont="1" applyFill="1" applyBorder="1"/>
    <xf numFmtId="37" fontId="5" fillId="0" borderId="0" xfId="0" applyFont="1" applyFill="1" applyBorder="1" applyAlignment="1">
      <alignment vertical="center" readingOrder="1"/>
    </xf>
    <xf numFmtId="38" fontId="13" fillId="0" borderId="0" xfId="0" applyNumberFormat="1" applyFont="1" applyFill="1" applyBorder="1"/>
    <xf numFmtId="37" fontId="124" fillId="0" borderId="0" xfId="0" applyFont="1" applyAlignment="1">
      <alignment horizontal="left" wrapText="1"/>
    </xf>
  </cellXfs>
  <cellStyles count="9374">
    <cellStyle name="20% - Accent1" xfId="1" builtinId="30" customBuiltin="1"/>
    <cellStyle name="20% - Accent1 10" xfId="2" xr:uid="{3BD2E4F3-E2B3-4101-9C20-5145B512E6DC}"/>
    <cellStyle name="20% - Accent1 10 2" xfId="7330" xr:uid="{060EDD96-DDF7-4669-B520-DF5968568A4A}"/>
    <cellStyle name="20% - Accent1 11" xfId="3" xr:uid="{A8BEFF75-3361-473C-A4AB-B2A7CDFB0568}"/>
    <cellStyle name="20% - Accent1 11 2" xfId="7984" xr:uid="{15023CD4-04EE-4E31-A3DA-ACD54CEAB49E}"/>
    <cellStyle name="20% - Accent1 12" xfId="4" xr:uid="{ABE5E175-A63D-4FD7-82A9-D110EEBA0700}"/>
    <cellStyle name="20% - Accent1 12 2" xfId="8649" xr:uid="{5D26596D-F9A0-4EBF-B9AC-5D82376BDB7F}"/>
    <cellStyle name="20% - Accent1 13" xfId="5" xr:uid="{D879CBDE-E9FC-4056-824B-86291B6F66ED}"/>
    <cellStyle name="20% - Accent1 13 2" xfId="5464" xr:uid="{D8662DF7-B41C-4357-B13B-BAA8BA8953E5}"/>
    <cellStyle name="20% - Accent1 14" xfId="6" xr:uid="{E5735AFA-BA12-46FB-AAD1-637EA1523127}"/>
    <cellStyle name="20% - Accent1 14 2" xfId="4906" xr:uid="{029BC677-EDE8-4669-9A5D-B53F423598B1}"/>
    <cellStyle name="20% - Accent1 15" xfId="4781" xr:uid="{DC5AA74B-9BD0-4CF9-BFD1-15E0A4B0D481}"/>
    <cellStyle name="20% - Accent1 2" xfId="7" xr:uid="{B8CD90AB-4224-453E-B24B-7BAEDBD21BA5}"/>
    <cellStyle name="20% - Accent1 2 10" xfId="8" xr:uid="{B28A2B77-E543-4F32-89CF-EB535DF43D81}"/>
    <cellStyle name="20% - Accent1 2 10 2" xfId="8667" xr:uid="{66059A5F-32A1-4FDC-8FBC-A09270985228}"/>
    <cellStyle name="20% - Accent1 2 11" xfId="9" xr:uid="{4C9F6989-DBA0-4B6E-AF84-9C58BF035E2C}"/>
    <cellStyle name="20% - Accent1 2 11 2" xfId="5476" xr:uid="{873FDD9A-F708-4DA8-B323-4318862B6EC8}"/>
    <cellStyle name="20% - Accent1 2 12" xfId="10" xr:uid="{85F4DFDC-121C-4B9E-841F-45E9E7D022E7}"/>
    <cellStyle name="20% - Accent1 2 12 2" xfId="4919" xr:uid="{61491D18-90AD-4A91-900F-E66B7E384C6B}"/>
    <cellStyle name="20% - Accent1 2 13" xfId="4832" xr:uid="{AD652F7C-7A1B-46E4-82FD-15F45520FA9E}"/>
    <cellStyle name="20% - Accent1 2 2" xfId="11" xr:uid="{7CDCC31D-C070-4221-ACE1-21C959A8DC21}"/>
    <cellStyle name="20% - Accent1 2 2 10" xfId="5711" xr:uid="{F1EE3E76-640F-4A37-B1A1-73A4380DA918}"/>
    <cellStyle name="20% - Accent1 2 2 2" xfId="12" xr:uid="{A59CCDAA-BF8C-4A03-87E5-E80665BD8FF6}"/>
    <cellStyle name="20% - Accent1 2 2 2 2" xfId="13" xr:uid="{6384435A-81D1-440F-9B03-3BED35FD351B}"/>
    <cellStyle name="20% - Accent1 2 2 2 2 2" xfId="14" xr:uid="{A5B31B83-F575-4856-9493-7296F6CF6D80}"/>
    <cellStyle name="20% - Accent1 2 2 2 2 2 2" xfId="7186" xr:uid="{A63AB7B2-3AE9-4D0D-9CA0-A3BC96AB7A9E}"/>
    <cellStyle name="20% - Accent1 2 2 2 2 3" xfId="15" xr:uid="{4857CA3F-B358-45C1-BE14-2C0DEFE443EC}"/>
    <cellStyle name="20% - Accent1 2 2 2 2 3 2" xfId="7837" xr:uid="{A10DD319-2D19-48B7-BBCA-46E59E753F5D}"/>
    <cellStyle name="20% - Accent1 2 2 2 2 4" xfId="16" xr:uid="{F56D4F7B-F3B1-4143-90D9-86A9C1E62F88}"/>
    <cellStyle name="20% - Accent1 2 2 2 2 4 2" xfId="8493" xr:uid="{A66D691B-2650-429C-BB76-474778F9549D}"/>
    <cellStyle name="20% - Accent1 2 2 2 2 5" xfId="17" xr:uid="{485E1991-6BB4-4937-9CF3-336D784E563E}"/>
    <cellStyle name="20% - Accent1 2 2 2 2 5 2" xfId="9156" xr:uid="{348EC3F7-41CD-4D12-B3A8-6EE6DFCDAE3B}"/>
    <cellStyle name="20% - Accent1 2 2 2 2 6" xfId="6154" xr:uid="{3B3D21AF-1C4D-4ACA-8405-D000529C2F33}"/>
    <cellStyle name="20% - Accent1 2 2 2 3" xfId="18" xr:uid="{3C63DA1A-7868-4994-A934-7CD313171155}"/>
    <cellStyle name="20% - Accent1 2 2 2 3 2" xfId="6641" xr:uid="{8C649E09-65EF-4113-A979-ABB1158426A6}"/>
    <cellStyle name="20% - Accent1 2 2 2 4" xfId="19" xr:uid="{F21BDB1A-7273-4AC9-B15B-5C54A5C54118}"/>
    <cellStyle name="20% - Accent1 2 2 2 4 2" xfId="6859" xr:uid="{80C89C0D-3136-46D8-B225-AF5FD1CACDA6}"/>
    <cellStyle name="20% - Accent1 2 2 2 5" xfId="20" xr:uid="{D82AA8C5-CBDE-4A4D-9DD2-237005A11D2D}"/>
    <cellStyle name="20% - Accent1 2 2 2 5 2" xfId="7510" xr:uid="{3D6C49BB-5DB6-4D07-87F6-7693589E15FB}"/>
    <cellStyle name="20% - Accent1 2 2 2 6" xfId="21" xr:uid="{462870BE-D336-4A2C-A9C6-97B0496B7291}"/>
    <cellStyle name="20% - Accent1 2 2 2 6 2" xfId="8166" xr:uid="{9062F4ED-BFBF-4662-805F-0CC41CDCF0B9}"/>
    <cellStyle name="20% - Accent1 2 2 2 7" xfId="22" xr:uid="{B603448C-0E29-4242-90C7-99F8F6F5070D}"/>
    <cellStyle name="20% - Accent1 2 2 2 7 2" xfId="8829" xr:uid="{D71B08EB-4976-4620-985C-D5CD6DBC3CA2}"/>
    <cellStyle name="20% - Accent1 2 2 2 8" xfId="5818" xr:uid="{A2FBCEA5-127C-49A6-B24D-6909E31D52B2}"/>
    <cellStyle name="20% - Accent1 2 2 3" xfId="23" xr:uid="{A2DB01F7-9568-4565-B199-1D7A393DAC5A}"/>
    <cellStyle name="20% - Accent1 2 2 3 2" xfId="24" xr:uid="{2E0F14D8-5AA1-44EB-B7CD-CB006FAC5784}"/>
    <cellStyle name="20% - Accent1 2 2 3 2 2" xfId="25" xr:uid="{50B78A06-45C1-49BB-AEC7-0AC4239B1C5C}"/>
    <cellStyle name="20% - Accent1 2 2 3 2 2 2" xfId="7294" xr:uid="{39668E0B-D756-46D5-BDD2-8EAF917B6BF0}"/>
    <cellStyle name="20% - Accent1 2 2 3 2 3" xfId="26" xr:uid="{1B049A34-48D5-44FD-BA60-C713A9C14762}"/>
    <cellStyle name="20% - Accent1 2 2 3 2 3 2" xfId="7945" xr:uid="{0286B6E7-0F9C-48A0-8F0E-7F29BEA95156}"/>
    <cellStyle name="20% - Accent1 2 2 3 2 4" xfId="27" xr:uid="{3920CFB5-C3E3-4F76-9C3F-B78BCCFF1147}"/>
    <cellStyle name="20% - Accent1 2 2 3 2 4 2" xfId="8601" xr:uid="{5F75CA9D-F8AA-442C-8F39-07152ADA6FC3}"/>
    <cellStyle name="20% - Accent1 2 2 3 2 5" xfId="28" xr:uid="{C0972A66-55DA-4939-BA27-F3C79485F1D6}"/>
    <cellStyle name="20% - Accent1 2 2 3 2 5 2" xfId="9264" xr:uid="{BD25633E-2BD0-4565-97DB-F3536D0026CF}"/>
    <cellStyle name="20% - Accent1 2 2 3 2 6" xfId="6262" xr:uid="{93B4F11E-EE0C-46F5-83F2-718AC00A529A}"/>
    <cellStyle name="20% - Accent1 2 2 3 3" xfId="29" xr:uid="{EF713CC4-BA24-44E7-B9FC-3B824864F48B}"/>
    <cellStyle name="20% - Accent1 2 2 3 3 2" xfId="6967" xr:uid="{8E10CBC2-8582-43D3-A576-202B8536D1E0}"/>
    <cellStyle name="20% - Accent1 2 2 3 4" xfId="30" xr:uid="{90BF4185-69FD-419B-A3D1-900906402EF3}"/>
    <cellStyle name="20% - Accent1 2 2 3 4 2" xfId="7618" xr:uid="{8FB64B3F-B2A6-4036-949F-47CF85FFF0DF}"/>
    <cellStyle name="20% - Accent1 2 2 3 5" xfId="31" xr:uid="{3242341F-A048-48B2-8F13-6DB19789AF21}"/>
    <cellStyle name="20% - Accent1 2 2 3 5 2" xfId="8274" xr:uid="{A45F2CD8-F6E7-4C14-9561-ABFAB0AAFD47}"/>
    <cellStyle name="20% - Accent1 2 2 3 6" xfId="32" xr:uid="{73B0E521-710E-4DD3-864C-3F54CB21140A}"/>
    <cellStyle name="20% - Accent1 2 2 3 6 2" xfId="8937" xr:uid="{8DB49C3F-AAD3-4941-B659-58725B53CAC5}"/>
    <cellStyle name="20% - Accent1 2 2 3 7" xfId="5932" xr:uid="{49FA338F-041D-415B-8233-876E42F0E3DD}"/>
    <cellStyle name="20% - Accent1 2 2 4" xfId="33" xr:uid="{DC773CC8-761F-45C4-827C-0F6DD0CE8999}"/>
    <cellStyle name="20% - Accent1 2 2 4 2" xfId="34" xr:uid="{DB29BA66-96BE-4BF5-B6F4-5B5D853F35E5}"/>
    <cellStyle name="20% - Accent1 2 2 4 2 2" xfId="7078" xr:uid="{04F609FB-87F1-4290-9C63-B610864DDFD5}"/>
    <cellStyle name="20% - Accent1 2 2 4 3" xfId="35" xr:uid="{0035ED2B-97E9-4E7F-B110-4BC8EB7810DA}"/>
    <cellStyle name="20% - Accent1 2 2 4 3 2" xfId="7729" xr:uid="{7969C38A-D5F5-4EAE-BF00-A15124D756E3}"/>
    <cellStyle name="20% - Accent1 2 2 4 4" xfId="36" xr:uid="{DCEACE8A-DA29-4842-84AC-837C660F7A46}"/>
    <cellStyle name="20% - Accent1 2 2 4 4 2" xfId="8385" xr:uid="{758EF04B-8CAE-485F-95FF-F94C45AA849F}"/>
    <cellStyle name="20% - Accent1 2 2 4 5" xfId="37" xr:uid="{6F276908-07A1-44C5-A5AF-52149859C0AE}"/>
    <cellStyle name="20% - Accent1 2 2 4 5 2" xfId="9048" xr:uid="{EE9C24BB-1092-47D2-BA27-0F423A0D4B9C}"/>
    <cellStyle name="20% - Accent1 2 2 4 6" xfId="6046" xr:uid="{CB609AA0-6A8A-44FC-B4DD-2AC5E1B8031E}"/>
    <cellStyle name="20% - Accent1 2 2 5" xfId="38" xr:uid="{1E5587D2-41FD-4A82-A4FA-073AE3C2CD00}"/>
    <cellStyle name="20% - Accent1 2 2 5 2" xfId="6580" xr:uid="{7772E4A2-B21C-44F4-B2DD-DB62BF9065CB}"/>
    <cellStyle name="20% - Accent1 2 2 6" xfId="39" xr:uid="{6C726753-96AE-48C4-B91F-6B3CA73C5728}"/>
    <cellStyle name="20% - Accent1 2 2 6 2" xfId="6751" xr:uid="{07C1DFB0-0BD6-40C3-8D02-F297B136E7AE}"/>
    <cellStyle name="20% - Accent1 2 2 7" xfId="40" xr:uid="{D66EAD93-E033-4477-91FB-09E1B7415327}"/>
    <cellStyle name="20% - Accent1 2 2 7 2" xfId="7402" xr:uid="{1D7D74A5-0F1E-4774-B15B-D947EC29E0A4}"/>
    <cellStyle name="20% - Accent1 2 2 8" xfId="41" xr:uid="{AC7B48F7-BC6A-4185-BCA5-7564F7C3BD6F}"/>
    <cellStyle name="20% - Accent1 2 2 8 2" xfId="8058" xr:uid="{B0EA9E08-8EE3-49CD-B3FA-DB8D984D0085}"/>
    <cellStyle name="20% - Accent1 2 2 9" xfId="42" xr:uid="{F320A255-255A-471F-8EA3-1E3126F6D38A}"/>
    <cellStyle name="20% - Accent1 2 2 9 2" xfId="8721" xr:uid="{4AA5049F-7AAA-46B4-8E4E-12AEE4221794}"/>
    <cellStyle name="20% - Accent1 2 3" xfId="43" xr:uid="{F2E59BD2-968C-4019-9A0E-4664DB473579}"/>
    <cellStyle name="20% - Accent1 2 3 2" xfId="44" xr:uid="{316BAF80-8938-4DB1-81A2-6C7A5769B518}"/>
    <cellStyle name="20% - Accent1 2 3 2 2" xfId="45" xr:uid="{F6348C84-6EC6-4F1C-8158-51164A240157}"/>
    <cellStyle name="20% - Accent1 2 3 2 2 2" xfId="7132" xr:uid="{7ED913C7-8991-4BEB-9AC5-995BA9B0C76B}"/>
    <cellStyle name="20% - Accent1 2 3 2 3" xfId="46" xr:uid="{EB8DF2D6-60A4-4622-81C9-75AB4CEE7CCF}"/>
    <cellStyle name="20% - Accent1 2 3 2 3 2" xfId="7783" xr:uid="{5CB2676A-8C01-447E-A190-355A99E767B4}"/>
    <cellStyle name="20% - Accent1 2 3 2 4" xfId="47" xr:uid="{8CB3E3A4-CDF7-43F0-B77C-C0B4ED16E6EC}"/>
    <cellStyle name="20% - Accent1 2 3 2 4 2" xfId="8439" xr:uid="{D5AAA09D-323A-4E98-A662-35868F52BF3D}"/>
    <cellStyle name="20% - Accent1 2 3 2 5" xfId="48" xr:uid="{A82C5ECA-54B2-459C-BE9A-5472FEA983D3}"/>
    <cellStyle name="20% - Accent1 2 3 2 5 2" xfId="9102" xr:uid="{A2719FBB-7049-41BB-B44F-637B584DF5E2}"/>
    <cellStyle name="20% - Accent1 2 3 2 6" xfId="6100" xr:uid="{635A497F-5D0B-450B-9ABF-5FD3E9E6E36E}"/>
    <cellStyle name="20% - Accent1 2 3 3" xfId="49" xr:uid="{DB738E4C-1681-4495-990A-E289A45C2895}"/>
    <cellStyle name="20% - Accent1 2 3 3 2" xfId="6606" xr:uid="{EF8B9DF3-CD4B-4710-875D-27504AA36636}"/>
    <cellStyle name="20% - Accent1 2 3 4" xfId="50" xr:uid="{A94D7B1B-D151-4C86-B70D-4FFF12B31405}"/>
    <cellStyle name="20% - Accent1 2 3 4 2" xfId="6805" xr:uid="{A99DD984-8292-4D17-A7D9-6A535107981C}"/>
    <cellStyle name="20% - Accent1 2 3 5" xfId="51" xr:uid="{83507B6A-93D0-4709-AA76-884D63451F18}"/>
    <cellStyle name="20% - Accent1 2 3 5 2" xfId="7456" xr:uid="{769D4844-1952-4702-A49C-316E6798A855}"/>
    <cellStyle name="20% - Accent1 2 3 6" xfId="52" xr:uid="{CAD02CC7-8B5E-4917-A5ED-1C5589ADF354}"/>
    <cellStyle name="20% - Accent1 2 3 6 2" xfId="8112" xr:uid="{3F9C2342-CA29-4E7A-9223-6B64DC9AD369}"/>
    <cellStyle name="20% - Accent1 2 3 7" xfId="53" xr:uid="{822878C5-1B38-4791-A929-D32E16F7B521}"/>
    <cellStyle name="20% - Accent1 2 3 7 2" xfId="8775" xr:uid="{89EA3291-91A4-442A-8220-17A4470BAA79}"/>
    <cellStyle name="20% - Accent1 2 3 8" xfId="5764" xr:uid="{B8C27E70-E070-457D-BAA5-C014004C3E21}"/>
    <cellStyle name="20% - Accent1 2 4" xfId="54" xr:uid="{577CFB71-B702-470D-9703-F9C97F697059}"/>
    <cellStyle name="20% - Accent1 2 4 2" xfId="55" xr:uid="{7898E6F9-0C20-4137-B0B7-F82702348853}"/>
    <cellStyle name="20% - Accent1 2 4 2 2" xfId="56" xr:uid="{1103202D-2151-4B8C-AC80-2F4A2398D417}"/>
    <cellStyle name="20% - Accent1 2 4 2 2 2" xfId="7240" xr:uid="{858E7E93-9664-4375-83DD-70B3F572890F}"/>
    <cellStyle name="20% - Accent1 2 4 2 3" xfId="57" xr:uid="{FC9EC8C3-4556-416D-8983-D2940CC6B1E4}"/>
    <cellStyle name="20% - Accent1 2 4 2 3 2" xfId="7891" xr:uid="{D6C44DAE-9BD6-4916-9A1B-E402DC6DA61D}"/>
    <cellStyle name="20% - Accent1 2 4 2 4" xfId="58" xr:uid="{3123BD82-AB9D-448A-A1A7-DD290ACFEB36}"/>
    <cellStyle name="20% - Accent1 2 4 2 4 2" xfId="8547" xr:uid="{B0ABA6A0-F3E4-41C1-B6D3-A0EDB8EB0DE8}"/>
    <cellStyle name="20% - Accent1 2 4 2 5" xfId="59" xr:uid="{0887B24E-719D-46CB-B531-1BF729841A07}"/>
    <cellStyle name="20% - Accent1 2 4 2 5 2" xfId="9210" xr:uid="{5DD991AC-3DAD-4C71-9D05-EF7E4581C685}"/>
    <cellStyle name="20% - Accent1 2 4 2 6" xfId="6208" xr:uid="{5E6E198A-8869-4BB9-8C55-EC5AB3233A9B}"/>
    <cellStyle name="20% - Accent1 2 4 3" xfId="60" xr:uid="{E094BEA4-36AA-4529-A925-3C01F8BBB5A2}"/>
    <cellStyle name="20% - Accent1 2 4 3 2" xfId="6913" xr:uid="{C4969BF9-A2F9-49DD-B89C-3407357944D2}"/>
    <cellStyle name="20% - Accent1 2 4 4" xfId="61" xr:uid="{637721BE-749F-4A3E-BDCD-E332CAACC70E}"/>
    <cellStyle name="20% - Accent1 2 4 4 2" xfId="7564" xr:uid="{8F137B80-F33A-4DCA-AFA7-99F23F4181FD}"/>
    <cellStyle name="20% - Accent1 2 4 5" xfId="62" xr:uid="{7E81C17A-575F-47FA-BCE5-609DEFF0C78F}"/>
    <cellStyle name="20% - Accent1 2 4 5 2" xfId="8220" xr:uid="{7FAE0518-7AB9-494D-965B-D1057D0A1309}"/>
    <cellStyle name="20% - Accent1 2 4 6" xfId="63" xr:uid="{7CFF7D11-C9E5-4270-9F8A-C159E8ABEFB4}"/>
    <cellStyle name="20% - Accent1 2 4 6 2" xfId="8883" xr:uid="{CE600BDC-85E6-44A2-8035-F992AA84F26D}"/>
    <cellStyle name="20% - Accent1 2 4 7" xfId="5878" xr:uid="{A6930073-421B-4EE2-BF7E-69DE78C39ED6}"/>
    <cellStyle name="20% - Accent1 2 5" xfId="64" xr:uid="{160DB308-5CAF-4C63-BC06-948D12A91E3A}"/>
    <cellStyle name="20% - Accent1 2 5 2" xfId="65" xr:uid="{F5DBFFB6-C684-483B-9EAF-6C6E35B8DCBF}"/>
    <cellStyle name="20% - Accent1 2 5 2 2" xfId="7024" xr:uid="{8ED2FC45-BF6A-4F54-94A6-D928328CE160}"/>
    <cellStyle name="20% - Accent1 2 5 3" xfId="66" xr:uid="{826593D9-C852-4C1F-9D8A-41ACCCC05B8D}"/>
    <cellStyle name="20% - Accent1 2 5 3 2" xfId="7675" xr:uid="{ABEA2929-5900-4C0B-B056-34FC96E49663}"/>
    <cellStyle name="20% - Accent1 2 5 4" xfId="67" xr:uid="{910900EE-4856-440B-B31C-DCFADF15F978}"/>
    <cellStyle name="20% - Accent1 2 5 4 2" xfId="8331" xr:uid="{E21A8DAD-37E9-4359-9CF8-2C74D3DB1C90}"/>
    <cellStyle name="20% - Accent1 2 5 5" xfId="68" xr:uid="{A8F0E5B6-0B65-43F4-BD24-ACD78A9EA2B5}"/>
    <cellStyle name="20% - Accent1 2 5 5 2" xfId="8994" xr:uid="{64512F22-0072-4766-9972-2813EEFA1A11}"/>
    <cellStyle name="20% - Accent1 2 5 6" xfId="5992" xr:uid="{6FDADB23-7F83-4606-8F60-FA77AA8D90A8}"/>
    <cellStyle name="20% - Accent1 2 6" xfId="69" xr:uid="{CECBDF51-1AF5-4163-A5F7-4AD3287EB33C}"/>
    <cellStyle name="20% - Accent1 2 6 2" xfId="6488" xr:uid="{FD4F6029-DD48-4BFB-AA70-6CA0CBF2C9AC}"/>
    <cellStyle name="20% - Accent1 2 7" xfId="70" xr:uid="{74E6A596-60DA-4745-81A0-07C2B3D94063}"/>
    <cellStyle name="20% - Accent1 2 7 2" xfId="6697" xr:uid="{D9CDAD5C-531B-40CD-9DBB-C72529FA3E34}"/>
    <cellStyle name="20% - Accent1 2 8" xfId="71" xr:uid="{8F5B0F25-7EE4-442D-AE0D-8C23E3B4F84B}"/>
    <cellStyle name="20% - Accent1 2 8 2" xfId="7348" xr:uid="{3871025C-4E1B-4E88-A95F-51CA19752F3E}"/>
    <cellStyle name="20% - Accent1 2 9" xfId="72" xr:uid="{B4EBFABD-03CF-430F-A5C6-A4622440AA12}"/>
    <cellStyle name="20% - Accent1 2 9 2" xfId="8003" xr:uid="{B9BC64A9-7F5A-45C8-AF9B-80D0C369FE23}"/>
    <cellStyle name="20% - Accent1 3" xfId="73" xr:uid="{D83DF6E5-9B4E-40DD-AE64-2066F317822A}"/>
    <cellStyle name="20% - Accent1 3 10" xfId="74" xr:uid="{FAA0349A-9B55-435C-84F0-AB7550A00938}"/>
    <cellStyle name="20% - Accent1 3 10 2" xfId="8684" xr:uid="{C0EB8BBE-341D-40F5-BDFE-CB10411B40D1}"/>
    <cellStyle name="20% - Accent1 3 11" xfId="75" xr:uid="{7D3AA6C7-F1F5-4E4C-8B90-0913A85BFA1F}"/>
    <cellStyle name="20% - Accent1 3 11 2" xfId="6445" xr:uid="{A6BE8E68-7684-4585-B811-CA0BA6E0164C}"/>
    <cellStyle name="20% - Accent1 3 12" xfId="76" xr:uid="{CF930792-C32B-4B57-9A53-E3402CE2E1BB}"/>
    <cellStyle name="20% - Accent1 3 12 2" xfId="6382" xr:uid="{76D83E5F-B6CD-485F-8328-4E5C2A319987}"/>
    <cellStyle name="20% - Accent1 3 13" xfId="77" xr:uid="{779671F9-2EB4-4B6E-BA0A-A3E2B103C845}"/>
    <cellStyle name="20% - Accent1 3 13 2" xfId="5667" xr:uid="{8774EE23-4E43-488C-8898-62273E6E46FE}"/>
    <cellStyle name="20% - Accent1 3 14" xfId="4996" xr:uid="{6A14AA2E-E5C5-432A-89C9-A1514EA13A59}"/>
    <cellStyle name="20% - Accent1 3 2" xfId="78" xr:uid="{9B8D8B7E-E466-47B0-9889-FF14400D79C5}"/>
    <cellStyle name="20% - Accent1 3 2 10" xfId="79" xr:uid="{704073B8-FCFD-4EC9-B0D1-7568BDFC82D9}"/>
    <cellStyle name="20% - Accent1 3 2 10 2" xfId="5728" xr:uid="{5222095F-C70C-4D50-90CB-623FF6F8D923}"/>
    <cellStyle name="20% - Accent1 3 2 11" xfId="5088" xr:uid="{7F84F0CD-FE67-460C-8189-2A1C58D958CD}"/>
    <cellStyle name="20% - Accent1 3 2 2" xfId="80" xr:uid="{111A259D-F0C6-46E7-A4C9-3812FDD777DB}"/>
    <cellStyle name="20% - Accent1 3 2 2 2" xfId="81" xr:uid="{E0680FDB-5CA7-4FE4-BF0A-EF2F0046F652}"/>
    <cellStyle name="20% - Accent1 3 2 2 2 2" xfId="82" xr:uid="{1B4F666B-A47A-4A86-B0CF-73001024892A}"/>
    <cellStyle name="20% - Accent1 3 2 2 2 2 2" xfId="7203" xr:uid="{46773547-6751-4128-B427-91C4AC2FF122}"/>
    <cellStyle name="20% - Accent1 3 2 2 2 3" xfId="83" xr:uid="{66016FEE-1B6D-4DCC-B121-A0D0D6A08EDC}"/>
    <cellStyle name="20% - Accent1 3 2 2 2 3 2" xfId="7854" xr:uid="{DB88EBD1-095F-42F4-8B6D-E6D37B29EDD0}"/>
    <cellStyle name="20% - Accent1 3 2 2 2 4" xfId="84" xr:uid="{D0CA74E6-10B6-44A4-A1E5-782C1D03CA8B}"/>
    <cellStyle name="20% - Accent1 3 2 2 2 4 2" xfId="8510" xr:uid="{D48C37B2-225C-4E3B-8C62-CFDDEDA258DC}"/>
    <cellStyle name="20% - Accent1 3 2 2 2 5" xfId="85" xr:uid="{4FADFFFA-895D-442A-BA47-A679E9351DBF}"/>
    <cellStyle name="20% - Accent1 3 2 2 2 5 2" xfId="9173" xr:uid="{CF8FE7C8-EF23-4694-AF4C-FA0F6E073B37}"/>
    <cellStyle name="20% - Accent1 3 2 2 2 6" xfId="86" xr:uid="{EEADB01C-DA4C-4620-B831-DF289FEDC2C6}"/>
    <cellStyle name="20% - Accent1 3 2 2 2 6 2" xfId="6171" xr:uid="{168F4BDF-D42A-43EF-BB43-215304B49935}"/>
    <cellStyle name="20% - Accent1 3 2 2 2 7" xfId="5418" xr:uid="{18EFA5AE-A312-49C3-9731-CAA585F722C4}"/>
    <cellStyle name="20% - Accent1 3 2 2 3" xfId="87" xr:uid="{A91015CE-65CC-4E11-BDAF-7E8B1CBA3D3A}"/>
    <cellStyle name="20% - Accent1 3 2 2 3 2" xfId="6557" xr:uid="{1D41BC3E-EF60-4F86-90C3-F7DD68EB7AC2}"/>
    <cellStyle name="20% - Accent1 3 2 2 4" xfId="88" xr:uid="{E121CBBD-BD8D-4BFF-8986-F889EB4A89A9}"/>
    <cellStyle name="20% - Accent1 3 2 2 4 2" xfId="6876" xr:uid="{32B07E25-30D7-438D-BB1B-24C4B4653EBD}"/>
    <cellStyle name="20% - Accent1 3 2 2 5" xfId="89" xr:uid="{7E0001F1-B7C0-45C7-A560-19AFC46D7A5C}"/>
    <cellStyle name="20% - Accent1 3 2 2 5 2" xfId="7527" xr:uid="{DD85B7E5-34CB-43F5-A3C8-01542DB50F4D}"/>
    <cellStyle name="20% - Accent1 3 2 2 6" xfId="90" xr:uid="{CC25C069-5973-44DA-B913-7F7FC787CDAE}"/>
    <cellStyle name="20% - Accent1 3 2 2 6 2" xfId="8183" xr:uid="{3ECE47C0-614F-4462-A163-BD17C40F184A}"/>
    <cellStyle name="20% - Accent1 3 2 2 7" xfId="91" xr:uid="{A906093C-74E4-4002-8EE8-2040E78BBF8F}"/>
    <cellStyle name="20% - Accent1 3 2 2 7 2" xfId="8846" xr:uid="{47F05576-1F4A-431A-8C0E-F399FFF90AB4}"/>
    <cellStyle name="20% - Accent1 3 2 2 8" xfId="92" xr:uid="{BF596C8A-C142-44E3-9556-0DD4B73B8EC8}"/>
    <cellStyle name="20% - Accent1 3 2 2 8 2" xfId="5835" xr:uid="{D8537F45-8F53-4D4B-B6ED-33DD0C2BCFFF}"/>
    <cellStyle name="20% - Accent1 3 2 2 9" xfId="5199" xr:uid="{6C8E9C25-AA47-4E34-A075-9CB5C9F15647}"/>
    <cellStyle name="20% - Accent1 3 2 3" xfId="93" xr:uid="{A6BA7100-B9EF-4E76-910C-21DA701F4041}"/>
    <cellStyle name="20% - Accent1 3 2 3 2" xfId="94" xr:uid="{AAEA39C2-7F59-4DF1-9A1C-8F4D21D55EE4}"/>
    <cellStyle name="20% - Accent1 3 2 3 2 2" xfId="95" xr:uid="{4856253C-7596-4F9E-AD0A-3DA9E5917DF2}"/>
    <cellStyle name="20% - Accent1 3 2 3 2 2 2" xfId="7311" xr:uid="{441DDBD9-72C5-4B3E-BC33-9445297ED1BA}"/>
    <cellStyle name="20% - Accent1 3 2 3 2 3" xfId="96" xr:uid="{DA7C4E88-E706-48A0-AF34-122628343962}"/>
    <cellStyle name="20% - Accent1 3 2 3 2 3 2" xfId="7962" xr:uid="{1E53E83C-47CF-45F1-8019-673896764437}"/>
    <cellStyle name="20% - Accent1 3 2 3 2 4" xfId="97" xr:uid="{25E040DB-F76C-47E5-B9DB-A4A78AFBB267}"/>
    <cellStyle name="20% - Accent1 3 2 3 2 4 2" xfId="8618" xr:uid="{1A87CFAF-341E-4D20-BFF8-D217AF9E71EA}"/>
    <cellStyle name="20% - Accent1 3 2 3 2 5" xfId="98" xr:uid="{24CF1636-9565-4AA3-A0B2-74D345914502}"/>
    <cellStyle name="20% - Accent1 3 2 3 2 5 2" xfId="9281" xr:uid="{A95B0CB1-397E-4B9F-8670-4FEE537947BE}"/>
    <cellStyle name="20% - Accent1 3 2 3 2 6" xfId="6279" xr:uid="{0871CB62-643A-4FD9-8C58-22560E734C10}"/>
    <cellStyle name="20% - Accent1 3 2 3 3" xfId="99" xr:uid="{4C76E889-5E4B-4970-8992-CABF6A0B93EA}"/>
    <cellStyle name="20% - Accent1 3 2 3 3 2" xfId="6984" xr:uid="{5FEEFE19-6179-428F-B7A4-AF684886E590}"/>
    <cellStyle name="20% - Accent1 3 2 3 4" xfId="100" xr:uid="{416AEED7-7644-4B75-93E7-EF38A62F7464}"/>
    <cellStyle name="20% - Accent1 3 2 3 4 2" xfId="7635" xr:uid="{B76BBD3F-8F60-4429-AB60-2B33DAAF5F09}"/>
    <cellStyle name="20% - Accent1 3 2 3 5" xfId="101" xr:uid="{D5919B79-7514-49F6-96A3-583D9DAED54F}"/>
    <cellStyle name="20% - Accent1 3 2 3 5 2" xfId="8291" xr:uid="{824513D6-92BE-4710-9944-563CEE5B0C3E}"/>
    <cellStyle name="20% - Accent1 3 2 3 6" xfId="102" xr:uid="{1419055E-AE49-4340-90BE-CAABF5345E3A}"/>
    <cellStyle name="20% - Accent1 3 2 3 6 2" xfId="8954" xr:uid="{073F99D3-81DE-4CD4-B317-336DCFF87D91}"/>
    <cellStyle name="20% - Accent1 3 2 3 7" xfId="103" xr:uid="{6BAC90E5-9867-4B89-ABC1-C1131556EA6A}"/>
    <cellStyle name="20% - Accent1 3 2 3 7 2" xfId="5949" xr:uid="{A171D412-1856-43C9-9E6E-DE1C2600B5AB}"/>
    <cellStyle name="20% - Accent1 3 2 3 8" xfId="5308" xr:uid="{C0A12B3F-D58D-4307-B9CD-C65FDFCF361C}"/>
    <cellStyle name="20% - Accent1 3 2 4" xfId="104" xr:uid="{4AB127C7-64A2-4594-B110-2C00E521FF8F}"/>
    <cellStyle name="20% - Accent1 3 2 4 2" xfId="105" xr:uid="{8E0AF9C5-1B91-413F-BFAD-F8DDB6D5006E}"/>
    <cellStyle name="20% - Accent1 3 2 4 2 2" xfId="7095" xr:uid="{A1097EB0-DE5F-4BC3-A939-861E778BE5A3}"/>
    <cellStyle name="20% - Accent1 3 2 4 3" xfId="106" xr:uid="{F1BBC7C5-C6D8-4B2B-BD28-2ADE5B4271EE}"/>
    <cellStyle name="20% - Accent1 3 2 4 3 2" xfId="7746" xr:uid="{269A2DE4-53BF-4F69-BBE8-2EAC8AFF8B18}"/>
    <cellStyle name="20% - Accent1 3 2 4 4" xfId="107" xr:uid="{6658C6F6-222D-443E-A532-FCA1946EB765}"/>
    <cellStyle name="20% - Accent1 3 2 4 4 2" xfId="8402" xr:uid="{32B1C7FB-489F-47E6-8C6C-F177F33AAA14}"/>
    <cellStyle name="20% - Accent1 3 2 4 5" xfId="108" xr:uid="{FE3BBECB-5234-4B54-B59E-D6EDACE84874}"/>
    <cellStyle name="20% - Accent1 3 2 4 5 2" xfId="9065" xr:uid="{DB360DB7-F41C-4D89-889E-C916720958E8}"/>
    <cellStyle name="20% - Accent1 3 2 4 6" xfId="6063" xr:uid="{8AC19134-6358-4FBC-8610-97097ECB9BE8}"/>
    <cellStyle name="20% - Accent1 3 2 5" xfId="109" xr:uid="{76DCB0CF-2C7D-4E6F-9F84-EA18E4D6C763}"/>
    <cellStyle name="20% - Accent1 3 2 5 2" xfId="6634" xr:uid="{F997A412-E596-4864-AB9B-0720AC6ECE23}"/>
    <cellStyle name="20% - Accent1 3 2 6" xfId="110" xr:uid="{E9B4E16A-71A3-4F84-B6A0-36ED1AF8A9A3}"/>
    <cellStyle name="20% - Accent1 3 2 6 2" xfId="6768" xr:uid="{2CE99B85-86F3-4B2C-A6BB-7EDEF7CC6CF4}"/>
    <cellStyle name="20% - Accent1 3 2 7" xfId="111" xr:uid="{64809BF3-7B66-46B4-94FE-523E0A4A9B50}"/>
    <cellStyle name="20% - Accent1 3 2 7 2" xfId="7419" xr:uid="{EB80FAAD-61E1-4ACA-BDB7-C5D4DC10E4D7}"/>
    <cellStyle name="20% - Accent1 3 2 8" xfId="112" xr:uid="{029772F4-952B-43F4-B4AE-1C69E6783FC7}"/>
    <cellStyle name="20% - Accent1 3 2 8 2" xfId="8075" xr:uid="{62ED45A5-29D4-4D80-AE89-CCE78D17A998}"/>
    <cellStyle name="20% - Accent1 3 2 9" xfId="113" xr:uid="{03CA2C67-AF62-4780-8951-64E2624F57A6}"/>
    <cellStyle name="20% - Accent1 3 2 9 2" xfId="8738" xr:uid="{31AF4221-BC27-4A0F-A711-E70CC712A8D0}"/>
    <cellStyle name="20% - Accent1 3 3" xfId="114" xr:uid="{76889C12-C1FA-468E-B128-4449767500A1}"/>
    <cellStyle name="20% - Accent1 3 3 2" xfId="115" xr:uid="{00A62AF6-05C4-4D84-B09C-C8C7DFEF8763}"/>
    <cellStyle name="20% - Accent1 3 3 2 2" xfId="116" xr:uid="{D5EC16F6-C0D6-4E4B-93F9-2BA39D217D7B}"/>
    <cellStyle name="20% - Accent1 3 3 2 2 2" xfId="7149" xr:uid="{4C5F5CFD-C39D-4CD8-B7AC-EF0CCBDB1E05}"/>
    <cellStyle name="20% - Accent1 3 3 2 3" xfId="117" xr:uid="{212E6281-E2D3-49EF-A5C7-269386EDF841}"/>
    <cellStyle name="20% - Accent1 3 3 2 3 2" xfId="7800" xr:uid="{34AA4397-18FF-4F6C-A178-F6E4E49B4D5B}"/>
    <cellStyle name="20% - Accent1 3 3 2 4" xfId="118" xr:uid="{B82DA3F7-9BC8-48EC-8D69-D47DB91ADFA3}"/>
    <cellStyle name="20% - Accent1 3 3 2 4 2" xfId="8456" xr:uid="{B27090AE-1F56-4318-A8EF-6A2630E1519B}"/>
    <cellStyle name="20% - Accent1 3 3 2 5" xfId="119" xr:uid="{E79A0110-F9DD-4928-A4C1-DDBBF1CAC2A7}"/>
    <cellStyle name="20% - Accent1 3 3 2 5 2" xfId="9119" xr:uid="{3291AB24-C696-4983-AC12-ED2566D89973}"/>
    <cellStyle name="20% - Accent1 3 3 2 6" xfId="120" xr:uid="{A2050861-22A0-45EB-856D-1FCFF196787D}"/>
    <cellStyle name="20% - Accent1 3 3 2 6 2" xfId="6117" xr:uid="{D723BBA4-0B0E-4B0A-89B3-C54B3C95F173}"/>
    <cellStyle name="20% - Accent1 3 3 2 7" xfId="5375" xr:uid="{6F3AF91A-D3A3-495B-8D67-606D57DD426A}"/>
    <cellStyle name="20% - Accent1 3 3 3" xfId="121" xr:uid="{4EEF5344-842D-4284-A102-D281712CB76C}"/>
    <cellStyle name="20% - Accent1 3 3 3 2" xfId="6665" xr:uid="{C61D6681-4E7B-406C-8CD7-AC38720D0D6D}"/>
    <cellStyle name="20% - Accent1 3 3 4" xfId="122" xr:uid="{AFC35D26-6C07-40D6-835B-EE029ECFEE65}"/>
    <cellStyle name="20% - Accent1 3 3 4 2" xfId="6822" xr:uid="{F3D7CB9F-DBA9-4205-96ED-B93B740B7B73}"/>
    <cellStyle name="20% - Accent1 3 3 5" xfId="123" xr:uid="{553864F3-08D1-4302-96CE-BC5F9C2B5BDE}"/>
    <cellStyle name="20% - Accent1 3 3 5 2" xfId="7473" xr:uid="{E3FD2504-C3D0-4567-93D2-837CB4AF6B53}"/>
    <cellStyle name="20% - Accent1 3 3 6" xfId="124" xr:uid="{40209A4E-28CF-4232-B7B1-355D6B57487B}"/>
    <cellStyle name="20% - Accent1 3 3 6 2" xfId="8129" xr:uid="{8C2AA72D-AF35-4F5B-804C-2B2583C60EC5}"/>
    <cellStyle name="20% - Accent1 3 3 7" xfId="125" xr:uid="{A5899895-228B-47FF-B95D-29D79F7BC6C3}"/>
    <cellStyle name="20% - Accent1 3 3 7 2" xfId="8792" xr:uid="{344AD514-A563-4602-A122-47878453815C}"/>
    <cellStyle name="20% - Accent1 3 3 8" xfId="126" xr:uid="{8BC0A3B9-783C-4FE0-87B3-212CFDE95098}"/>
    <cellStyle name="20% - Accent1 3 3 8 2" xfId="5781" xr:uid="{1CE59DAD-4D76-4DBB-9125-AA0252C8D4BB}"/>
    <cellStyle name="20% - Accent1 3 3 9" xfId="5156" xr:uid="{CFA72BDC-C132-45DE-B557-CCA3434C4833}"/>
    <cellStyle name="20% - Accent1 3 4" xfId="127" xr:uid="{728F467C-110B-495B-A3AA-6415B9D36BA5}"/>
    <cellStyle name="20% - Accent1 3 4 2" xfId="128" xr:uid="{47A58339-5F0E-4410-96C5-FB7CF1D2F868}"/>
    <cellStyle name="20% - Accent1 3 4 2 2" xfId="129" xr:uid="{7E894E1B-A7B3-4CC3-8AFE-B84E5A8C31D8}"/>
    <cellStyle name="20% - Accent1 3 4 2 2 2" xfId="7257" xr:uid="{0F01BAA6-C356-48AE-8B2F-D9191A36B739}"/>
    <cellStyle name="20% - Accent1 3 4 2 3" xfId="130" xr:uid="{3763F453-3987-4A29-975A-5C84354CE766}"/>
    <cellStyle name="20% - Accent1 3 4 2 3 2" xfId="7908" xr:uid="{CC3A18D5-F308-4627-A8B1-0E44FD3DD17C}"/>
    <cellStyle name="20% - Accent1 3 4 2 4" xfId="131" xr:uid="{C618E4E8-87C3-424F-92DD-F175AA014D9F}"/>
    <cellStyle name="20% - Accent1 3 4 2 4 2" xfId="8564" xr:uid="{EC01A0AD-B184-416D-8DA7-D2FD887B102D}"/>
    <cellStyle name="20% - Accent1 3 4 2 5" xfId="132" xr:uid="{DF62439B-A948-433A-874F-623C28C48297}"/>
    <cellStyle name="20% - Accent1 3 4 2 5 2" xfId="9227" xr:uid="{B94FAE6E-4BF1-42DF-B899-90BD0B20570C}"/>
    <cellStyle name="20% - Accent1 3 4 2 6" xfId="6225" xr:uid="{0A2707FA-4C95-463D-95AB-BA0CEE50162D}"/>
    <cellStyle name="20% - Accent1 3 4 3" xfId="133" xr:uid="{E9564B6B-44CE-4ED5-847F-88EE9F9B717A}"/>
    <cellStyle name="20% - Accent1 3 4 3 2" xfId="6930" xr:uid="{EF26FF93-270B-4FE4-B83A-14BD3250FA53}"/>
    <cellStyle name="20% - Accent1 3 4 4" xfId="134" xr:uid="{DF7A0778-6B6A-4488-9A15-F92E51EED1BA}"/>
    <cellStyle name="20% - Accent1 3 4 4 2" xfId="7581" xr:uid="{F75680E9-A672-4629-9F64-64787168E858}"/>
    <cellStyle name="20% - Accent1 3 4 5" xfId="135" xr:uid="{AF2EFD67-2A09-4B45-8AA5-0F95F73CA4E3}"/>
    <cellStyle name="20% - Accent1 3 4 5 2" xfId="8237" xr:uid="{9FA543B7-3A0F-4D47-88E4-E2D70089300E}"/>
    <cellStyle name="20% - Accent1 3 4 6" xfId="136" xr:uid="{8A808C3C-2CC1-46EE-889F-0D52AAE4D1D9}"/>
    <cellStyle name="20% - Accent1 3 4 6 2" xfId="8900" xr:uid="{D43431A6-E3D5-4A94-A01F-3C0964D8A52A}"/>
    <cellStyle name="20% - Accent1 3 4 7" xfId="137" xr:uid="{5E33222D-CE16-4250-B64C-1E569176DAB2}"/>
    <cellStyle name="20% - Accent1 3 4 7 2" xfId="5895" xr:uid="{DE335AE6-0058-4891-A7DB-62BCD90B5578}"/>
    <cellStyle name="20% - Accent1 3 4 8" xfId="5265" xr:uid="{58D23FD1-D6ED-416F-813A-FE5B6F5460BD}"/>
    <cellStyle name="20% - Accent1 3 5" xfId="138" xr:uid="{7BEA42C4-BAB3-46BB-A86A-9FAA0DFDC77A}"/>
    <cellStyle name="20% - Accent1 3 5 2" xfId="139" xr:uid="{E10D74ED-B86F-4504-BA6A-96880135F31A}"/>
    <cellStyle name="20% - Accent1 3 5 2 2" xfId="7041" xr:uid="{F7D0DD27-F1BF-4318-926C-6C22BA2BAB53}"/>
    <cellStyle name="20% - Accent1 3 5 3" xfId="140" xr:uid="{A875AF8C-D4D9-4910-9D24-EE114799574D}"/>
    <cellStyle name="20% - Accent1 3 5 3 2" xfId="7692" xr:uid="{FAA8BCBD-2B0D-447D-8BE3-F8CF918D043B}"/>
    <cellStyle name="20% - Accent1 3 5 4" xfId="141" xr:uid="{BE7E8E96-6E33-4358-AD18-6D1EB179312F}"/>
    <cellStyle name="20% - Accent1 3 5 4 2" xfId="8348" xr:uid="{025B1A3C-F68F-4D6B-994A-0A92A437F65C}"/>
    <cellStyle name="20% - Accent1 3 5 5" xfId="142" xr:uid="{EDDF87AA-A535-4286-885C-A96208D0060B}"/>
    <cellStyle name="20% - Accent1 3 5 5 2" xfId="9011" xr:uid="{73FAEA26-B640-41C4-9536-4477E8591952}"/>
    <cellStyle name="20% - Accent1 3 5 6" xfId="143" xr:uid="{C70CB754-C968-4B01-9429-32B830E7560C}"/>
    <cellStyle name="20% - Accent1 3 5 6 2" xfId="6009" xr:uid="{B73B0E76-665E-404C-9020-E232D0AF0BE6}"/>
    <cellStyle name="20% - Accent1 3 5 7" xfId="5042" xr:uid="{DEB25D65-E092-4078-9AD6-0AADA2C476B7}"/>
    <cellStyle name="20% - Accent1 3 6" xfId="144" xr:uid="{F0AF9A6B-A8EB-4464-B398-8782796634BD}"/>
    <cellStyle name="20% - Accent1 3 6 2" xfId="6626" xr:uid="{8A0D35B4-BFC6-4317-A5B1-18D8522372C0}"/>
    <cellStyle name="20% - Accent1 3 7" xfId="145" xr:uid="{18CBAA55-7FEB-4DA9-B900-0D4C85E8DB98}"/>
    <cellStyle name="20% - Accent1 3 7 2" xfId="6714" xr:uid="{A7325332-3E04-4CB9-8CC6-B29B52F6650C}"/>
    <cellStyle name="20% - Accent1 3 8" xfId="146" xr:uid="{731F3EA4-D5C2-42B1-A6D8-D03887E22326}"/>
    <cellStyle name="20% - Accent1 3 8 2" xfId="7365" xr:uid="{E74C0D88-7C43-40CE-804E-4C9EC3CE9496}"/>
    <cellStyle name="20% - Accent1 3 9" xfId="147" xr:uid="{BD48D361-4D3E-4D63-A339-3094BE1F7D41}"/>
    <cellStyle name="20% - Accent1 3 9 2" xfId="8020" xr:uid="{1884D531-D81C-4AF7-B955-3DC10C2ECB83}"/>
    <cellStyle name="20% - Accent1 4" xfId="148" xr:uid="{8F53B0E8-A68D-47EF-97A9-F246DA9C417D}"/>
    <cellStyle name="20% - Accent1 4 10" xfId="149" xr:uid="{BE5C0CDE-90B4-4A75-8167-E52AA18EC3D2}"/>
    <cellStyle name="20% - Accent1 4 10 2" xfId="5695" xr:uid="{E1300337-6331-4A69-9E0C-F54605EFA50C}"/>
    <cellStyle name="20% - Accent1 4 11" xfId="5107" xr:uid="{8BAB5F86-1543-46A3-B643-FB33F68E50FD}"/>
    <cellStyle name="20% - Accent1 4 2" xfId="150" xr:uid="{2E17A8A4-E13A-4271-8122-D190D60769D9}"/>
    <cellStyle name="20% - Accent1 4 2 2" xfId="151" xr:uid="{0DD54744-184B-458F-960F-820310698D64}"/>
    <cellStyle name="20% - Accent1 4 2 2 2" xfId="152" xr:uid="{7E5EC9DC-81EB-44AC-A854-E51BCDDCE403}"/>
    <cellStyle name="20% - Accent1 4 2 2 2 2" xfId="7170" xr:uid="{A61B7E42-D32E-48D8-B53C-234E8B44CB34}"/>
    <cellStyle name="20% - Accent1 4 2 2 3" xfId="153" xr:uid="{CBB20599-F7CD-4218-9870-73AB4C7F4C51}"/>
    <cellStyle name="20% - Accent1 4 2 2 3 2" xfId="7821" xr:uid="{7F7E2D6D-EAEE-4F93-9063-B07224A87CA5}"/>
    <cellStyle name="20% - Accent1 4 2 2 4" xfId="154" xr:uid="{50FA0D53-17A7-48CA-AA9C-AEE8E41E7E8D}"/>
    <cellStyle name="20% - Accent1 4 2 2 4 2" xfId="8477" xr:uid="{B3F84B80-9038-4876-B1FA-F61FBDCDB204}"/>
    <cellStyle name="20% - Accent1 4 2 2 5" xfId="155" xr:uid="{B3B25110-7A87-438A-B688-4973F4D27434}"/>
    <cellStyle name="20% - Accent1 4 2 2 5 2" xfId="9140" xr:uid="{A6063256-088D-4115-B52C-7713CFCD38BD}"/>
    <cellStyle name="20% - Accent1 4 2 2 6" xfId="156" xr:uid="{ABF0D4E7-A9C5-46D5-9403-82EAAC37128A}"/>
    <cellStyle name="20% - Accent1 4 2 2 6 2" xfId="6138" xr:uid="{C5C9859B-E0D7-4C90-9277-BB7B36ABDB4A}"/>
    <cellStyle name="20% - Accent1 4 2 2 7" xfId="5437" xr:uid="{1A52EC48-2A5F-4D15-8E0A-1D84D40B2F12}"/>
    <cellStyle name="20% - Accent1 4 2 3" xfId="157" xr:uid="{38A28DA5-A9B5-4503-A3D9-65027FC27E0C}"/>
    <cellStyle name="20% - Accent1 4 2 3 2" xfId="6609" xr:uid="{F8C0EF77-5374-4434-9899-E18591670E7A}"/>
    <cellStyle name="20% - Accent1 4 2 4" xfId="158" xr:uid="{608739F3-27B1-468A-A29D-17DD22511892}"/>
    <cellStyle name="20% - Accent1 4 2 4 2" xfId="6843" xr:uid="{361F7804-9DA1-4CDC-A5EB-B2A111211016}"/>
    <cellStyle name="20% - Accent1 4 2 5" xfId="159" xr:uid="{B97FB29B-CF53-423D-B012-5C40437DCFDF}"/>
    <cellStyle name="20% - Accent1 4 2 5 2" xfId="7494" xr:uid="{E7B42F43-4FCE-4AC9-9857-FE0508A03B50}"/>
    <cellStyle name="20% - Accent1 4 2 6" xfId="160" xr:uid="{72A038A0-0E3E-49DA-9390-442577BD833A}"/>
    <cellStyle name="20% - Accent1 4 2 6 2" xfId="8150" xr:uid="{9A888098-0ACD-4433-B0F7-D80C36FA1FBF}"/>
    <cellStyle name="20% - Accent1 4 2 7" xfId="161" xr:uid="{1C24AAE8-7D04-4380-BD19-345632207A16}"/>
    <cellStyle name="20% - Accent1 4 2 7 2" xfId="8813" xr:uid="{B94EB3D0-E531-4CB9-9C25-3DA51EAAA816}"/>
    <cellStyle name="20% - Accent1 4 2 8" xfId="162" xr:uid="{B1940051-F38B-4A91-BF4B-E6A37CC1BB67}"/>
    <cellStyle name="20% - Accent1 4 2 8 2" xfId="5802" xr:uid="{03C7C6D0-DC33-4B12-B877-9CCA7F85355C}"/>
    <cellStyle name="20% - Accent1 4 2 9" xfId="5218" xr:uid="{447358CA-ACF3-4DA6-92B1-AE8F6C630139}"/>
    <cellStyle name="20% - Accent1 4 3" xfId="163" xr:uid="{1CA0EC9E-B4F2-4297-A4DF-8B1EBE0FDD21}"/>
    <cellStyle name="20% - Accent1 4 3 2" xfId="164" xr:uid="{3F37FE40-D971-4908-ADD1-7B1EC72E4DDA}"/>
    <cellStyle name="20% - Accent1 4 3 2 2" xfId="165" xr:uid="{25267349-75F5-4316-860B-999B63AB87F3}"/>
    <cellStyle name="20% - Accent1 4 3 2 2 2" xfId="7278" xr:uid="{4885EFD6-8F5A-4353-A85B-277A0351BB14}"/>
    <cellStyle name="20% - Accent1 4 3 2 3" xfId="166" xr:uid="{1F69EDEE-1A4F-4AD2-97BC-E75A25FCAE0C}"/>
    <cellStyle name="20% - Accent1 4 3 2 3 2" xfId="7929" xr:uid="{AEC32B7E-AEBE-4174-8518-0B92619BD04B}"/>
    <cellStyle name="20% - Accent1 4 3 2 4" xfId="167" xr:uid="{42DD7FBC-1897-4A45-922E-1EBCAEB192C9}"/>
    <cellStyle name="20% - Accent1 4 3 2 4 2" xfId="8585" xr:uid="{011D5DB9-F3B9-4B0C-82A0-2B66A7CACCEF}"/>
    <cellStyle name="20% - Accent1 4 3 2 5" xfId="168" xr:uid="{8A06D766-9087-4E1C-97DB-13A5F563CF3B}"/>
    <cellStyle name="20% - Accent1 4 3 2 5 2" xfId="9248" xr:uid="{9AD3BE29-0752-4511-A7DF-80A94CC99078}"/>
    <cellStyle name="20% - Accent1 4 3 2 6" xfId="6246" xr:uid="{5E8365E8-31B8-44FE-9A3B-D9AA1B6E480E}"/>
    <cellStyle name="20% - Accent1 4 3 3" xfId="169" xr:uid="{590B1FD7-7237-443F-AF1F-B821A6C8D125}"/>
    <cellStyle name="20% - Accent1 4 3 3 2" xfId="6951" xr:uid="{3126AC23-A0FF-4F02-A9C6-EAF402BA716F}"/>
    <cellStyle name="20% - Accent1 4 3 4" xfId="170" xr:uid="{F12B5E77-FC5C-44D3-A842-F14F204A581B}"/>
    <cellStyle name="20% - Accent1 4 3 4 2" xfId="7602" xr:uid="{3854BA3B-E680-4669-9237-9F489302F199}"/>
    <cellStyle name="20% - Accent1 4 3 5" xfId="171" xr:uid="{A7F75F1A-DFCC-403E-8709-86A167F40752}"/>
    <cellStyle name="20% - Accent1 4 3 5 2" xfId="8258" xr:uid="{F61A5F70-6C07-4514-A39D-303A6ABC6413}"/>
    <cellStyle name="20% - Accent1 4 3 6" xfId="172" xr:uid="{6889D13F-5464-4C90-BD83-AD584132DA6B}"/>
    <cellStyle name="20% - Accent1 4 3 6 2" xfId="8921" xr:uid="{3C966429-F0E0-4F2F-97C7-3565F32B40EB}"/>
    <cellStyle name="20% - Accent1 4 3 7" xfId="173" xr:uid="{68DEBFAA-8C98-469A-8BB3-8F43F3E3C686}"/>
    <cellStyle name="20% - Accent1 4 3 7 2" xfId="5916" xr:uid="{F2BA3C4A-9DFD-4C83-8E6F-7F0DF666FDFE}"/>
    <cellStyle name="20% - Accent1 4 3 8" xfId="5327" xr:uid="{55B6367F-E227-4ECC-9D0E-BF16B78903E1}"/>
    <cellStyle name="20% - Accent1 4 4" xfId="174" xr:uid="{DE3973DC-88FF-4328-8AA9-51BF548ABE6D}"/>
    <cellStyle name="20% - Accent1 4 4 2" xfId="175" xr:uid="{1870D777-16B5-4810-9FD3-9BB92886BF16}"/>
    <cellStyle name="20% - Accent1 4 4 2 2" xfId="7062" xr:uid="{79679037-0C9F-457D-830A-70E223B4E8D8}"/>
    <cellStyle name="20% - Accent1 4 4 3" xfId="176" xr:uid="{440DE097-322C-4273-8F79-FB6C84EAC476}"/>
    <cellStyle name="20% - Accent1 4 4 3 2" xfId="7713" xr:uid="{FEE6DC70-F919-44C4-8D7E-6A24423C322A}"/>
    <cellStyle name="20% - Accent1 4 4 4" xfId="177" xr:uid="{31CE8DF2-E0CE-4456-950A-4F24916DF6AD}"/>
    <cellStyle name="20% - Accent1 4 4 4 2" xfId="8369" xr:uid="{85BBA75B-C9CE-4F58-A36D-067A8DAA24B8}"/>
    <cellStyle name="20% - Accent1 4 4 5" xfId="178" xr:uid="{D6C246BD-1423-4CFF-AA00-60F0FE4C84A3}"/>
    <cellStyle name="20% - Accent1 4 4 5 2" xfId="9032" xr:uid="{DE7EB5B7-F9AB-4A7B-A1B5-AB3E42403625}"/>
    <cellStyle name="20% - Accent1 4 4 6" xfId="6030" xr:uid="{3281196B-1A37-4FE9-8BC9-F0F3BC303DC7}"/>
    <cellStyle name="20% - Accent1 4 5" xfId="179" xr:uid="{68833279-D266-4366-9FFD-B0A4EED9D6E9}"/>
    <cellStyle name="20% - Accent1 4 5 2" xfId="6430" xr:uid="{D04629A1-E673-4F27-8C65-DD909ABE6890}"/>
    <cellStyle name="20% - Accent1 4 6" xfId="180" xr:uid="{08F80956-5C56-486D-A249-76A6A5EF1E1D}"/>
    <cellStyle name="20% - Accent1 4 6 2" xfId="6735" xr:uid="{3815E8FE-6F16-4ADB-8E53-9466A8706347}"/>
    <cellStyle name="20% - Accent1 4 7" xfId="181" xr:uid="{A9A46139-B620-4DF3-9DD1-F91F07346248}"/>
    <cellStyle name="20% - Accent1 4 7 2" xfId="7386" xr:uid="{C91505C2-DA4C-42AB-AC8B-01782BE92DC0}"/>
    <cellStyle name="20% - Accent1 4 8" xfId="182" xr:uid="{A37A5EE9-E746-4609-9C06-C96C03242AFD}"/>
    <cellStyle name="20% - Accent1 4 8 2" xfId="8042" xr:uid="{AD17AFE2-EC49-430F-9DD7-A6B1721B7A0E}"/>
    <cellStyle name="20% - Accent1 4 9" xfId="183" xr:uid="{9B307CCE-97CA-4618-BDBE-06FFB521E83D}"/>
    <cellStyle name="20% - Accent1 4 9 2" xfId="8705" xr:uid="{5B66AC2E-FFBF-43D0-8974-7493FDF5B7D2}"/>
    <cellStyle name="20% - Accent1 5" xfId="184" xr:uid="{0655CD6E-93FA-4BF4-BADC-8CCEB82649D7}"/>
    <cellStyle name="20% - Accent1 5 10" xfId="185" xr:uid="{039B7DE5-3106-452F-AAC8-6FB634189C2D}"/>
    <cellStyle name="20% - Accent1 5 10 2" xfId="5746" xr:uid="{CEAE4287-C7D0-4423-AB65-C2732F772CC9}"/>
    <cellStyle name="20% - Accent1 5 11" xfId="5066" xr:uid="{04B84829-8936-4F03-9651-26CBA511422F}"/>
    <cellStyle name="20% - Accent1 5 2" xfId="186" xr:uid="{AEDC0E04-FC5F-4F45-995D-FC0CE95C125D}"/>
    <cellStyle name="20% - Accent1 5 2 2" xfId="187" xr:uid="{7E19BFF4-931B-4F45-94C8-D84E824E220D}"/>
    <cellStyle name="20% - Accent1 5 2 2 2" xfId="188" xr:uid="{E58E9D87-B696-411B-9885-BDCB2017997D}"/>
    <cellStyle name="20% - Accent1 5 2 2 2 2" xfId="7114" xr:uid="{7FF23B23-B766-436A-905F-A9876F4F014B}"/>
    <cellStyle name="20% - Accent1 5 2 2 3" xfId="5399" xr:uid="{4F3C831C-D254-43FF-95E8-0FAD067CF062}"/>
    <cellStyle name="20% - Accent1 5 2 3" xfId="189" xr:uid="{14BBD2C1-4447-4D7D-A6D7-922CED31CA6B}"/>
    <cellStyle name="20% - Accent1 5 2 3 2" xfId="7765" xr:uid="{56BE3008-BAC8-4271-B7CE-C24FE8573AE2}"/>
    <cellStyle name="20% - Accent1 5 2 4" xfId="190" xr:uid="{DF48E9D5-87F5-44FF-9A26-A09EE7321761}"/>
    <cellStyle name="20% - Accent1 5 2 4 2" xfId="8421" xr:uid="{C4286691-AC33-4A72-8879-CC8F7C204721}"/>
    <cellStyle name="20% - Accent1 5 2 5" xfId="191" xr:uid="{39F08EDB-AEBA-4CF8-B62F-2C5B6BE39233}"/>
    <cellStyle name="20% - Accent1 5 2 5 2" xfId="9084" xr:uid="{6ED83C21-C2B7-4CEB-A9A4-7D6A68A955C0}"/>
    <cellStyle name="20% - Accent1 5 2 6" xfId="192" xr:uid="{56D429FE-7172-4725-AFAA-04D5CD0149EE}"/>
    <cellStyle name="20% - Accent1 5 2 6 2" xfId="6082" xr:uid="{DA134D2E-3F14-4F50-BA09-4B4652047DE3}"/>
    <cellStyle name="20% - Accent1 5 2 7" xfId="5180" xr:uid="{1400C531-8C5E-4CE2-96F0-96DFB373B5FB}"/>
    <cellStyle name="20% - Accent1 5 3" xfId="193" xr:uid="{6A0F5495-F0AB-42C0-8CB5-C1325ACEA4F4}"/>
    <cellStyle name="20% - Accent1 5 3 2" xfId="194" xr:uid="{12DF3A26-79EF-4C3E-A9F0-D751FE3C3EFC}"/>
    <cellStyle name="20% - Accent1 5 3 2 2" xfId="6630" xr:uid="{AD9363FA-E204-4087-B83A-DF003AA6792F}"/>
    <cellStyle name="20% - Accent1 5 3 3" xfId="5289" xr:uid="{C0A19E65-07AE-455D-8DE0-E7918BB717F1}"/>
    <cellStyle name="20% - Accent1 5 4" xfId="195" xr:uid="{78044856-B1F0-4656-8585-A320EC73D08F}"/>
    <cellStyle name="20% - Accent1 5 4 2" xfId="6787" xr:uid="{CEFD7FB1-2C66-4709-9F93-8E88D63A2F43}"/>
    <cellStyle name="20% - Accent1 5 5" xfId="196" xr:uid="{649857D7-017C-4831-B30A-20435AF0B1DB}"/>
    <cellStyle name="20% - Accent1 5 5 2" xfId="7438" xr:uid="{B321E2E7-76BF-4630-BC55-9C9D9F781FEB}"/>
    <cellStyle name="20% - Accent1 5 6" xfId="197" xr:uid="{9CFCA1F4-1F08-4E4E-A1DF-E5E71A5CCC15}"/>
    <cellStyle name="20% - Accent1 5 6 2" xfId="8094" xr:uid="{08ED9EAA-D454-42BA-9EAE-78E7F9FDDCF5}"/>
    <cellStyle name="20% - Accent1 5 7" xfId="198" xr:uid="{0ED64A28-8984-4782-9238-175599C0F854}"/>
    <cellStyle name="20% - Accent1 5 7 2" xfId="8757" xr:uid="{6849EEFF-017B-48D5-80BB-0C7523EEB4D9}"/>
    <cellStyle name="20% - Accent1 5 8" xfId="199" xr:uid="{626E6286-2C91-454E-998A-54B57A19B3E9}"/>
    <cellStyle name="20% - Accent1 5 8 2" xfId="6460" xr:uid="{6984593B-8E36-471D-8C27-5BD230FFF9EB}"/>
    <cellStyle name="20% - Accent1 5 9" xfId="200" xr:uid="{617E11EE-BE14-482B-BC1D-CF880D3EAF9D}"/>
    <cellStyle name="20% - Accent1 5 9 2" xfId="6330" xr:uid="{8CB43F29-F011-4014-ACF0-88ABBD418217}"/>
    <cellStyle name="20% - Accent1 6" xfId="201" xr:uid="{7743A626-467A-434E-947C-38D75B442058}"/>
    <cellStyle name="20% - Accent1 6 2" xfId="202" xr:uid="{D38B2BFB-1746-40EA-A95E-D770B6469693}"/>
    <cellStyle name="20% - Accent1 6 2 2" xfId="203" xr:uid="{E70D72F7-A7F9-451F-A6C7-51F8AF62B3DC}"/>
    <cellStyle name="20% - Accent1 6 2 2 2" xfId="7222" xr:uid="{E8C27303-F37E-4773-BEE6-2964A97F4B2D}"/>
    <cellStyle name="20% - Accent1 6 2 3" xfId="204" xr:uid="{EF80BC83-22AB-4EC8-B954-9B8F8E16A5C9}"/>
    <cellStyle name="20% - Accent1 6 2 3 2" xfId="7873" xr:uid="{2917D206-C0F1-43D6-B655-6BE2AD01EFFF}"/>
    <cellStyle name="20% - Accent1 6 2 4" xfId="205" xr:uid="{E8AC2D73-825D-4E81-83DD-C17B437E2866}"/>
    <cellStyle name="20% - Accent1 6 2 4 2" xfId="8529" xr:uid="{70359352-D288-453A-AD66-1FA3D6B2CE6B}"/>
    <cellStyle name="20% - Accent1 6 2 5" xfId="206" xr:uid="{9616D6A2-F31A-4AA7-8748-0AAF04ED169A}"/>
    <cellStyle name="20% - Accent1 6 2 5 2" xfId="9192" xr:uid="{BCD2A903-95B2-4A59-8EE9-BA28A4380FE8}"/>
    <cellStyle name="20% - Accent1 6 2 6" xfId="207" xr:uid="{D6421752-A5B4-473F-8FB9-AEF2001FB9D2}"/>
    <cellStyle name="20% - Accent1 6 2 6 2" xfId="6190" xr:uid="{EB165CCF-F656-48EF-83A9-DD2DCE629A5A}"/>
    <cellStyle name="20% - Accent1 6 2 7" xfId="5353" xr:uid="{1C72CB48-F1EE-406E-8CD2-4B049591C247}"/>
    <cellStyle name="20% - Accent1 6 3" xfId="208" xr:uid="{C65479D9-1E3A-4607-8F69-B498854B5992}"/>
    <cellStyle name="20% - Accent1 6 3 2" xfId="6895" xr:uid="{5C35342A-024D-41EE-85A7-72401DE5589C}"/>
    <cellStyle name="20% - Accent1 6 4" xfId="209" xr:uid="{68FC6DA5-BE60-48ED-BA2A-66B5BA809E43}"/>
    <cellStyle name="20% - Accent1 6 4 2" xfId="7546" xr:uid="{904E07D8-78A8-4802-8D69-E4474F11CDA1}"/>
    <cellStyle name="20% - Accent1 6 5" xfId="210" xr:uid="{76BF907A-8F2E-499E-BA51-28484D8CAE03}"/>
    <cellStyle name="20% - Accent1 6 5 2" xfId="8202" xr:uid="{750750A8-FEE5-4FC0-B719-F0238F9C28FF}"/>
    <cellStyle name="20% - Accent1 6 6" xfId="211" xr:uid="{B1EF2B8E-E2E2-4250-8E10-2CC7DF7A6CD3}"/>
    <cellStyle name="20% - Accent1 6 6 2" xfId="8865" xr:uid="{9F633373-3714-472E-B9D0-27EC745F0024}"/>
    <cellStyle name="20% - Accent1 6 7" xfId="212" xr:uid="{05FFCB44-3594-4B9F-95D2-34350CE409BF}"/>
    <cellStyle name="20% - Accent1 6 7 2" xfId="5860" xr:uid="{F020E3C7-1BCE-44FE-8353-A080B08AE83C}"/>
    <cellStyle name="20% - Accent1 6 8" xfId="5134" xr:uid="{5AD6082D-0C18-43E3-A21B-B1EFEC99CC5A}"/>
    <cellStyle name="20% - Accent1 7" xfId="213" xr:uid="{35635D0C-9B94-49D2-B252-8A02E35DC9C5}"/>
    <cellStyle name="20% - Accent1 7 2" xfId="214" xr:uid="{B5E09E7A-BEB8-4F79-9219-E36BD172BCF3}"/>
    <cellStyle name="20% - Accent1 7 2 2" xfId="7006" xr:uid="{4ED3629C-899C-4F51-BFF0-CD912C79A61A}"/>
    <cellStyle name="20% - Accent1 7 3" xfId="215" xr:uid="{DF375680-1A63-4C93-83D9-0D5D964C419E}"/>
    <cellStyle name="20% - Accent1 7 3 2" xfId="7657" xr:uid="{5DF1F996-A961-4C1F-A9A8-BF80FF55F428}"/>
    <cellStyle name="20% - Accent1 7 4" xfId="216" xr:uid="{7CCB53C7-F2E9-4D83-AB68-2B41C718C600}"/>
    <cellStyle name="20% - Accent1 7 4 2" xfId="8313" xr:uid="{E175D442-860F-46E0-AD9E-61F11D809215}"/>
    <cellStyle name="20% - Accent1 7 5" xfId="217" xr:uid="{75D4AD0C-F977-499B-839E-8265547F57B3}"/>
    <cellStyle name="20% - Accent1 7 5 2" xfId="8976" xr:uid="{78195B60-8D41-422A-BB24-824D5DB14734}"/>
    <cellStyle name="20% - Accent1 7 6" xfId="218" xr:uid="{E600A491-A9CB-4751-B723-F4045A302BEC}"/>
    <cellStyle name="20% - Accent1 7 6 2" xfId="5970" xr:uid="{A8D4E533-B10D-4B43-8C5A-D92E6758E0AA}"/>
    <cellStyle name="20% - Accent1 7 7" xfId="5243" xr:uid="{EDF487A9-08B3-410A-83AC-533747195527}"/>
    <cellStyle name="20% - Accent1 8" xfId="219" xr:uid="{E8D726C5-FBDE-4ADF-8C99-FEFCFFEF4E68}"/>
    <cellStyle name="20% - Accent1 8 2" xfId="220" xr:uid="{3E7C00DF-113E-4FF2-890F-60E466BA8AF1}"/>
    <cellStyle name="20% - Accent1 8 2 2" xfId="6668" xr:uid="{BB4A77DF-8A2D-4329-8E5E-32EB2421E05D}"/>
    <cellStyle name="20% - Accent1 8 3" xfId="5019" xr:uid="{3347D465-A0B8-437C-8B0C-0FCF9253C93F}"/>
    <cellStyle name="20% - Accent1 9" xfId="221" xr:uid="{9E78A292-C991-4295-9030-FBA0C81EEA4C}"/>
    <cellStyle name="20% - Accent1 9 2" xfId="6679" xr:uid="{AA80898D-28BB-446E-91E0-439D27EF78C8}"/>
    <cellStyle name="20% - Accent2" xfId="222" builtinId="34" customBuiltin="1"/>
    <cellStyle name="20% - Accent2 10" xfId="223" xr:uid="{DB6C66F4-748F-4233-BA62-E9AE8552D1E8}"/>
    <cellStyle name="20% - Accent2 10 2" xfId="7332" xr:uid="{E395A483-EA24-48A3-8038-5FE558241C0E}"/>
    <cellStyle name="20% - Accent2 11" xfId="224" xr:uid="{3F3E173C-17C0-498F-8B7A-42BF9CA0F901}"/>
    <cellStyle name="20% - Accent2 11 2" xfId="7986" xr:uid="{B7F0C287-B3E2-47BA-B2E2-685FB3BFC0A1}"/>
    <cellStyle name="20% - Accent2 12" xfId="225" xr:uid="{526E2EE1-797D-43BA-96B8-D3769E805DEA}"/>
    <cellStyle name="20% - Accent2 12 2" xfId="8651" xr:uid="{254921AE-D7AF-4875-B72C-4E1BA9776A6A}"/>
    <cellStyle name="20% - Accent2 13" xfId="226" xr:uid="{F9E80D0F-5D96-4D02-8C3B-EF71B0155380}"/>
    <cellStyle name="20% - Accent2 13 2" xfId="5466" xr:uid="{C10D8F4F-D130-43EA-BE49-8BA8AFFC9222}"/>
    <cellStyle name="20% - Accent2 14" xfId="227" xr:uid="{7741B64A-4A15-4F38-B739-3BE30B9C3D57}"/>
    <cellStyle name="20% - Accent2 14 2" xfId="4908" xr:uid="{8951D381-B829-4887-8C89-C2656D34A49D}"/>
    <cellStyle name="20% - Accent2 15" xfId="4785" xr:uid="{C543FACE-1D04-4E84-81A2-548FE83EA36C}"/>
    <cellStyle name="20% - Accent2 2" xfId="228" xr:uid="{BCB58741-6D10-4644-95A8-48A460A94E05}"/>
    <cellStyle name="20% - Accent2 2 10" xfId="229" xr:uid="{1A2B928F-9779-4577-9D3C-AEC7D3334796}"/>
    <cellStyle name="20% - Accent2 2 10 2" xfId="8668" xr:uid="{3DEDB23B-3D8C-4CAF-840D-3A08EF5D2AD8}"/>
    <cellStyle name="20% - Accent2 2 11" xfId="230" xr:uid="{9288C712-9B5E-466B-9782-DF805FFB9608}"/>
    <cellStyle name="20% - Accent2 2 11 2" xfId="5477" xr:uid="{498350C2-5994-43B6-A0D7-E40876406182}"/>
    <cellStyle name="20% - Accent2 2 12" xfId="231" xr:uid="{05FE3D76-9E39-42F6-A6B7-D4A77F0A6B89}"/>
    <cellStyle name="20% - Accent2 2 12 2" xfId="4920" xr:uid="{5A30A339-9546-4B9A-A651-17A333C03E1C}"/>
    <cellStyle name="20% - Accent2 2 13" xfId="4833" xr:uid="{CB0E37A7-EB3E-4180-88F7-13209FB6D853}"/>
    <cellStyle name="20% - Accent2 2 2" xfId="232" xr:uid="{FC7F4983-B02F-4E77-9F9B-E24F99AF38CE}"/>
    <cellStyle name="20% - Accent2 2 2 10" xfId="5712" xr:uid="{23C676D0-DED6-4D16-92FF-027F32002DD4}"/>
    <cellStyle name="20% - Accent2 2 2 2" xfId="233" xr:uid="{8DA53450-FCB1-4D70-9B46-8ACB7FB16108}"/>
    <cellStyle name="20% - Accent2 2 2 2 2" xfId="234" xr:uid="{8F7230AF-EB2F-405E-884D-99BD3E94E104}"/>
    <cellStyle name="20% - Accent2 2 2 2 2 2" xfId="235" xr:uid="{C6FDB62C-C601-447D-AD2E-E7AFA66B2B5C}"/>
    <cellStyle name="20% - Accent2 2 2 2 2 2 2" xfId="7187" xr:uid="{74C1F7D3-2D1E-4146-949D-F7301327C336}"/>
    <cellStyle name="20% - Accent2 2 2 2 2 3" xfId="236" xr:uid="{9D0BB746-6EBD-4186-B7BC-EBF42D162ADD}"/>
    <cellStyle name="20% - Accent2 2 2 2 2 3 2" xfId="7838" xr:uid="{83820EEA-C49F-4C40-BB22-DEF23A579C24}"/>
    <cellStyle name="20% - Accent2 2 2 2 2 4" xfId="237" xr:uid="{3728705B-8313-4ABC-BFE8-328BDCA8883F}"/>
    <cellStyle name="20% - Accent2 2 2 2 2 4 2" xfId="8494" xr:uid="{23037CAD-7FC9-46CD-B3A9-5856FFD4BAEF}"/>
    <cellStyle name="20% - Accent2 2 2 2 2 5" xfId="238" xr:uid="{DE5A57FA-C428-43C1-98C4-D4FFF81BEF43}"/>
    <cellStyle name="20% - Accent2 2 2 2 2 5 2" xfId="9157" xr:uid="{98184CB4-236E-4447-9E28-270F119537D7}"/>
    <cellStyle name="20% - Accent2 2 2 2 2 6" xfId="6155" xr:uid="{00565854-6684-465B-A22C-9058835C1376}"/>
    <cellStyle name="20% - Accent2 2 2 2 3" xfId="239" xr:uid="{9A55C9DD-1497-4BF4-9287-5B00F2A1648A}"/>
    <cellStyle name="20% - Accent2 2 2 2 3 2" xfId="6552" xr:uid="{499DDEBE-3643-4916-9833-BF082DAF4543}"/>
    <cellStyle name="20% - Accent2 2 2 2 4" xfId="240" xr:uid="{06F871CF-5AC8-404E-A4FD-E9D784293562}"/>
    <cellStyle name="20% - Accent2 2 2 2 4 2" xfId="6860" xr:uid="{C7365D61-F4DE-4FF8-82B3-CEBDA040A56E}"/>
    <cellStyle name="20% - Accent2 2 2 2 5" xfId="241" xr:uid="{AEDE7882-12DB-42EA-BB46-CFCA9DC82B87}"/>
    <cellStyle name="20% - Accent2 2 2 2 5 2" xfId="7511" xr:uid="{501F6A66-C418-4891-A8CC-F73D192DB9C7}"/>
    <cellStyle name="20% - Accent2 2 2 2 6" xfId="242" xr:uid="{87D2D2E1-1C55-4273-842A-93040C2B898C}"/>
    <cellStyle name="20% - Accent2 2 2 2 6 2" xfId="8167" xr:uid="{33D8BB88-742E-4244-8C07-B055E1DEDE26}"/>
    <cellStyle name="20% - Accent2 2 2 2 7" xfId="243" xr:uid="{D3ED17D9-23F3-4C74-97BE-3AD6AEC47E02}"/>
    <cellStyle name="20% - Accent2 2 2 2 7 2" xfId="8830" xr:uid="{D41EA3F5-3C98-4403-87FC-FC827997C7BF}"/>
    <cellStyle name="20% - Accent2 2 2 2 8" xfId="5819" xr:uid="{8C763A1F-5783-41F0-980A-FB335EECBE22}"/>
    <cellStyle name="20% - Accent2 2 2 3" xfId="244" xr:uid="{B9C1722A-6496-428C-B58B-FF5057290365}"/>
    <cellStyle name="20% - Accent2 2 2 3 2" xfId="245" xr:uid="{BEEFD06B-A90A-44DF-918C-13466D1467EA}"/>
    <cellStyle name="20% - Accent2 2 2 3 2 2" xfId="246" xr:uid="{EB11861B-B12E-4A23-893A-C909CD0F5841}"/>
    <cellStyle name="20% - Accent2 2 2 3 2 2 2" xfId="7295" xr:uid="{7BF48D1B-6D28-41B9-B30B-BDB7F8724A08}"/>
    <cellStyle name="20% - Accent2 2 2 3 2 3" xfId="247" xr:uid="{7EC6096D-D027-4EFC-8882-ADF05691AAD8}"/>
    <cellStyle name="20% - Accent2 2 2 3 2 3 2" xfId="7946" xr:uid="{3AF66B9A-96FA-4FB7-84DA-80F11097B9EC}"/>
    <cellStyle name="20% - Accent2 2 2 3 2 4" xfId="248" xr:uid="{A4C615AA-1F86-466A-892D-878929C9FE60}"/>
    <cellStyle name="20% - Accent2 2 2 3 2 4 2" xfId="8602" xr:uid="{15B7DFD4-F859-4663-A70E-591145647EB7}"/>
    <cellStyle name="20% - Accent2 2 2 3 2 5" xfId="249" xr:uid="{44939433-798D-4E3B-B6F3-3478757AC4B4}"/>
    <cellStyle name="20% - Accent2 2 2 3 2 5 2" xfId="9265" xr:uid="{6C6D8140-F26E-4B6E-9D3A-7A5A78CF278A}"/>
    <cellStyle name="20% - Accent2 2 2 3 2 6" xfId="6263" xr:uid="{7C023ECC-A90E-418D-AEEE-EEA3F8F246CD}"/>
    <cellStyle name="20% - Accent2 2 2 3 3" xfId="250" xr:uid="{9C64899F-965C-41C5-873A-1E1D69654522}"/>
    <cellStyle name="20% - Accent2 2 2 3 3 2" xfId="6968" xr:uid="{E2B62A3B-0CC6-4C14-9C4C-9F5270CCD6EB}"/>
    <cellStyle name="20% - Accent2 2 2 3 4" xfId="251" xr:uid="{5184021F-F2D6-4464-8C26-6A98376F4A87}"/>
    <cellStyle name="20% - Accent2 2 2 3 4 2" xfId="7619" xr:uid="{2645A884-95FB-46CF-8B54-55C93B789154}"/>
    <cellStyle name="20% - Accent2 2 2 3 5" xfId="252" xr:uid="{EF024E79-698D-45D8-BDF4-4C2051A7E7C1}"/>
    <cellStyle name="20% - Accent2 2 2 3 5 2" xfId="8275" xr:uid="{7F9886C9-18F4-4071-9C40-856680369722}"/>
    <cellStyle name="20% - Accent2 2 2 3 6" xfId="253" xr:uid="{C7843050-52AE-47BA-AF18-A439F4C423CA}"/>
    <cellStyle name="20% - Accent2 2 2 3 6 2" xfId="8938" xr:uid="{C72AF1E2-B7D1-4E4B-A446-2D8C6C5489F5}"/>
    <cellStyle name="20% - Accent2 2 2 3 7" xfId="5933" xr:uid="{77C42183-C903-4E2D-AA57-34812682F7A2}"/>
    <cellStyle name="20% - Accent2 2 2 4" xfId="254" xr:uid="{1BD584A7-379E-4802-BFD4-C821F58D9974}"/>
    <cellStyle name="20% - Accent2 2 2 4 2" xfId="255" xr:uid="{63F87532-7FAC-49E1-B29D-DA6721325622}"/>
    <cellStyle name="20% - Accent2 2 2 4 2 2" xfId="7079" xr:uid="{6715A4D0-30EB-487E-8D1E-0BCADF9EFBF7}"/>
    <cellStyle name="20% - Accent2 2 2 4 3" xfId="256" xr:uid="{8222F280-A981-42AC-8371-ADDCD3141C3A}"/>
    <cellStyle name="20% - Accent2 2 2 4 3 2" xfId="7730" xr:uid="{2A423C9A-0443-4F96-8259-740025122F97}"/>
    <cellStyle name="20% - Accent2 2 2 4 4" xfId="257" xr:uid="{084B99DB-3287-488C-A6A4-430990EDF6A9}"/>
    <cellStyle name="20% - Accent2 2 2 4 4 2" xfId="8386" xr:uid="{4B2CA8CB-24C0-4AC0-AD1A-BA00D569A7C5}"/>
    <cellStyle name="20% - Accent2 2 2 4 5" xfId="258" xr:uid="{0BA8CEA0-11D3-47C9-A881-13C476CC1605}"/>
    <cellStyle name="20% - Accent2 2 2 4 5 2" xfId="9049" xr:uid="{07E23DC4-BB5B-4818-A24A-D69F908D684F}"/>
    <cellStyle name="20% - Accent2 2 2 4 6" xfId="6047" xr:uid="{60A4B863-E3CC-4AE7-A39A-273FADD6ED37}"/>
    <cellStyle name="20% - Accent2 2 2 5" xfId="259" xr:uid="{DB58F795-AFDE-4B65-BD9F-61547DF2C0E7}"/>
    <cellStyle name="20% - Accent2 2 2 5 2" xfId="6437" xr:uid="{CED4E25E-B167-439C-8A00-C4570E672421}"/>
    <cellStyle name="20% - Accent2 2 2 6" xfId="260" xr:uid="{F7B2058F-7E40-4820-8E1A-1B1735D8B0D8}"/>
    <cellStyle name="20% - Accent2 2 2 6 2" xfId="6752" xr:uid="{BE14A3A2-95B9-4EAF-AD03-583576267FED}"/>
    <cellStyle name="20% - Accent2 2 2 7" xfId="261" xr:uid="{2B125689-AACE-4CD0-ABDE-D6E3D121E276}"/>
    <cellStyle name="20% - Accent2 2 2 7 2" xfId="7403" xr:uid="{16ECBE51-6A4D-48BF-A990-ED3F10435F2A}"/>
    <cellStyle name="20% - Accent2 2 2 8" xfId="262" xr:uid="{32B3BE91-6380-4B50-AF66-4FD9A2F283B7}"/>
    <cellStyle name="20% - Accent2 2 2 8 2" xfId="8059" xr:uid="{675CBF8B-C76C-4A1F-B95D-2EA0FC982F69}"/>
    <cellStyle name="20% - Accent2 2 2 9" xfId="263" xr:uid="{DF980261-CF60-4B76-9B18-EF9D878C8487}"/>
    <cellStyle name="20% - Accent2 2 2 9 2" xfId="8722" xr:uid="{6330322B-516A-4F6C-A320-26AB823F019E}"/>
    <cellStyle name="20% - Accent2 2 3" xfId="264" xr:uid="{57EE7C57-57ED-45C5-BBD5-A48DDD62F5A7}"/>
    <cellStyle name="20% - Accent2 2 3 2" xfId="265" xr:uid="{1D6C6FAF-A8D4-40EA-9C11-520C76FDF6BA}"/>
    <cellStyle name="20% - Accent2 2 3 2 2" xfId="266" xr:uid="{E84636B4-CD4B-4709-831F-7D988366AD7D}"/>
    <cellStyle name="20% - Accent2 2 3 2 2 2" xfId="7133" xr:uid="{23B72440-FDD5-44F0-9027-25DA9597AECE}"/>
    <cellStyle name="20% - Accent2 2 3 2 3" xfId="267" xr:uid="{C8C8B00D-A063-48F0-B091-C2E3358EDF6F}"/>
    <cellStyle name="20% - Accent2 2 3 2 3 2" xfId="7784" xr:uid="{A8457BEE-766D-4E54-B1B8-0DF31DF59092}"/>
    <cellStyle name="20% - Accent2 2 3 2 4" xfId="268" xr:uid="{D2A6EDAE-ABC1-4857-AFEC-BC4BF2C78F88}"/>
    <cellStyle name="20% - Accent2 2 3 2 4 2" xfId="8440" xr:uid="{289C7593-A0A5-41E9-9A19-FFC2745466EA}"/>
    <cellStyle name="20% - Accent2 2 3 2 5" xfId="269" xr:uid="{69AA5FE7-1F10-411D-81DD-6029A41D0D4A}"/>
    <cellStyle name="20% - Accent2 2 3 2 5 2" xfId="9103" xr:uid="{F63F2CB8-C05F-4C36-BFB5-F09DB79127C5}"/>
    <cellStyle name="20% - Accent2 2 3 2 6" xfId="6101" xr:uid="{A7C35E83-0D89-4C3C-AFCC-CB63E0FE9AA3}"/>
    <cellStyle name="20% - Accent2 2 3 3" xfId="270" xr:uid="{35BBA409-9D6E-4D17-97A2-6128A72F1F02}"/>
    <cellStyle name="20% - Accent2 2 3 3 2" xfId="6622" xr:uid="{3E98F20F-5C32-4F7C-9835-0EE181A54943}"/>
    <cellStyle name="20% - Accent2 2 3 4" xfId="271" xr:uid="{3338167F-7527-43B9-AE15-2153A6F928B1}"/>
    <cellStyle name="20% - Accent2 2 3 4 2" xfId="6806" xr:uid="{C4E5C93B-00F2-4886-8EDC-F92C77F5E0D1}"/>
    <cellStyle name="20% - Accent2 2 3 5" xfId="272" xr:uid="{D4D87319-CE97-4C1A-8875-893B99830AFE}"/>
    <cellStyle name="20% - Accent2 2 3 5 2" xfId="7457" xr:uid="{E9256B8E-B4F6-4EA7-9D2D-EB0E1445E94C}"/>
    <cellStyle name="20% - Accent2 2 3 6" xfId="273" xr:uid="{26791553-B9F8-4E4B-A96D-B7BD1B386C17}"/>
    <cellStyle name="20% - Accent2 2 3 6 2" xfId="8113" xr:uid="{4FCD1116-7907-4F52-8857-F7C33ABCAD28}"/>
    <cellStyle name="20% - Accent2 2 3 7" xfId="274" xr:uid="{21B55525-3F50-4FDE-B8C3-93AB8F43E012}"/>
    <cellStyle name="20% - Accent2 2 3 7 2" xfId="8776" xr:uid="{A4AF7361-13E1-4571-9DA3-94F6B466D31F}"/>
    <cellStyle name="20% - Accent2 2 3 8" xfId="5765" xr:uid="{73F8D0BE-FA21-4F42-B984-3B4512CC4BCA}"/>
    <cellStyle name="20% - Accent2 2 4" xfId="275" xr:uid="{D8BBB4F4-1BB1-4D1B-93DA-C3734C5F23CC}"/>
    <cellStyle name="20% - Accent2 2 4 2" xfId="276" xr:uid="{3C4CA530-C8E0-4069-8298-AF73D3743880}"/>
    <cellStyle name="20% - Accent2 2 4 2 2" xfId="277" xr:uid="{AA3B4315-A4F8-44D4-A390-C50F642D749F}"/>
    <cellStyle name="20% - Accent2 2 4 2 2 2" xfId="7241" xr:uid="{C00749E3-DDEF-447F-976D-2144454CBBD0}"/>
    <cellStyle name="20% - Accent2 2 4 2 3" xfId="278" xr:uid="{CADE2EEF-97F5-4CC0-909D-D040D2806787}"/>
    <cellStyle name="20% - Accent2 2 4 2 3 2" xfId="7892" xr:uid="{25BF16BA-DAFC-4541-AB46-44862E3042F5}"/>
    <cellStyle name="20% - Accent2 2 4 2 4" xfId="279" xr:uid="{30051826-5C42-42CA-8634-6B70239FE15F}"/>
    <cellStyle name="20% - Accent2 2 4 2 4 2" xfId="8548" xr:uid="{4F32E352-133C-4454-B1F3-29B54C815879}"/>
    <cellStyle name="20% - Accent2 2 4 2 5" xfId="280" xr:uid="{CDF8CBC3-1809-441F-A8F9-18898173FC20}"/>
    <cellStyle name="20% - Accent2 2 4 2 5 2" xfId="9211" xr:uid="{8CDC3DBE-2FEF-4B57-A9AA-866713FBC2D3}"/>
    <cellStyle name="20% - Accent2 2 4 2 6" xfId="6209" xr:uid="{7AD182D4-3428-4189-9D40-C24C4DEA8049}"/>
    <cellStyle name="20% - Accent2 2 4 3" xfId="281" xr:uid="{24A7BAF4-1773-46CE-996D-C3505357E053}"/>
    <cellStyle name="20% - Accent2 2 4 3 2" xfId="6914" xr:uid="{3B7DD6E6-8CF3-4812-880D-8FC699903787}"/>
    <cellStyle name="20% - Accent2 2 4 4" xfId="282" xr:uid="{FE8EDDC6-F5F8-4F41-8BE9-CFDBBB21DC9B}"/>
    <cellStyle name="20% - Accent2 2 4 4 2" xfId="7565" xr:uid="{34F7A7BF-0BB5-4FED-A367-1D867F428FBA}"/>
    <cellStyle name="20% - Accent2 2 4 5" xfId="283" xr:uid="{BF44C943-E0EF-4144-9C8E-3D0F7A13592B}"/>
    <cellStyle name="20% - Accent2 2 4 5 2" xfId="8221" xr:uid="{321482B7-7F5E-413C-88E0-E789397659E2}"/>
    <cellStyle name="20% - Accent2 2 4 6" xfId="284" xr:uid="{E0CE9B28-10D0-427E-9F62-7927C91A478B}"/>
    <cellStyle name="20% - Accent2 2 4 6 2" xfId="8884" xr:uid="{B15F5628-96E0-4632-B0FA-C0F656203103}"/>
    <cellStyle name="20% - Accent2 2 4 7" xfId="5879" xr:uid="{3A398C9C-BB3F-4CE7-9BD7-F5AC14C845B9}"/>
    <cellStyle name="20% - Accent2 2 5" xfId="285" xr:uid="{93ACFC3D-135D-4882-B02A-00CFF03FA46C}"/>
    <cellStyle name="20% - Accent2 2 5 2" xfId="286" xr:uid="{E9E02723-C053-4136-96ED-69DE1103626E}"/>
    <cellStyle name="20% - Accent2 2 5 2 2" xfId="7025" xr:uid="{41ED6173-0565-44CA-BB28-1C07D59A3B38}"/>
    <cellStyle name="20% - Accent2 2 5 3" xfId="287" xr:uid="{B5E3770A-127B-4836-8C3C-33399A749E4C}"/>
    <cellStyle name="20% - Accent2 2 5 3 2" xfId="7676" xr:uid="{0B9489EC-2321-4A48-9DD3-9D0415BED72F}"/>
    <cellStyle name="20% - Accent2 2 5 4" xfId="288" xr:uid="{94BE2002-810E-4296-8A6F-929FB22258B9}"/>
    <cellStyle name="20% - Accent2 2 5 4 2" xfId="8332" xr:uid="{5C32F3C1-823F-4685-A027-8172BE537574}"/>
    <cellStyle name="20% - Accent2 2 5 5" xfId="289" xr:uid="{6D628D81-1344-40FD-8194-94578F094F83}"/>
    <cellStyle name="20% - Accent2 2 5 5 2" xfId="8995" xr:uid="{E2505E56-DB02-48BB-8F67-CB468A9807F2}"/>
    <cellStyle name="20% - Accent2 2 5 6" xfId="5993" xr:uid="{23DB1493-78AE-4D37-AB8D-796451C1554E}"/>
    <cellStyle name="20% - Accent2 2 6" xfId="290" xr:uid="{539EE0A6-FC5D-4B24-AB14-E73F3E8651AC}"/>
    <cellStyle name="20% - Accent2 2 6 2" xfId="6537" xr:uid="{49EB5753-6EA5-437D-8AC9-13475785CF18}"/>
    <cellStyle name="20% - Accent2 2 7" xfId="291" xr:uid="{F660AA49-1C6D-46A3-8A41-F7EFC32B7920}"/>
    <cellStyle name="20% - Accent2 2 7 2" xfId="6698" xr:uid="{CC910C3F-56A4-4AE6-8A41-6DB033D96E5C}"/>
    <cellStyle name="20% - Accent2 2 8" xfId="292" xr:uid="{AB461C3C-0AF0-4BC3-B3FD-DFACA8920984}"/>
    <cellStyle name="20% - Accent2 2 8 2" xfId="7349" xr:uid="{C519B95A-7B9F-4004-83D4-32B5AA8FE727}"/>
    <cellStyle name="20% - Accent2 2 9" xfId="293" xr:uid="{3CEC271A-2AB8-4792-87CB-5BF19B67081B}"/>
    <cellStyle name="20% - Accent2 2 9 2" xfId="8004" xr:uid="{140886B7-C223-4EBD-90FA-E394A678DDD8}"/>
    <cellStyle name="20% - Accent2 3" xfId="294" xr:uid="{7C57494F-E7B7-45F5-A990-29B41D130BE7}"/>
    <cellStyle name="20% - Accent2 3 10" xfId="295" xr:uid="{5B04BD65-59E0-4BC7-9042-BF23684CBF52}"/>
    <cellStyle name="20% - Accent2 3 10 2" xfId="8686" xr:uid="{B522DFBC-8A01-45FD-97F9-82A38B9E5E72}"/>
    <cellStyle name="20% - Accent2 3 11" xfId="296" xr:uid="{5B26ED3F-85F6-44C2-9DF9-0DCE6FA8FDE1}"/>
    <cellStyle name="20% - Accent2 3 11 2" xfId="6447" xr:uid="{A4013615-1EA8-4DF2-A696-42CE647897FE}"/>
    <cellStyle name="20% - Accent2 3 12" xfId="297" xr:uid="{0CC5E99E-F0DB-4571-9A9E-CC81E55DA25F}"/>
    <cellStyle name="20% - Accent2 3 12 2" xfId="6389" xr:uid="{F31E0C14-DB89-430A-AAF1-B3DB8EDB107B}"/>
    <cellStyle name="20% - Accent2 3 13" xfId="298" xr:uid="{A908A5CB-9F83-4341-A3D6-4568A1AA3E47}"/>
    <cellStyle name="20% - Accent2 3 13 2" xfId="5669" xr:uid="{C9BFF052-6721-4E61-90C6-63183B57995F}"/>
    <cellStyle name="20% - Accent2 3 14" xfId="4998" xr:uid="{D350E731-69C3-43C6-99DA-EF991B33012A}"/>
    <cellStyle name="20% - Accent2 3 2" xfId="299" xr:uid="{8A797124-5379-4EF3-8F6F-7D9E77E0FDA2}"/>
    <cellStyle name="20% - Accent2 3 2 10" xfId="300" xr:uid="{D5F37E17-E5E5-4117-99D8-9F3E42B4243A}"/>
    <cellStyle name="20% - Accent2 3 2 10 2" xfId="5730" xr:uid="{736F151F-FCED-4483-98E7-313FD85242DC}"/>
    <cellStyle name="20% - Accent2 3 2 11" xfId="5090" xr:uid="{1D2C9F90-DEE8-4EE5-BDA0-40F75D0E969A}"/>
    <cellStyle name="20% - Accent2 3 2 2" xfId="301" xr:uid="{A36F51E4-7AC0-49F9-B489-45BE12781AE5}"/>
    <cellStyle name="20% - Accent2 3 2 2 2" xfId="302" xr:uid="{7BAEC71C-B987-4487-AD0E-2839EDE62826}"/>
    <cellStyle name="20% - Accent2 3 2 2 2 2" xfId="303" xr:uid="{1D95C20C-5485-4D67-A000-9043486F939B}"/>
    <cellStyle name="20% - Accent2 3 2 2 2 2 2" xfId="7205" xr:uid="{91B3932E-43A7-4A9F-A980-ED8F02B17B66}"/>
    <cellStyle name="20% - Accent2 3 2 2 2 3" xfId="304" xr:uid="{0DFDE9DC-E0A0-48DC-AE4E-5D1E833D289C}"/>
    <cellStyle name="20% - Accent2 3 2 2 2 3 2" xfId="7856" xr:uid="{759FF99E-C4A1-4D45-A19D-773782ED3F85}"/>
    <cellStyle name="20% - Accent2 3 2 2 2 4" xfId="305" xr:uid="{FFEC81EE-7918-4689-854A-9CD68E7A8F33}"/>
    <cellStyle name="20% - Accent2 3 2 2 2 4 2" xfId="8512" xr:uid="{4469D92A-9E5A-4724-9D19-8FC256B11F64}"/>
    <cellStyle name="20% - Accent2 3 2 2 2 5" xfId="306" xr:uid="{29F314A3-9EAB-4A4C-8CEB-94C03A5A10B6}"/>
    <cellStyle name="20% - Accent2 3 2 2 2 5 2" xfId="9175" xr:uid="{9406A2C4-2A60-4220-BE93-221E2D4F6C5E}"/>
    <cellStyle name="20% - Accent2 3 2 2 2 6" xfId="307" xr:uid="{88C9F01C-80EA-4817-A5E6-69CC8F6593E1}"/>
    <cellStyle name="20% - Accent2 3 2 2 2 6 2" xfId="6173" xr:uid="{5E4DB501-5BCD-43E3-950B-D80624F33364}"/>
    <cellStyle name="20% - Accent2 3 2 2 2 7" xfId="5420" xr:uid="{307A13EB-1F4E-47CD-91E2-EE4663072803}"/>
    <cellStyle name="20% - Accent2 3 2 2 3" xfId="308" xr:uid="{E4CAFB76-4673-4E94-A07F-562C4951C8DF}"/>
    <cellStyle name="20% - Accent2 3 2 2 3 2" xfId="6598" xr:uid="{1C195837-AB38-4DBA-913F-57D52D61E327}"/>
    <cellStyle name="20% - Accent2 3 2 2 4" xfId="309" xr:uid="{1A188311-8D91-4728-A839-7420E2D47B82}"/>
    <cellStyle name="20% - Accent2 3 2 2 4 2" xfId="6878" xr:uid="{F9EEF4CB-8DD4-45A8-A59F-4D3DC7AFDC3C}"/>
    <cellStyle name="20% - Accent2 3 2 2 5" xfId="310" xr:uid="{7364B564-069E-4CB7-9E73-32777415915F}"/>
    <cellStyle name="20% - Accent2 3 2 2 5 2" xfId="7529" xr:uid="{BFBEB000-2DB3-442D-B102-F908EF94A3EC}"/>
    <cellStyle name="20% - Accent2 3 2 2 6" xfId="311" xr:uid="{9426BDFB-DACD-441F-9E11-B4AFA0F8A926}"/>
    <cellStyle name="20% - Accent2 3 2 2 6 2" xfId="8185" xr:uid="{9F68E685-C213-4534-93B6-036FE8723B35}"/>
    <cellStyle name="20% - Accent2 3 2 2 7" xfId="312" xr:uid="{F38E25B4-FFC5-45C4-8B5B-AE99764B7891}"/>
    <cellStyle name="20% - Accent2 3 2 2 7 2" xfId="8848" xr:uid="{33818674-B5B7-4BDC-8CD3-3560C50F6BD4}"/>
    <cellStyle name="20% - Accent2 3 2 2 8" xfId="313" xr:uid="{A65024B2-7280-4CAD-A5F1-E7A8D260B5C2}"/>
    <cellStyle name="20% - Accent2 3 2 2 8 2" xfId="5837" xr:uid="{05E6E752-A4AE-411B-A522-68FCBE06511E}"/>
    <cellStyle name="20% - Accent2 3 2 2 9" xfId="5201" xr:uid="{1C824E42-B700-4B63-AB9E-87E522F1C6B0}"/>
    <cellStyle name="20% - Accent2 3 2 3" xfId="314" xr:uid="{BCF4B821-2DB7-4ED2-888E-B03FA3F49C78}"/>
    <cellStyle name="20% - Accent2 3 2 3 2" xfId="315" xr:uid="{FC21670E-42DE-47DD-AD38-6EE75B48D120}"/>
    <cellStyle name="20% - Accent2 3 2 3 2 2" xfId="316" xr:uid="{221C5FFA-97B2-41EA-A00C-E1EF2F1E9830}"/>
    <cellStyle name="20% - Accent2 3 2 3 2 2 2" xfId="7313" xr:uid="{8CF2994F-8EA6-4AB0-9B64-41EF853C9888}"/>
    <cellStyle name="20% - Accent2 3 2 3 2 3" xfId="317" xr:uid="{940866A9-B78B-4129-9AAD-6875F639BC57}"/>
    <cellStyle name="20% - Accent2 3 2 3 2 3 2" xfId="7964" xr:uid="{8F99692B-0224-46C0-AE7A-3A80E4A1A46B}"/>
    <cellStyle name="20% - Accent2 3 2 3 2 4" xfId="318" xr:uid="{88E4F055-34DF-4EFF-9826-8089F15BC69F}"/>
    <cellStyle name="20% - Accent2 3 2 3 2 4 2" xfId="8620" xr:uid="{DD32AD3C-3958-4D61-B23B-5F98EB245BB4}"/>
    <cellStyle name="20% - Accent2 3 2 3 2 5" xfId="319" xr:uid="{4D0D407A-3C95-40B7-901B-6C06CF5FAB22}"/>
    <cellStyle name="20% - Accent2 3 2 3 2 5 2" xfId="9283" xr:uid="{4EDCABC1-E51B-4B68-96FE-D3D301AC2CB3}"/>
    <cellStyle name="20% - Accent2 3 2 3 2 6" xfId="6281" xr:uid="{12E9DCE5-7F08-43A1-AE39-21D2F2DF1FF2}"/>
    <cellStyle name="20% - Accent2 3 2 3 3" xfId="320" xr:uid="{55BCE48D-FE1B-4DD9-8F15-157193F5CE68}"/>
    <cellStyle name="20% - Accent2 3 2 3 3 2" xfId="6986" xr:uid="{93739DD9-219D-471C-8120-9B6478A87901}"/>
    <cellStyle name="20% - Accent2 3 2 3 4" xfId="321" xr:uid="{F3EED492-13D4-4E3D-8073-1ABFF048B143}"/>
    <cellStyle name="20% - Accent2 3 2 3 4 2" xfId="7637" xr:uid="{14D4427A-A3F0-476C-A5A2-C5A088C47B33}"/>
    <cellStyle name="20% - Accent2 3 2 3 5" xfId="322" xr:uid="{5FE642B7-3F05-4E54-8A97-639873BD0BE1}"/>
    <cellStyle name="20% - Accent2 3 2 3 5 2" xfId="8293" xr:uid="{78A920FB-3CCF-4E31-BCF0-6325854DEE7C}"/>
    <cellStyle name="20% - Accent2 3 2 3 6" xfId="323" xr:uid="{16CE9D60-045E-47FC-9B7E-8551E56861CC}"/>
    <cellStyle name="20% - Accent2 3 2 3 6 2" xfId="8956" xr:uid="{6AE77F14-D94F-4913-A7C3-3F21E4EA3D6A}"/>
    <cellStyle name="20% - Accent2 3 2 3 7" xfId="324" xr:uid="{1D436FA9-03B3-448F-83EF-8977AE37997D}"/>
    <cellStyle name="20% - Accent2 3 2 3 7 2" xfId="5951" xr:uid="{37C41787-C448-4D01-A066-3EF7EA51A47C}"/>
    <cellStyle name="20% - Accent2 3 2 3 8" xfId="5310" xr:uid="{EDF72366-0A61-4DFA-BF03-9CDDB5224F6B}"/>
    <cellStyle name="20% - Accent2 3 2 4" xfId="325" xr:uid="{AD1C44F9-9A71-44D8-AA85-3BFAF77346A3}"/>
    <cellStyle name="20% - Accent2 3 2 4 2" xfId="326" xr:uid="{5402C94A-BF13-422A-8B75-DEC362F87870}"/>
    <cellStyle name="20% - Accent2 3 2 4 2 2" xfId="7097" xr:uid="{DF95C544-BE6A-4A27-A87E-DCFA72D86877}"/>
    <cellStyle name="20% - Accent2 3 2 4 3" xfId="327" xr:uid="{F0F794A2-8292-4127-9EEF-98906B353E82}"/>
    <cellStyle name="20% - Accent2 3 2 4 3 2" xfId="7748" xr:uid="{920C882C-69C6-4680-B34E-FD972D52FDFE}"/>
    <cellStyle name="20% - Accent2 3 2 4 4" xfId="328" xr:uid="{9C31AB81-1DB5-4087-9CB4-DABDB2D5DF01}"/>
    <cellStyle name="20% - Accent2 3 2 4 4 2" xfId="8404" xr:uid="{199F6958-F720-4EBA-B77D-9F0B66D9A0C0}"/>
    <cellStyle name="20% - Accent2 3 2 4 5" xfId="329" xr:uid="{AA7AAE58-2690-428D-A622-EAB0804DE177}"/>
    <cellStyle name="20% - Accent2 3 2 4 5 2" xfId="9067" xr:uid="{C2E97CEF-1289-4D91-B2AF-9BA89ACD32E9}"/>
    <cellStyle name="20% - Accent2 3 2 4 6" xfId="6065" xr:uid="{A5A4E302-7D87-413E-97C0-59B10B5A7F01}"/>
    <cellStyle name="20% - Accent2 3 2 5" xfId="330" xr:uid="{6FF911FA-8785-4FCF-A7CE-A605E368F158}"/>
    <cellStyle name="20% - Accent2 3 2 5 2" xfId="6551" xr:uid="{5DE70E24-A944-4A64-91A9-5977D96192CF}"/>
    <cellStyle name="20% - Accent2 3 2 6" xfId="331" xr:uid="{38669FF5-8BF5-4AA8-AF77-96944629E435}"/>
    <cellStyle name="20% - Accent2 3 2 6 2" xfId="6770" xr:uid="{96FB96B0-4D5F-4D17-957F-3823B5F154E2}"/>
    <cellStyle name="20% - Accent2 3 2 7" xfId="332" xr:uid="{DAB3164C-9D7C-4CC4-AFC2-C549A752B3A2}"/>
    <cellStyle name="20% - Accent2 3 2 7 2" xfId="7421" xr:uid="{DED6B93A-2AE1-4453-8409-3DA69FE88D94}"/>
    <cellStyle name="20% - Accent2 3 2 8" xfId="333" xr:uid="{B4F84DDB-E6EF-4D1A-BA7C-280F7EC78EE9}"/>
    <cellStyle name="20% - Accent2 3 2 8 2" xfId="8077" xr:uid="{444CFEF1-575B-46AF-A6FC-22EA4E34D73A}"/>
    <cellStyle name="20% - Accent2 3 2 9" xfId="334" xr:uid="{0B5B1BB2-229F-4042-8771-626DC67680A4}"/>
    <cellStyle name="20% - Accent2 3 2 9 2" xfId="8740" xr:uid="{A2B3EBAD-D390-4BFD-A80A-F3150B9CAD21}"/>
    <cellStyle name="20% - Accent2 3 3" xfId="335" xr:uid="{ADDAF1A9-9265-4610-974E-2AADA623CD47}"/>
    <cellStyle name="20% - Accent2 3 3 2" xfId="336" xr:uid="{FBCA78E4-FB6F-456F-99F7-A94EF08FCD29}"/>
    <cellStyle name="20% - Accent2 3 3 2 2" xfId="337" xr:uid="{C70CFAFB-C329-42EB-A918-84CC42036A84}"/>
    <cellStyle name="20% - Accent2 3 3 2 2 2" xfId="7151" xr:uid="{DC2B213B-F09E-4B3C-ADDA-D15000C3C0AB}"/>
    <cellStyle name="20% - Accent2 3 3 2 3" xfId="338" xr:uid="{E16702B9-C8FE-4CDF-8D47-1996450FEE40}"/>
    <cellStyle name="20% - Accent2 3 3 2 3 2" xfId="7802" xr:uid="{D3909935-F792-4CC7-910E-84CAB8491309}"/>
    <cellStyle name="20% - Accent2 3 3 2 4" xfId="339" xr:uid="{2A59E930-AEC6-422B-A5AC-1DB34CA6F37E}"/>
    <cellStyle name="20% - Accent2 3 3 2 4 2" xfId="8458" xr:uid="{B0379FB6-D9A3-494E-AA03-8E665DC5EBF8}"/>
    <cellStyle name="20% - Accent2 3 3 2 5" xfId="340" xr:uid="{15E25D0F-B045-403B-B23A-B302D8308DD6}"/>
    <cellStyle name="20% - Accent2 3 3 2 5 2" xfId="9121" xr:uid="{810B545E-F43D-484F-969F-152981B915A0}"/>
    <cellStyle name="20% - Accent2 3 3 2 6" xfId="341" xr:uid="{C2F11B19-2266-4F02-BECC-14C12C424D67}"/>
    <cellStyle name="20% - Accent2 3 3 2 6 2" xfId="6119" xr:uid="{0B20014F-F517-4B12-8556-815C0716E2DE}"/>
    <cellStyle name="20% - Accent2 3 3 2 7" xfId="5377" xr:uid="{30D20AE0-1E36-4099-89FE-ABB2C68CF7DE}"/>
    <cellStyle name="20% - Accent2 3 3 3" xfId="342" xr:uid="{34F2D8FD-E83A-4365-9EBA-55DDC4DA17C5}"/>
    <cellStyle name="20% - Accent2 3 3 3 2" xfId="6647" xr:uid="{2ED088CB-9E22-4815-8AA5-DA59713E73AF}"/>
    <cellStyle name="20% - Accent2 3 3 4" xfId="343" xr:uid="{4473E209-76B5-4ADB-A76F-C12D93AD8EF5}"/>
    <cellStyle name="20% - Accent2 3 3 4 2" xfId="6824" xr:uid="{260DCDF3-8D8A-4E87-B08B-F8610B25BC1A}"/>
    <cellStyle name="20% - Accent2 3 3 5" xfId="344" xr:uid="{EC306CAE-562C-49B2-8E01-6B63FF6B9506}"/>
    <cellStyle name="20% - Accent2 3 3 5 2" xfId="7475" xr:uid="{04AE56C2-E4D8-4E97-AD12-B080D97007E1}"/>
    <cellStyle name="20% - Accent2 3 3 6" xfId="345" xr:uid="{D32E638D-DDD9-4860-B00B-92B3AD346ECB}"/>
    <cellStyle name="20% - Accent2 3 3 6 2" xfId="8131" xr:uid="{0678E191-FCBB-4956-9980-EA3854A0D078}"/>
    <cellStyle name="20% - Accent2 3 3 7" xfId="346" xr:uid="{0CC085B3-B336-416D-A9FC-1FAFAAADEF82}"/>
    <cellStyle name="20% - Accent2 3 3 7 2" xfId="8794" xr:uid="{9E167AE5-541D-41D7-AF04-E895D5857551}"/>
    <cellStyle name="20% - Accent2 3 3 8" xfId="347" xr:uid="{1AA4EC84-A24F-42DC-A15A-27D99C9FFCD4}"/>
    <cellStyle name="20% - Accent2 3 3 8 2" xfId="5783" xr:uid="{3A5498A5-D5CD-40C1-927B-4B0ECD88CAB4}"/>
    <cellStyle name="20% - Accent2 3 3 9" xfId="5158" xr:uid="{37362362-A06F-47BE-948F-C6726BFCFB37}"/>
    <cellStyle name="20% - Accent2 3 4" xfId="348" xr:uid="{1B755CE5-F7F1-497B-8DED-671FC2F8A2B8}"/>
    <cellStyle name="20% - Accent2 3 4 2" xfId="349" xr:uid="{D8575FA3-2AD2-4464-83C7-BA1F8D1FB496}"/>
    <cellStyle name="20% - Accent2 3 4 2 2" xfId="350" xr:uid="{03A0DEF1-BFD4-4390-A7D7-560EDAB1E879}"/>
    <cellStyle name="20% - Accent2 3 4 2 2 2" xfId="7259" xr:uid="{B9527373-019D-41F9-9510-F02FC6F1066B}"/>
    <cellStyle name="20% - Accent2 3 4 2 3" xfId="351" xr:uid="{0B4CF7CC-F83F-4930-A348-DB7467EC09AE}"/>
    <cellStyle name="20% - Accent2 3 4 2 3 2" xfId="7910" xr:uid="{6E67E226-0AC7-476E-8DA7-9A9006CF4A18}"/>
    <cellStyle name="20% - Accent2 3 4 2 4" xfId="352" xr:uid="{05B20111-AE8A-4C31-A359-E04919D1D178}"/>
    <cellStyle name="20% - Accent2 3 4 2 4 2" xfId="8566" xr:uid="{BB44B5D9-86D3-4E82-956F-8E7549D2216B}"/>
    <cellStyle name="20% - Accent2 3 4 2 5" xfId="353" xr:uid="{EC0820B8-A45D-4495-95A8-3E1963F70798}"/>
    <cellStyle name="20% - Accent2 3 4 2 5 2" xfId="9229" xr:uid="{8307EDB2-6FD0-4246-9808-655908C0A7C4}"/>
    <cellStyle name="20% - Accent2 3 4 2 6" xfId="6227" xr:uid="{BA3AB1B0-1F3B-416B-8DC8-C50F3C00D9FD}"/>
    <cellStyle name="20% - Accent2 3 4 3" xfId="354" xr:uid="{34DEB684-27C8-4DD4-AEC8-2C8D7603F7E4}"/>
    <cellStyle name="20% - Accent2 3 4 3 2" xfId="6932" xr:uid="{B07148CD-1C22-4377-B78A-3AB5633BC6E7}"/>
    <cellStyle name="20% - Accent2 3 4 4" xfId="355" xr:uid="{17EA3FF5-6AF2-4E35-99EE-3DAAAEFDEED7}"/>
    <cellStyle name="20% - Accent2 3 4 4 2" xfId="7583" xr:uid="{41A3BEEA-6126-40D2-90B9-70E5898F4BAC}"/>
    <cellStyle name="20% - Accent2 3 4 5" xfId="356" xr:uid="{951D25D1-3DAA-4444-9D88-5837C81CB0AB}"/>
    <cellStyle name="20% - Accent2 3 4 5 2" xfId="8239" xr:uid="{97F0C07A-CB54-4A85-B7DB-ACA8DE0A7DFB}"/>
    <cellStyle name="20% - Accent2 3 4 6" xfId="357" xr:uid="{79FFEE96-2189-4B4F-8A5D-960D4BE4BAF9}"/>
    <cellStyle name="20% - Accent2 3 4 6 2" xfId="8902" xr:uid="{78082C71-59DB-4914-86BB-2B2327D903C1}"/>
    <cellStyle name="20% - Accent2 3 4 7" xfId="358" xr:uid="{0B4EB4BA-6121-46E2-BF30-488BD284ACDA}"/>
    <cellStyle name="20% - Accent2 3 4 7 2" xfId="5897" xr:uid="{5CB570EF-0FA2-42D3-871F-1E2F5869942D}"/>
    <cellStyle name="20% - Accent2 3 4 8" xfId="5267" xr:uid="{A3107CC1-48DD-4F9C-A24C-E5C874156E15}"/>
    <cellStyle name="20% - Accent2 3 5" xfId="359" xr:uid="{47BA1CD3-2820-4351-97D1-5698828C6B4C}"/>
    <cellStyle name="20% - Accent2 3 5 2" xfId="360" xr:uid="{ADBDAAA0-5FC4-4A4A-8490-5C0D48094727}"/>
    <cellStyle name="20% - Accent2 3 5 2 2" xfId="7043" xr:uid="{788089F5-8D3D-476D-9C41-09F5FC3978E5}"/>
    <cellStyle name="20% - Accent2 3 5 3" xfId="361" xr:uid="{D21D598E-873A-441C-B53D-CFB064964F8C}"/>
    <cellStyle name="20% - Accent2 3 5 3 2" xfId="7694" xr:uid="{6938714E-E2ED-45AF-978D-35213E3DFCFD}"/>
    <cellStyle name="20% - Accent2 3 5 4" xfId="362" xr:uid="{0DE32E9E-26C3-4945-8923-00780E92099C}"/>
    <cellStyle name="20% - Accent2 3 5 4 2" xfId="8350" xr:uid="{65F0B114-8CC0-422B-8F5F-B75A7C8FCB68}"/>
    <cellStyle name="20% - Accent2 3 5 5" xfId="363" xr:uid="{48EF7180-9AC9-496F-913D-14017EDBC8C9}"/>
    <cellStyle name="20% - Accent2 3 5 5 2" xfId="9013" xr:uid="{02EA83B2-7B4A-49FA-A445-3ABFB3D193D2}"/>
    <cellStyle name="20% - Accent2 3 5 6" xfId="364" xr:uid="{8711929F-E857-43C4-B543-705AE6FDD08B}"/>
    <cellStyle name="20% - Accent2 3 5 6 2" xfId="6011" xr:uid="{42CA7391-ABA8-4A64-AB56-102A8E902649}"/>
    <cellStyle name="20% - Accent2 3 5 7" xfId="5044" xr:uid="{C307B3D4-CC7B-470F-836F-7F0F81DF24F4}"/>
    <cellStyle name="20% - Accent2 3 6" xfId="365" xr:uid="{5D5D4C6E-7887-4BC2-A46E-6E60D4FE4FBD}"/>
    <cellStyle name="20% - Accent2 3 6 2" xfId="6677" xr:uid="{6B5A65CE-AD46-4207-A917-718AE5EECC4D}"/>
    <cellStyle name="20% - Accent2 3 7" xfId="366" xr:uid="{4A58759A-63B5-4210-97A7-27335CD919BF}"/>
    <cellStyle name="20% - Accent2 3 7 2" xfId="6716" xr:uid="{A86B47C2-5F84-4D12-9E34-4BE8DF9921AC}"/>
    <cellStyle name="20% - Accent2 3 8" xfId="367" xr:uid="{89886023-BECD-43AF-9AB2-C7F42E717320}"/>
    <cellStyle name="20% - Accent2 3 8 2" xfId="7367" xr:uid="{27EC7E5F-E73F-4526-A443-6CE489F88DB7}"/>
    <cellStyle name="20% - Accent2 3 9" xfId="368" xr:uid="{EA63844E-719D-4BB4-B1F9-473E93602385}"/>
    <cellStyle name="20% - Accent2 3 9 2" xfId="8022" xr:uid="{6F29468A-9EBB-4776-8E35-822871BF212D}"/>
    <cellStyle name="20% - Accent2 4" xfId="369" xr:uid="{8F224347-8FA3-4E9C-B257-0C3F64D0B37B}"/>
    <cellStyle name="20% - Accent2 4 10" xfId="370" xr:uid="{B401CCD3-4893-44E1-BCF1-3D0E06D7180E}"/>
    <cellStyle name="20% - Accent2 4 10 2" xfId="5697" xr:uid="{D1F21BFB-CDE6-457C-BB6B-29B749A4576B}"/>
    <cellStyle name="20% - Accent2 4 11" xfId="5109" xr:uid="{2D8674E9-6B52-4486-B245-E2922685AF32}"/>
    <cellStyle name="20% - Accent2 4 2" xfId="371" xr:uid="{1BDD141F-2828-4BC1-8F1E-EBF07371D271}"/>
    <cellStyle name="20% - Accent2 4 2 2" xfId="372" xr:uid="{D0A0E6A6-0642-44DF-954C-0C44B29D6CFB}"/>
    <cellStyle name="20% - Accent2 4 2 2 2" xfId="373" xr:uid="{980DCFF3-85E3-4FE1-AC0E-76227E094D51}"/>
    <cellStyle name="20% - Accent2 4 2 2 2 2" xfId="7172" xr:uid="{01303624-E8EE-485D-ABA6-011C16968CBB}"/>
    <cellStyle name="20% - Accent2 4 2 2 3" xfId="374" xr:uid="{D099926B-4D12-474A-B03E-9A634A8FD68C}"/>
    <cellStyle name="20% - Accent2 4 2 2 3 2" xfId="7823" xr:uid="{4EA35821-464E-4F49-941B-C5CB80E14209}"/>
    <cellStyle name="20% - Accent2 4 2 2 4" xfId="375" xr:uid="{06656B18-8D7D-436E-B477-2C65070C85B4}"/>
    <cellStyle name="20% - Accent2 4 2 2 4 2" xfId="8479" xr:uid="{42CBD7A7-2C5F-4B4B-BF56-13E00E76B5C4}"/>
    <cellStyle name="20% - Accent2 4 2 2 5" xfId="376" xr:uid="{7E49FF5A-D792-449C-A633-1658D014DDA8}"/>
    <cellStyle name="20% - Accent2 4 2 2 5 2" xfId="9142" xr:uid="{EE11DE0E-2A24-4C68-A7DE-9AD961C3BEB1}"/>
    <cellStyle name="20% - Accent2 4 2 2 6" xfId="377" xr:uid="{D176BA1A-E854-4044-8454-28484797001A}"/>
    <cellStyle name="20% - Accent2 4 2 2 6 2" xfId="6140" xr:uid="{5D73D852-C7F9-4898-A1BB-6175785D6304}"/>
    <cellStyle name="20% - Accent2 4 2 2 7" xfId="5439" xr:uid="{EF9FE077-B700-4E66-A6DD-9A820287B945}"/>
    <cellStyle name="20% - Accent2 4 2 3" xfId="378" xr:uid="{CC33BEC0-1336-42F2-9F95-8A48FCE0224A}"/>
    <cellStyle name="20% - Accent2 4 2 3 2" xfId="6584" xr:uid="{756FD7E1-99A9-457E-BBB4-BE000C5E6C92}"/>
    <cellStyle name="20% - Accent2 4 2 4" xfId="379" xr:uid="{7BBD4B74-94A4-4BA2-B599-A51E280A92AB}"/>
    <cellStyle name="20% - Accent2 4 2 4 2" xfId="6845" xr:uid="{2954AD05-9AAC-4717-9095-7DEF38DC10B3}"/>
    <cellStyle name="20% - Accent2 4 2 5" xfId="380" xr:uid="{FFE9547D-C1FF-4298-A210-5904CD0F2E21}"/>
    <cellStyle name="20% - Accent2 4 2 5 2" xfId="7496" xr:uid="{225C4D85-8BEB-424F-B69C-95FDD1D67108}"/>
    <cellStyle name="20% - Accent2 4 2 6" xfId="381" xr:uid="{DAFD11DF-0469-4F01-8D02-50ED3FA23222}"/>
    <cellStyle name="20% - Accent2 4 2 6 2" xfId="8152" xr:uid="{A416BA0A-CAB8-4D6C-AFCD-71F5FB88D416}"/>
    <cellStyle name="20% - Accent2 4 2 7" xfId="382" xr:uid="{230683BC-481A-4A4D-B87D-40C79B3962BE}"/>
    <cellStyle name="20% - Accent2 4 2 7 2" xfId="8815" xr:uid="{B30A0200-4E2D-40FD-B709-EC74A53EF911}"/>
    <cellStyle name="20% - Accent2 4 2 8" xfId="383" xr:uid="{80204D0B-E1B0-4FF8-BAC1-83502B5BB842}"/>
    <cellStyle name="20% - Accent2 4 2 8 2" xfId="5804" xr:uid="{C3CE2324-6D2F-45AF-B1FC-5BE03E7937C8}"/>
    <cellStyle name="20% - Accent2 4 2 9" xfId="5220" xr:uid="{7F98B277-CF9B-4AF4-8448-A73E73A527C5}"/>
    <cellStyle name="20% - Accent2 4 3" xfId="384" xr:uid="{5D62D2B9-6703-4B2F-B721-1C7065EE0EF2}"/>
    <cellStyle name="20% - Accent2 4 3 2" xfId="385" xr:uid="{C32EFF55-AC3F-44CA-98DE-73D433041453}"/>
    <cellStyle name="20% - Accent2 4 3 2 2" xfId="386" xr:uid="{71F3E51C-1AF1-42B9-9674-71796C028ADE}"/>
    <cellStyle name="20% - Accent2 4 3 2 2 2" xfId="7280" xr:uid="{27F1746B-3FE1-4636-BEBB-69F7A50838E5}"/>
    <cellStyle name="20% - Accent2 4 3 2 3" xfId="387" xr:uid="{91B7C638-2C5C-4AA6-9331-B850C7A89CB3}"/>
    <cellStyle name="20% - Accent2 4 3 2 3 2" xfId="7931" xr:uid="{7441E076-E399-4861-A730-77CFE96E8FC1}"/>
    <cellStyle name="20% - Accent2 4 3 2 4" xfId="388" xr:uid="{52DDEB5F-65B8-4A5B-A731-889513D8F1F1}"/>
    <cellStyle name="20% - Accent2 4 3 2 4 2" xfId="8587" xr:uid="{8349797E-F085-44EA-A835-475D307D3826}"/>
    <cellStyle name="20% - Accent2 4 3 2 5" xfId="389" xr:uid="{AC031685-2E37-4C89-B748-985C212846E5}"/>
    <cellStyle name="20% - Accent2 4 3 2 5 2" xfId="9250" xr:uid="{29317F93-D46F-4DF1-AA2F-E7C744F4CFF0}"/>
    <cellStyle name="20% - Accent2 4 3 2 6" xfId="6248" xr:uid="{1584A5B4-F56A-4ADC-8A69-454A039DB6EB}"/>
    <cellStyle name="20% - Accent2 4 3 3" xfId="390" xr:uid="{33CE60B7-9BEA-4F8D-9281-13BD67B1650D}"/>
    <cellStyle name="20% - Accent2 4 3 3 2" xfId="6953" xr:uid="{FB3F2E31-B3D5-4063-B436-93EAE613F8E6}"/>
    <cellStyle name="20% - Accent2 4 3 4" xfId="391" xr:uid="{25BA5FDF-D7F4-431E-BD32-F453E4BA7D4D}"/>
    <cellStyle name="20% - Accent2 4 3 4 2" xfId="7604" xr:uid="{334EBE83-9A0E-4BDE-807F-0C29521D354D}"/>
    <cellStyle name="20% - Accent2 4 3 5" xfId="392" xr:uid="{A21724D9-13A4-492D-B52E-7235AC8D13AB}"/>
    <cellStyle name="20% - Accent2 4 3 5 2" xfId="8260" xr:uid="{5FA1879A-E9A1-4791-B3C0-80010C06DAC9}"/>
    <cellStyle name="20% - Accent2 4 3 6" xfId="393" xr:uid="{83E220CA-AE28-459C-8B29-AABAA85A0CD0}"/>
    <cellStyle name="20% - Accent2 4 3 6 2" xfId="8923" xr:uid="{A7056C7B-AFF0-483A-93D7-962F493CE633}"/>
    <cellStyle name="20% - Accent2 4 3 7" xfId="394" xr:uid="{E7B74D1C-2C11-47F9-9282-A5EBA93815E1}"/>
    <cellStyle name="20% - Accent2 4 3 7 2" xfId="5918" xr:uid="{DCEA6F1F-2E8F-42E2-8B0F-C02E6C2FC87D}"/>
    <cellStyle name="20% - Accent2 4 3 8" xfId="5329" xr:uid="{61F33FF5-25DC-4388-84DE-98BEBA444C5B}"/>
    <cellStyle name="20% - Accent2 4 4" xfId="395" xr:uid="{CA258B41-F12F-40E4-B533-D6BA2EE6955F}"/>
    <cellStyle name="20% - Accent2 4 4 2" xfId="396" xr:uid="{0A0A850E-90E9-4C5C-9B56-D75CFD297D35}"/>
    <cellStyle name="20% - Accent2 4 4 2 2" xfId="7064" xr:uid="{86C8B762-5C80-40CC-AA04-F486E22B2C4F}"/>
    <cellStyle name="20% - Accent2 4 4 3" xfId="397" xr:uid="{7A114FEE-C3C5-46EB-8A1A-7228CCBE40AF}"/>
    <cellStyle name="20% - Accent2 4 4 3 2" xfId="7715" xr:uid="{93B743C6-60C7-4F00-B817-17F5CAAE9AA8}"/>
    <cellStyle name="20% - Accent2 4 4 4" xfId="398" xr:uid="{3D3CF18E-B40E-45E8-BAFE-9BF107C10E7C}"/>
    <cellStyle name="20% - Accent2 4 4 4 2" xfId="8371" xr:uid="{3D4A3EB1-3C08-4F58-AC8C-A526F5108EF5}"/>
    <cellStyle name="20% - Accent2 4 4 5" xfId="399" xr:uid="{74325C92-7A9F-4495-AA9F-70023DDC65FA}"/>
    <cellStyle name="20% - Accent2 4 4 5 2" xfId="9034" xr:uid="{FA301A4A-C1AA-41AF-86E3-481A4D6F932A}"/>
    <cellStyle name="20% - Accent2 4 4 6" xfId="6032" xr:uid="{521BBACA-9E06-49B2-B1E5-10FA0CCBCE2C}"/>
    <cellStyle name="20% - Accent2 4 5" xfId="400" xr:uid="{BEDCB156-6926-4FD2-89B7-EF195ABFBC00}"/>
    <cellStyle name="20% - Accent2 4 5 2" xfId="6625" xr:uid="{7DC80893-E604-4750-BBE9-622B0181B4FD}"/>
    <cellStyle name="20% - Accent2 4 6" xfId="401" xr:uid="{AC3C9EAE-ECEC-4018-8FE8-20451BF22ED1}"/>
    <cellStyle name="20% - Accent2 4 6 2" xfId="6737" xr:uid="{B5545BBE-F48B-4057-87F4-E420D1C1FE22}"/>
    <cellStyle name="20% - Accent2 4 7" xfId="402" xr:uid="{5FECF69C-F1DB-45A7-A191-3D4B8A370634}"/>
    <cellStyle name="20% - Accent2 4 7 2" xfId="7388" xr:uid="{DE7B53B5-29F9-4A2D-AFF7-624FD0784E25}"/>
    <cellStyle name="20% - Accent2 4 8" xfId="403" xr:uid="{2342371B-6B20-4164-95CC-0370E9CFA0AF}"/>
    <cellStyle name="20% - Accent2 4 8 2" xfId="8044" xr:uid="{B8D5BBB2-B1B0-4548-B1CF-B68D4D9B02CE}"/>
    <cellStyle name="20% - Accent2 4 9" xfId="404" xr:uid="{C82F4E06-EF3A-489F-A4C0-49837B119BDE}"/>
    <cellStyle name="20% - Accent2 4 9 2" xfId="8707" xr:uid="{9BFCD603-6C8E-4EB9-AC5E-F4A8A46A89D7}"/>
    <cellStyle name="20% - Accent2 5" xfId="405" xr:uid="{8C5EAE3B-12FE-43C2-A131-D4372E452240}"/>
    <cellStyle name="20% - Accent2 5 10" xfId="406" xr:uid="{B90204B5-BEA1-4C2C-9526-97E1F2968509}"/>
    <cellStyle name="20% - Accent2 5 10 2" xfId="5748" xr:uid="{326FDC56-1EFA-474B-AA07-820051C876CF}"/>
    <cellStyle name="20% - Accent2 5 11" xfId="5068" xr:uid="{CF4A8B80-6FC3-449A-9B0A-53EB82B5FCD4}"/>
    <cellStyle name="20% - Accent2 5 2" xfId="407" xr:uid="{42B31E7C-549B-4C58-985D-3C8B3644F040}"/>
    <cellStyle name="20% - Accent2 5 2 2" xfId="408" xr:uid="{87564C52-5584-49E0-BC6E-E3321736CEE7}"/>
    <cellStyle name="20% - Accent2 5 2 2 2" xfId="409" xr:uid="{138BBCB3-AE5A-43A3-A151-C4858FA8ACF5}"/>
    <cellStyle name="20% - Accent2 5 2 2 2 2" xfId="7116" xr:uid="{BFAA4073-0515-494A-B329-40490D9131B3}"/>
    <cellStyle name="20% - Accent2 5 2 2 3" xfId="5401" xr:uid="{6ABF28EF-6C86-4575-AC6D-F0020DE13F0E}"/>
    <cellStyle name="20% - Accent2 5 2 3" xfId="410" xr:uid="{6B8D5F6D-4218-46E1-93C0-C94380441EA3}"/>
    <cellStyle name="20% - Accent2 5 2 3 2" xfId="7767" xr:uid="{69E96020-3FCE-448A-B2C8-C6720D5500B1}"/>
    <cellStyle name="20% - Accent2 5 2 4" xfId="411" xr:uid="{8EE800C7-06AA-4AE7-8187-7B0EAB715618}"/>
    <cellStyle name="20% - Accent2 5 2 4 2" xfId="8423" xr:uid="{479AA947-541E-404E-8869-67DAE1281BBE}"/>
    <cellStyle name="20% - Accent2 5 2 5" xfId="412" xr:uid="{6CA28418-711B-4F89-87E4-CECCC918B1A4}"/>
    <cellStyle name="20% - Accent2 5 2 5 2" xfId="9086" xr:uid="{41F7E21D-3B3C-4D60-9436-8438CC5AA649}"/>
    <cellStyle name="20% - Accent2 5 2 6" xfId="413" xr:uid="{02749DD1-E297-47B8-9D65-AEB60C94A35E}"/>
    <cellStyle name="20% - Accent2 5 2 6 2" xfId="6084" xr:uid="{8B6E4056-7CD2-49A7-BEAD-4F6C8691B4CE}"/>
    <cellStyle name="20% - Accent2 5 2 7" xfId="5182" xr:uid="{DC877213-60BA-4626-82F4-B6636658B48D}"/>
    <cellStyle name="20% - Accent2 5 3" xfId="414" xr:uid="{0AB5E51A-4843-4E79-A0BE-32680ECF75D8}"/>
    <cellStyle name="20% - Accent2 5 3 2" xfId="415" xr:uid="{D11F405A-8CDF-4990-9401-6362C89C8700}"/>
    <cellStyle name="20% - Accent2 5 3 2 2" xfId="6596" xr:uid="{13D1434B-F88D-47AC-818A-CCDC0107D8F0}"/>
    <cellStyle name="20% - Accent2 5 3 3" xfId="5291" xr:uid="{E2BB18F0-B58C-4FB7-9EEB-B7181AED6756}"/>
    <cellStyle name="20% - Accent2 5 4" xfId="416" xr:uid="{157A61B7-E9EE-4784-A73A-9F57D938369E}"/>
    <cellStyle name="20% - Accent2 5 4 2" xfId="6789" xr:uid="{2ABDC609-E9B5-44AB-BD37-FD90D986AEEF}"/>
    <cellStyle name="20% - Accent2 5 5" xfId="417" xr:uid="{26B01A01-C3FE-43CF-A452-CF2DAA060E10}"/>
    <cellStyle name="20% - Accent2 5 5 2" xfId="7440" xr:uid="{6DC66FCF-1FE0-4A0E-9091-F57C0449F6B9}"/>
    <cellStyle name="20% - Accent2 5 6" xfId="418" xr:uid="{68257A6D-CFB2-4930-9837-DA9FB1D043F1}"/>
    <cellStyle name="20% - Accent2 5 6 2" xfId="8096" xr:uid="{8D3B0323-BAF7-46CB-83A8-6FCC6B7FEE20}"/>
    <cellStyle name="20% - Accent2 5 7" xfId="419" xr:uid="{1A94141D-186F-4AE4-955E-1CE52BE31752}"/>
    <cellStyle name="20% - Accent2 5 7 2" xfId="8759" xr:uid="{587C9D15-8F85-4BA8-A9FD-702C27541A18}"/>
    <cellStyle name="20% - Accent2 5 8" xfId="420" xr:uid="{25D543A8-43BC-4634-BEF1-79CBA397AA14}"/>
    <cellStyle name="20% - Accent2 5 8 2" xfId="6462" xr:uid="{B2BB47C1-A5D4-405F-8AB5-8FA1D8A47586}"/>
    <cellStyle name="20% - Accent2 5 9" xfId="421" xr:uid="{33954F09-2156-4915-AAB7-0D114197956D}"/>
    <cellStyle name="20% - Accent2 5 9 2" xfId="6334" xr:uid="{B1ABB8BF-578D-4634-806C-FBE78B2E7A04}"/>
    <cellStyle name="20% - Accent2 6" xfId="422" xr:uid="{D147B8FC-BAB8-4139-83B2-88FAFB63F9A5}"/>
    <cellStyle name="20% - Accent2 6 2" xfId="423" xr:uid="{F8581BD8-1FAC-415C-B543-8A3C28CC5CB8}"/>
    <cellStyle name="20% - Accent2 6 2 2" xfId="424" xr:uid="{2D356B59-E58D-4257-8EC8-E356F5A94384}"/>
    <cellStyle name="20% - Accent2 6 2 2 2" xfId="7224" xr:uid="{87FA0F1D-621E-48E8-BCCF-CB96557301D7}"/>
    <cellStyle name="20% - Accent2 6 2 3" xfId="425" xr:uid="{99228925-FC1A-468D-B04D-95AA2898852C}"/>
    <cellStyle name="20% - Accent2 6 2 3 2" xfId="7875" xr:uid="{D5459812-7FEE-4B1A-A78F-D7850D26590A}"/>
    <cellStyle name="20% - Accent2 6 2 4" xfId="426" xr:uid="{8CBF305C-CF81-47AF-882D-8347FC5AA4B7}"/>
    <cellStyle name="20% - Accent2 6 2 4 2" xfId="8531" xr:uid="{552BE049-1892-40F8-BAA8-B2FF597479B3}"/>
    <cellStyle name="20% - Accent2 6 2 5" xfId="427" xr:uid="{F84E5665-9B27-40FC-9A4E-89A7E4E3A168}"/>
    <cellStyle name="20% - Accent2 6 2 5 2" xfId="9194" xr:uid="{F44F088A-6BB7-4E68-AB06-4E3DB3ED234B}"/>
    <cellStyle name="20% - Accent2 6 2 6" xfId="428" xr:uid="{ED34068D-D4F3-473F-BC95-1168BBD050C3}"/>
    <cellStyle name="20% - Accent2 6 2 6 2" xfId="6192" xr:uid="{4A72CEB0-BAF9-4D12-B1D5-DA1EA8786A65}"/>
    <cellStyle name="20% - Accent2 6 2 7" xfId="5355" xr:uid="{3E7DB697-EA57-45CC-823D-E7510706C69B}"/>
    <cellStyle name="20% - Accent2 6 3" xfId="429" xr:uid="{43F1C359-6EA9-44F8-BEA1-4EB8A45DE3E1}"/>
    <cellStyle name="20% - Accent2 6 3 2" xfId="6897" xr:uid="{FCC1AFCD-33A6-4613-8E9F-5CD986C590BE}"/>
    <cellStyle name="20% - Accent2 6 4" xfId="430" xr:uid="{79BC8B40-B70B-4154-BF73-E763FD6A3256}"/>
    <cellStyle name="20% - Accent2 6 4 2" xfId="7548" xr:uid="{0B4EF070-B140-4E3C-8174-7E0D9DEBA1E5}"/>
    <cellStyle name="20% - Accent2 6 5" xfId="431" xr:uid="{FEAF9C47-B8C3-47F0-899F-46499675954F}"/>
    <cellStyle name="20% - Accent2 6 5 2" xfId="8204" xr:uid="{74458691-5A26-4765-9A64-C4E922D3DA80}"/>
    <cellStyle name="20% - Accent2 6 6" xfId="432" xr:uid="{7C81AF15-AEBA-4437-91F2-96F2A3898E59}"/>
    <cellStyle name="20% - Accent2 6 6 2" xfId="8867" xr:uid="{596025F7-56F6-4D77-A91B-43A0F4E802F8}"/>
    <cellStyle name="20% - Accent2 6 7" xfId="433" xr:uid="{178D7A86-F961-4912-8BBA-F0BFE9B9D4C4}"/>
    <cellStyle name="20% - Accent2 6 7 2" xfId="5862" xr:uid="{5D2697B3-8BA4-4220-844B-F1F39B330E87}"/>
    <cellStyle name="20% - Accent2 6 8" xfId="5136" xr:uid="{1E06F9B2-853B-43F8-BC43-349FC9257A2F}"/>
    <cellStyle name="20% - Accent2 7" xfId="434" xr:uid="{D78B3B9D-E16F-4A15-82DC-AF00D44A1D4D}"/>
    <cellStyle name="20% - Accent2 7 2" xfId="435" xr:uid="{E1A407FF-1951-48A5-BF0D-7560B5C84F05}"/>
    <cellStyle name="20% - Accent2 7 2 2" xfId="7008" xr:uid="{D5CD96FD-2A97-4D6E-B5A3-24102F404AF3}"/>
    <cellStyle name="20% - Accent2 7 3" xfId="436" xr:uid="{79E548DD-F86C-42CE-844A-08DCE96D7220}"/>
    <cellStyle name="20% - Accent2 7 3 2" xfId="7659" xr:uid="{127C9D07-3ACA-425E-B63C-907905E05052}"/>
    <cellStyle name="20% - Accent2 7 4" xfId="437" xr:uid="{D668B761-96BA-4AE6-BE65-FBEEF685FCDC}"/>
    <cellStyle name="20% - Accent2 7 4 2" xfId="8315" xr:uid="{1A954506-E1F1-4961-B617-7240A6B147F2}"/>
    <cellStyle name="20% - Accent2 7 5" xfId="438" xr:uid="{3B8109AB-3EA4-492A-A2C9-6A8FF76D6934}"/>
    <cellStyle name="20% - Accent2 7 5 2" xfId="8978" xr:uid="{465846F8-E80A-44D7-9808-86F7A3375DD4}"/>
    <cellStyle name="20% - Accent2 7 6" xfId="439" xr:uid="{9F0A351A-F256-442D-B452-8EA59A0B189A}"/>
    <cellStyle name="20% - Accent2 7 6 2" xfId="5972" xr:uid="{F1EA7FCF-9F23-412A-98AA-9554B90CCADD}"/>
    <cellStyle name="20% - Accent2 7 7" xfId="5245" xr:uid="{F7798A38-B472-4B4E-BAA8-F7B81E07ED5F}"/>
    <cellStyle name="20% - Accent2 8" xfId="440" xr:uid="{53D37D63-95AD-425D-A9F9-CE8A7E521403}"/>
    <cellStyle name="20% - Accent2 8 2" xfId="441" xr:uid="{A58C822B-4697-45CC-862F-252F689F5684}"/>
    <cellStyle name="20% - Accent2 8 2 2" xfId="6603" xr:uid="{88EC2712-C47F-4BB0-84C7-DC6DF0440E63}"/>
    <cellStyle name="20% - Accent2 8 3" xfId="5021" xr:uid="{2537322E-178D-41B7-B2AD-753EDE5D1C85}"/>
    <cellStyle name="20% - Accent2 9" xfId="442" xr:uid="{D2D4CDE9-4236-4C10-99A6-3CC0D91F2FDB}"/>
    <cellStyle name="20% - Accent2 9 2" xfId="6681" xr:uid="{6EFA0ACD-A0A0-4562-8FAE-7246F2FD8B3D}"/>
    <cellStyle name="20% - Accent3" xfId="443" builtinId="38" customBuiltin="1"/>
    <cellStyle name="20% - Accent3 10" xfId="444" xr:uid="{706C51F7-339B-4F36-BA16-FBABB0E4A033}"/>
    <cellStyle name="20% - Accent3 10 2" xfId="7334" xr:uid="{B7F673D5-3C38-4ED9-A59F-42209DAC0D23}"/>
    <cellStyle name="20% - Accent3 11" xfId="445" xr:uid="{DEFBC0B1-FBA1-4A38-AEAA-5645F82EC74F}"/>
    <cellStyle name="20% - Accent3 11 2" xfId="7988" xr:uid="{A75B61E1-1658-46A1-9C01-828BB63A3671}"/>
    <cellStyle name="20% - Accent3 12" xfId="446" xr:uid="{7A44F1CB-B4A8-4782-9DE3-5EA704F5ECC3}"/>
    <cellStyle name="20% - Accent3 12 2" xfId="8653" xr:uid="{2AD34BA7-3120-4BC7-94CE-EAFC5C2F6C9F}"/>
    <cellStyle name="20% - Accent3 13" xfId="447" xr:uid="{6AF4D6FF-1565-43EB-BEF0-754F1967ECEB}"/>
    <cellStyle name="20% - Accent3 13 2" xfId="5468" xr:uid="{E607DF86-C21E-41AA-BCAF-75DBF5024198}"/>
    <cellStyle name="20% - Accent3 14" xfId="448" xr:uid="{5B97AFAB-A61B-4DF3-B2B5-05916B7DB27D}"/>
    <cellStyle name="20% - Accent3 14 2" xfId="4910" xr:uid="{9A2563EB-AE48-45D6-B495-E2535BF7ED9C}"/>
    <cellStyle name="20% - Accent3 15" xfId="4789" xr:uid="{1280DA5C-6E35-4A56-9373-C7FB440AD13D}"/>
    <cellStyle name="20% - Accent3 2" xfId="449" xr:uid="{63447BBC-2412-45B7-9D68-04DDB65D35D6}"/>
    <cellStyle name="20% - Accent3 2 10" xfId="450" xr:uid="{0FC458A8-500F-40D3-95A9-E90A9B1B9E07}"/>
    <cellStyle name="20% - Accent3 2 10 2" xfId="8669" xr:uid="{F273F737-47B1-43CA-B320-16227CAF67CB}"/>
    <cellStyle name="20% - Accent3 2 11" xfId="451" xr:uid="{CBADFACD-D117-4085-B66D-B7D3620123FC}"/>
    <cellStyle name="20% - Accent3 2 11 2" xfId="5478" xr:uid="{0F0081F0-4A9E-425B-8C26-94E9A7E7523D}"/>
    <cellStyle name="20% - Accent3 2 12" xfId="452" xr:uid="{C34B0376-2BBC-430F-A55A-CE3909DE7176}"/>
    <cellStyle name="20% - Accent3 2 12 2" xfId="4921" xr:uid="{FCCF6AF6-365C-4C61-9074-7EA76925423C}"/>
    <cellStyle name="20% - Accent3 2 13" xfId="4834" xr:uid="{46A121CF-5427-4FDE-B6D1-43371C8E50C0}"/>
    <cellStyle name="20% - Accent3 2 2" xfId="453" xr:uid="{4263457C-CB44-48F8-B58C-81B215AE6F57}"/>
    <cellStyle name="20% - Accent3 2 2 10" xfId="5713" xr:uid="{B83D6B4B-2148-4438-ADF1-9FC0700E01F3}"/>
    <cellStyle name="20% - Accent3 2 2 2" xfId="454" xr:uid="{CD3A7804-1691-46F5-9559-8B516336843B}"/>
    <cellStyle name="20% - Accent3 2 2 2 2" xfId="455" xr:uid="{E2B0B10F-1AB4-41BC-A769-DA9A0877D910}"/>
    <cellStyle name="20% - Accent3 2 2 2 2 2" xfId="456" xr:uid="{F1025D02-75D2-463C-94A2-94754FA23CA6}"/>
    <cellStyle name="20% - Accent3 2 2 2 2 2 2" xfId="7188" xr:uid="{00B9E9C5-9CB1-4250-AF3B-D8C3F650D694}"/>
    <cellStyle name="20% - Accent3 2 2 2 2 3" xfId="457" xr:uid="{D74AF7BE-D7BA-46F1-AA2E-BF7700C87AAC}"/>
    <cellStyle name="20% - Accent3 2 2 2 2 3 2" xfId="7839" xr:uid="{0E3E9684-E413-4882-A177-FD1E19E90C8E}"/>
    <cellStyle name="20% - Accent3 2 2 2 2 4" xfId="458" xr:uid="{2C4CD333-C421-4CA5-9306-EDEFCCC0C68A}"/>
    <cellStyle name="20% - Accent3 2 2 2 2 4 2" xfId="8495" xr:uid="{4DC3DF76-4804-4D73-A1E5-5FDE3F3E6F91}"/>
    <cellStyle name="20% - Accent3 2 2 2 2 5" xfId="459" xr:uid="{FE52DA87-F8E2-4457-A9F5-4B0FDE369FB0}"/>
    <cellStyle name="20% - Accent3 2 2 2 2 5 2" xfId="9158" xr:uid="{D554CABC-EDF2-457A-9797-84F720874B42}"/>
    <cellStyle name="20% - Accent3 2 2 2 2 6" xfId="6156" xr:uid="{B47694A6-D6C0-4799-8B65-D3DB912186BF}"/>
    <cellStyle name="20% - Accent3 2 2 2 3" xfId="460" xr:uid="{CD0383A1-0D36-44D9-894C-34A1E54CE459}"/>
    <cellStyle name="20% - Accent3 2 2 2 3 2" xfId="6658" xr:uid="{634B5FF9-9617-4937-9D2A-9096EEEF5C11}"/>
    <cellStyle name="20% - Accent3 2 2 2 4" xfId="461" xr:uid="{2F891753-B98B-409D-9806-B9E097768F74}"/>
    <cellStyle name="20% - Accent3 2 2 2 4 2" xfId="6861" xr:uid="{DC21B46F-54EE-44BF-8999-2A10EACA500A}"/>
    <cellStyle name="20% - Accent3 2 2 2 5" xfId="462" xr:uid="{2B9C989C-C58B-43D5-A0A3-EB7F29D5F268}"/>
    <cellStyle name="20% - Accent3 2 2 2 5 2" xfId="7512" xr:uid="{596C598D-736E-4009-8D7C-DA70EA445B91}"/>
    <cellStyle name="20% - Accent3 2 2 2 6" xfId="463" xr:uid="{BD2C424F-A5EA-4DB9-9158-F7CBAEEBE668}"/>
    <cellStyle name="20% - Accent3 2 2 2 6 2" xfId="8168" xr:uid="{3C1692CE-62F1-4354-AEAB-9BB2EB6A0394}"/>
    <cellStyle name="20% - Accent3 2 2 2 7" xfId="464" xr:uid="{6EC187D1-A7ED-40F7-B647-BAE6995E1258}"/>
    <cellStyle name="20% - Accent3 2 2 2 7 2" xfId="8831" xr:uid="{A9828A43-67C9-4DCE-B163-515493006ABF}"/>
    <cellStyle name="20% - Accent3 2 2 2 8" xfId="5820" xr:uid="{3C711A25-1BC4-4F02-B3AC-2F447C5533B9}"/>
    <cellStyle name="20% - Accent3 2 2 3" xfId="465" xr:uid="{8787EE2B-5AD1-4A6E-AA96-97A67BCA15D7}"/>
    <cellStyle name="20% - Accent3 2 2 3 2" xfId="466" xr:uid="{6D7A0230-B0B1-4EE3-8F0E-03FC13ED1C9C}"/>
    <cellStyle name="20% - Accent3 2 2 3 2 2" xfId="467" xr:uid="{149984EB-2339-4470-97D5-108A063DD20B}"/>
    <cellStyle name="20% - Accent3 2 2 3 2 2 2" xfId="7296" xr:uid="{CEE399F6-457B-4788-87E1-499398E685A9}"/>
    <cellStyle name="20% - Accent3 2 2 3 2 3" xfId="468" xr:uid="{CC0BF385-1A7D-479B-9056-C6D95A409DAF}"/>
    <cellStyle name="20% - Accent3 2 2 3 2 3 2" xfId="7947" xr:uid="{BAB57933-3343-4DB9-A19D-BCD7498B71A4}"/>
    <cellStyle name="20% - Accent3 2 2 3 2 4" xfId="469" xr:uid="{8905B67D-0FD7-4D1A-A07E-DC9F074CA59A}"/>
    <cellStyle name="20% - Accent3 2 2 3 2 4 2" xfId="8603" xr:uid="{DE6D9044-2ACB-4949-85E8-427072067BBD}"/>
    <cellStyle name="20% - Accent3 2 2 3 2 5" xfId="470" xr:uid="{7806D620-56DC-413D-AF1F-0221D06FF2C1}"/>
    <cellStyle name="20% - Accent3 2 2 3 2 5 2" xfId="9266" xr:uid="{763ED65D-EE3E-4AB8-977F-E7AA6F228E51}"/>
    <cellStyle name="20% - Accent3 2 2 3 2 6" xfId="6264" xr:uid="{5FA4F16F-EB03-4BD3-B3D9-F0A7754CE2E9}"/>
    <cellStyle name="20% - Accent3 2 2 3 3" xfId="471" xr:uid="{9B1E0D5A-5F8C-4E8B-8E08-770CE710A1B8}"/>
    <cellStyle name="20% - Accent3 2 2 3 3 2" xfId="6969" xr:uid="{13A3B8DE-2C6E-4040-B943-D7058510244B}"/>
    <cellStyle name="20% - Accent3 2 2 3 4" xfId="472" xr:uid="{574A68AE-BA28-468D-9CB1-E767DF8F0BF2}"/>
    <cellStyle name="20% - Accent3 2 2 3 4 2" xfId="7620" xr:uid="{CDDC2A17-9736-4967-B6A0-59BD2E2521A7}"/>
    <cellStyle name="20% - Accent3 2 2 3 5" xfId="473" xr:uid="{F40114F4-A034-4E30-8970-8DF78BE0424F}"/>
    <cellStyle name="20% - Accent3 2 2 3 5 2" xfId="8276" xr:uid="{704DBF62-14FB-46B1-922A-8DC3BA7B8382}"/>
    <cellStyle name="20% - Accent3 2 2 3 6" xfId="474" xr:uid="{CA79B3FD-1823-48A0-878B-34D613698B7E}"/>
    <cellStyle name="20% - Accent3 2 2 3 6 2" xfId="8939" xr:uid="{73998BE1-DF77-4A7D-A7D3-956A14E05F76}"/>
    <cellStyle name="20% - Accent3 2 2 3 7" xfId="5934" xr:uid="{8045BC79-7D06-4E6B-8AAA-FCF24A2C4221}"/>
    <cellStyle name="20% - Accent3 2 2 4" xfId="475" xr:uid="{B1BD8745-F1E1-409B-8F3C-86DA982B8019}"/>
    <cellStyle name="20% - Accent3 2 2 4 2" xfId="476" xr:uid="{53FCAA64-CDFF-400D-A004-93D3300036B4}"/>
    <cellStyle name="20% - Accent3 2 2 4 2 2" xfId="7080" xr:uid="{82E71526-44DC-497C-BCA6-C122B8470B10}"/>
    <cellStyle name="20% - Accent3 2 2 4 3" xfId="477" xr:uid="{F2BD1894-C6E2-4E81-9F2A-02E29F827634}"/>
    <cellStyle name="20% - Accent3 2 2 4 3 2" xfId="7731" xr:uid="{D358BC93-1CA7-45A7-8A66-4800223581C6}"/>
    <cellStyle name="20% - Accent3 2 2 4 4" xfId="478" xr:uid="{79C451DE-EF71-438A-9D68-3F0FD609164C}"/>
    <cellStyle name="20% - Accent3 2 2 4 4 2" xfId="8387" xr:uid="{92014D22-7982-4EAD-9AD9-6D3CEA8C8ADB}"/>
    <cellStyle name="20% - Accent3 2 2 4 5" xfId="479" xr:uid="{20805260-6197-4E6F-B4EC-058B37898A44}"/>
    <cellStyle name="20% - Accent3 2 2 4 5 2" xfId="9050" xr:uid="{EEC38157-23C4-4F29-99F5-4B9801CFA53F}"/>
    <cellStyle name="20% - Accent3 2 2 4 6" xfId="6048" xr:uid="{E3B6099F-87EC-4295-A61F-9154D4F339E3}"/>
    <cellStyle name="20% - Accent3 2 2 5" xfId="480" xr:uid="{6742F58A-3DE1-494B-A714-5B5A8C380286}"/>
    <cellStyle name="20% - Accent3 2 2 5 2" xfId="6562" xr:uid="{BDB6660A-74DC-4154-9BC6-7B7232176C5A}"/>
    <cellStyle name="20% - Accent3 2 2 6" xfId="481" xr:uid="{121EEEFF-3FB6-4E54-94D7-D2142F6F850A}"/>
    <cellStyle name="20% - Accent3 2 2 6 2" xfId="6753" xr:uid="{7DD626C2-46C6-4346-9841-E5A5B73C22C2}"/>
    <cellStyle name="20% - Accent3 2 2 7" xfId="482" xr:uid="{B3E5CA2E-A3D8-4447-9FA6-AF29B569E840}"/>
    <cellStyle name="20% - Accent3 2 2 7 2" xfId="7404" xr:uid="{732B4E8A-F95C-4187-852A-82241D6C6B28}"/>
    <cellStyle name="20% - Accent3 2 2 8" xfId="483" xr:uid="{ED23A3C1-A83C-42B5-BEEA-98E22FE6D763}"/>
    <cellStyle name="20% - Accent3 2 2 8 2" xfId="8060" xr:uid="{648293A9-268C-4E1B-B0E2-D14AC8A5F68F}"/>
    <cellStyle name="20% - Accent3 2 2 9" xfId="484" xr:uid="{43650E6F-4234-468D-BD3B-B889CCA571EB}"/>
    <cellStyle name="20% - Accent3 2 2 9 2" xfId="8723" xr:uid="{E9D53F34-C6F3-493A-ADBC-21586C458382}"/>
    <cellStyle name="20% - Accent3 2 3" xfId="485" xr:uid="{DE0083D8-C247-423E-B32C-338F7603A9BE}"/>
    <cellStyle name="20% - Accent3 2 3 2" xfId="486" xr:uid="{6AADF3B3-CF0A-475C-A56E-82B753E91ADB}"/>
    <cellStyle name="20% - Accent3 2 3 2 2" xfId="487" xr:uid="{87C49E56-E99D-48B7-AA29-AAC75BFA7DDE}"/>
    <cellStyle name="20% - Accent3 2 3 2 2 2" xfId="7134" xr:uid="{D126F1AF-0306-4AE7-88F6-F653D9F1E1C0}"/>
    <cellStyle name="20% - Accent3 2 3 2 3" xfId="488" xr:uid="{CA1F3C77-CBDA-4EF4-9B41-E20FC66129FA}"/>
    <cellStyle name="20% - Accent3 2 3 2 3 2" xfId="7785" xr:uid="{D32FDDA9-55B0-43F5-87B1-8AB947461199}"/>
    <cellStyle name="20% - Accent3 2 3 2 4" xfId="489" xr:uid="{F6C98B36-4CF4-479A-9E1E-2D74A09BAA43}"/>
    <cellStyle name="20% - Accent3 2 3 2 4 2" xfId="8441" xr:uid="{00F2B34C-CD8F-468E-BA38-3CFA27015606}"/>
    <cellStyle name="20% - Accent3 2 3 2 5" xfId="490" xr:uid="{352525DD-BE51-48F3-93F1-816422AEF4C4}"/>
    <cellStyle name="20% - Accent3 2 3 2 5 2" xfId="9104" xr:uid="{BA7C83C0-E61C-4A84-B504-9896E95479F4}"/>
    <cellStyle name="20% - Accent3 2 3 2 6" xfId="6102" xr:uid="{0EABA0FC-5D7C-47E6-9248-AAA66A5AACF6}"/>
    <cellStyle name="20% - Accent3 2 3 3" xfId="491" xr:uid="{C795D58D-84FD-4EBD-8836-8BF69D4BE4AE}"/>
    <cellStyle name="20% - Accent3 2 3 3 2" xfId="6513" xr:uid="{A70CED14-42C9-48E5-BB63-71CDED0A5BC9}"/>
    <cellStyle name="20% - Accent3 2 3 4" xfId="492" xr:uid="{43CAF566-9585-498E-804B-6A254A9DA22B}"/>
    <cellStyle name="20% - Accent3 2 3 4 2" xfId="6807" xr:uid="{FF4876BD-245A-4598-B2D8-78E95BB8EF1A}"/>
    <cellStyle name="20% - Accent3 2 3 5" xfId="493" xr:uid="{2A4B2F2A-9DD1-46AC-A0A8-5B8112A61DA0}"/>
    <cellStyle name="20% - Accent3 2 3 5 2" xfId="7458" xr:uid="{6BC6D412-6293-43DB-AF19-8F55CA41518B}"/>
    <cellStyle name="20% - Accent3 2 3 6" xfId="494" xr:uid="{E221F3B4-D908-4C87-BF16-EA32FE31C75B}"/>
    <cellStyle name="20% - Accent3 2 3 6 2" xfId="8114" xr:uid="{BE0FF754-53AE-4636-99DE-A4C1CFBD6B6B}"/>
    <cellStyle name="20% - Accent3 2 3 7" xfId="495" xr:uid="{212D0AA5-EF21-4E61-804C-E23D8A3EE5BD}"/>
    <cellStyle name="20% - Accent3 2 3 7 2" xfId="8777" xr:uid="{C528A723-D3EC-4597-97BA-E80F43C13BCB}"/>
    <cellStyle name="20% - Accent3 2 3 8" xfId="5766" xr:uid="{FA0B1CFC-4A37-4E33-A1D0-59A20E884E45}"/>
    <cellStyle name="20% - Accent3 2 4" xfId="496" xr:uid="{156D5728-096B-4572-8B35-71EFB13DD927}"/>
    <cellStyle name="20% - Accent3 2 4 2" xfId="497" xr:uid="{CCBFDF73-80EF-445B-8732-C85AD6133011}"/>
    <cellStyle name="20% - Accent3 2 4 2 2" xfId="498" xr:uid="{25F12DB3-95A0-4FF7-98A7-17E4ED05AD3C}"/>
    <cellStyle name="20% - Accent3 2 4 2 2 2" xfId="7242" xr:uid="{57364454-5B36-4322-A3FF-B3601FBD3CA5}"/>
    <cellStyle name="20% - Accent3 2 4 2 3" xfId="499" xr:uid="{4434C73B-CFD8-4E6F-9AB0-6B26EBE30004}"/>
    <cellStyle name="20% - Accent3 2 4 2 3 2" xfId="7893" xr:uid="{ED36A66B-8310-4900-B9F9-0C1A72417DE2}"/>
    <cellStyle name="20% - Accent3 2 4 2 4" xfId="500" xr:uid="{F7B6DD88-050F-49BA-90C0-F6205CA833C8}"/>
    <cellStyle name="20% - Accent3 2 4 2 4 2" xfId="8549" xr:uid="{CA296F95-884A-4462-ACDA-01884F834057}"/>
    <cellStyle name="20% - Accent3 2 4 2 5" xfId="501" xr:uid="{49ADE07B-45C5-4B78-9B45-06738D4F7A9C}"/>
    <cellStyle name="20% - Accent3 2 4 2 5 2" xfId="9212" xr:uid="{F1E1A795-8B65-4EF4-8EBA-C3C340063610}"/>
    <cellStyle name="20% - Accent3 2 4 2 6" xfId="6210" xr:uid="{79673BB6-8466-4834-B8FE-3DF4BDDADAFE}"/>
    <cellStyle name="20% - Accent3 2 4 3" xfId="502" xr:uid="{E0D506FC-13C9-4779-A818-01BF04A78CF2}"/>
    <cellStyle name="20% - Accent3 2 4 3 2" xfId="6915" xr:uid="{5226B4FF-CA7F-4718-95AF-1EE1744F469D}"/>
    <cellStyle name="20% - Accent3 2 4 4" xfId="503" xr:uid="{F0EB2C74-FAEA-4B17-9B96-A199CF1472C1}"/>
    <cellStyle name="20% - Accent3 2 4 4 2" xfId="7566" xr:uid="{233A4EB4-463F-4874-98D6-79E5925EFD02}"/>
    <cellStyle name="20% - Accent3 2 4 5" xfId="504" xr:uid="{61702A4A-7098-414B-8A1C-3583E6FFC7B7}"/>
    <cellStyle name="20% - Accent3 2 4 5 2" xfId="8222" xr:uid="{A4F1DB55-AD13-40D7-AB6C-EC2EC2ECCEE4}"/>
    <cellStyle name="20% - Accent3 2 4 6" xfId="505" xr:uid="{ACF5EDF6-A395-48D2-B99F-BB352D26CB6D}"/>
    <cellStyle name="20% - Accent3 2 4 6 2" xfId="8885" xr:uid="{113CCA81-CCA8-4F24-851F-5E13B13050A2}"/>
    <cellStyle name="20% - Accent3 2 4 7" xfId="5880" xr:uid="{0CFFF99D-CCF1-4216-960F-2A65494E0823}"/>
    <cellStyle name="20% - Accent3 2 5" xfId="506" xr:uid="{0CFA1FC0-75B7-45AB-8470-7B3C38CDB0C1}"/>
    <cellStyle name="20% - Accent3 2 5 2" xfId="507" xr:uid="{C77F7A15-15CA-47A3-9E2D-9D349EFCC40C}"/>
    <cellStyle name="20% - Accent3 2 5 2 2" xfId="7026" xr:uid="{F62A89CB-1536-4D79-A232-06F32658441A}"/>
    <cellStyle name="20% - Accent3 2 5 3" xfId="508" xr:uid="{A0E22EA7-EE8C-4567-9317-D3EF2A02BC2C}"/>
    <cellStyle name="20% - Accent3 2 5 3 2" xfId="7677" xr:uid="{D8ABE85C-579C-409D-87F0-F30F36661E06}"/>
    <cellStyle name="20% - Accent3 2 5 4" xfId="509" xr:uid="{D0C2CFA3-0A08-4FCE-B640-F601ADD1C22D}"/>
    <cellStyle name="20% - Accent3 2 5 4 2" xfId="8333" xr:uid="{130C7235-F47D-40C0-BACE-C824855B86C1}"/>
    <cellStyle name="20% - Accent3 2 5 5" xfId="510" xr:uid="{FA495720-392E-454C-A1BE-52FB93D99A08}"/>
    <cellStyle name="20% - Accent3 2 5 5 2" xfId="8996" xr:uid="{D6D3D8A2-62F5-4D49-A80B-C7D55AE882BF}"/>
    <cellStyle name="20% - Accent3 2 5 6" xfId="5994" xr:uid="{412A021F-033F-4F20-B603-40F8D9B5FA15}"/>
    <cellStyle name="20% - Accent3 2 6" xfId="511" xr:uid="{444F07DE-2C72-42F0-A2E4-AF006863F028}"/>
    <cellStyle name="20% - Accent3 2 6 2" xfId="6543" xr:uid="{5F1835AF-A48D-40C0-B06D-625CD377281E}"/>
    <cellStyle name="20% - Accent3 2 7" xfId="512" xr:uid="{A5449DEC-80FF-4988-BD2B-3EBE3E64FA41}"/>
    <cellStyle name="20% - Accent3 2 7 2" xfId="6699" xr:uid="{F63E8E82-F6C6-43C3-8C2A-09441C6068A0}"/>
    <cellStyle name="20% - Accent3 2 8" xfId="513" xr:uid="{19C2380F-862C-45EC-986E-F0C5DC42E4DD}"/>
    <cellStyle name="20% - Accent3 2 8 2" xfId="7350" xr:uid="{DCA71DDA-86CF-40B7-824A-8722FA517499}"/>
    <cellStyle name="20% - Accent3 2 9" xfId="514" xr:uid="{CD671807-731B-4300-9C79-D1B2BAF19CAE}"/>
    <cellStyle name="20% - Accent3 2 9 2" xfId="8005" xr:uid="{70911F20-9B95-4830-9A50-04E078D6FBE3}"/>
    <cellStyle name="20% - Accent3 3" xfId="515" xr:uid="{C4C14641-DDBD-4AD4-A6B9-50510825CA89}"/>
    <cellStyle name="20% - Accent3 3 10" xfId="516" xr:uid="{D1DAAC61-CFD1-4F47-B875-1FE188406E1F}"/>
    <cellStyle name="20% - Accent3 3 10 2" xfId="8688" xr:uid="{417C494A-AB3D-4C60-9A28-92F9FEAE9BE6}"/>
    <cellStyle name="20% - Accent3 3 11" xfId="517" xr:uid="{00CF943F-B485-42D3-8F0F-89BAB04FA09D}"/>
    <cellStyle name="20% - Accent3 3 11 2" xfId="6449" xr:uid="{F0E1267A-9817-4F51-B5EE-62C4CC09F2E5}"/>
    <cellStyle name="20% - Accent3 3 12" xfId="518" xr:uid="{581175D9-7413-4B52-B7B0-94A51A12D1C0}"/>
    <cellStyle name="20% - Accent3 3 12 2" xfId="6396" xr:uid="{A8E8B015-B59C-47D1-A124-2ACC67EEA1CE}"/>
    <cellStyle name="20% - Accent3 3 13" xfId="519" xr:uid="{95B6A4C4-F3D0-4384-818A-085EAFE8C14F}"/>
    <cellStyle name="20% - Accent3 3 13 2" xfId="5671" xr:uid="{7B5C366D-0F21-4C3A-8B52-4D3BBE4E32DF}"/>
    <cellStyle name="20% - Accent3 3 14" xfId="5000" xr:uid="{99CE314C-6419-4823-8BF8-82FB1D725E0F}"/>
    <cellStyle name="20% - Accent3 3 2" xfId="520" xr:uid="{D4F46FC3-286B-4F09-B9DB-22BEB70CDC17}"/>
    <cellStyle name="20% - Accent3 3 2 10" xfId="521" xr:uid="{0658F936-C6CD-4A12-97A9-EAB5372E052C}"/>
    <cellStyle name="20% - Accent3 3 2 10 2" xfId="5732" xr:uid="{D0B75341-9B40-4EA2-8292-1C78474FF69E}"/>
    <cellStyle name="20% - Accent3 3 2 11" xfId="5092" xr:uid="{047FE6E7-3D04-4D26-8C83-8D177FAD4CBD}"/>
    <cellStyle name="20% - Accent3 3 2 2" xfId="522" xr:uid="{DB2C52AD-2D21-47F5-B093-AB1A5D2EDF48}"/>
    <cellStyle name="20% - Accent3 3 2 2 2" xfId="523" xr:uid="{322B2B29-7414-45E3-A322-5527BFB392EF}"/>
    <cellStyle name="20% - Accent3 3 2 2 2 2" xfId="524" xr:uid="{26E6FE15-9975-45D8-BA34-FC5CFE1E16A0}"/>
    <cellStyle name="20% - Accent3 3 2 2 2 2 2" xfId="7207" xr:uid="{66E102B4-9EF1-49CE-988A-5FFCDF343ACC}"/>
    <cellStyle name="20% - Accent3 3 2 2 2 3" xfId="525" xr:uid="{1EE16453-E0E8-4930-BAED-3FE042313075}"/>
    <cellStyle name="20% - Accent3 3 2 2 2 3 2" xfId="7858" xr:uid="{1BC2E2E3-B3E5-42EB-9D6D-4192B267F5F5}"/>
    <cellStyle name="20% - Accent3 3 2 2 2 4" xfId="526" xr:uid="{E8083DFE-8BE5-4B19-A4FC-577E81303079}"/>
    <cellStyle name="20% - Accent3 3 2 2 2 4 2" xfId="8514" xr:uid="{FDBA0995-1541-4201-823A-00004EBFE467}"/>
    <cellStyle name="20% - Accent3 3 2 2 2 5" xfId="527" xr:uid="{64F1C6E6-60FF-471C-B27A-F1BDD49563A3}"/>
    <cellStyle name="20% - Accent3 3 2 2 2 5 2" xfId="9177" xr:uid="{A7729A9A-98B9-4BD4-A91D-10E9D91727B2}"/>
    <cellStyle name="20% - Accent3 3 2 2 2 6" xfId="528" xr:uid="{AE60C135-EF7A-4367-B1F4-7F7C01FBEA0B}"/>
    <cellStyle name="20% - Accent3 3 2 2 2 6 2" xfId="6175" xr:uid="{31A1C0FB-36F7-4E57-96A5-A55D621A8110}"/>
    <cellStyle name="20% - Accent3 3 2 2 2 7" xfId="5422" xr:uid="{F5E73C82-6880-4AF1-95E1-C1D9FB902709}"/>
    <cellStyle name="20% - Accent3 3 2 2 3" xfId="529" xr:uid="{911D7DF3-111E-4D44-96DF-ECA10497BC53}"/>
    <cellStyle name="20% - Accent3 3 2 2 3 2" xfId="6431" xr:uid="{626EF247-9530-4E48-9156-4AE46606210A}"/>
    <cellStyle name="20% - Accent3 3 2 2 4" xfId="530" xr:uid="{555CCAB4-C782-49D8-ADEF-8DE43293F91C}"/>
    <cellStyle name="20% - Accent3 3 2 2 4 2" xfId="6880" xr:uid="{E613E878-BCD5-4627-B783-9C86739159B0}"/>
    <cellStyle name="20% - Accent3 3 2 2 5" xfId="531" xr:uid="{AC83E20F-FA6D-4217-90E5-DF4CD08E9AAD}"/>
    <cellStyle name="20% - Accent3 3 2 2 5 2" xfId="7531" xr:uid="{CFE17B46-20F9-4DAF-BE11-7E223E85265C}"/>
    <cellStyle name="20% - Accent3 3 2 2 6" xfId="532" xr:uid="{355B59E5-DE24-455C-BB7B-25109B9772F9}"/>
    <cellStyle name="20% - Accent3 3 2 2 6 2" xfId="8187" xr:uid="{5F59D07E-2A76-41D2-B0E2-F4B36D7E9048}"/>
    <cellStyle name="20% - Accent3 3 2 2 7" xfId="533" xr:uid="{9991AEE0-6D57-4100-A635-A5CEE23A67B7}"/>
    <cellStyle name="20% - Accent3 3 2 2 7 2" xfId="8850" xr:uid="{AA2EC006-C4B7-4265-9007-8E4BD805E20B}"/>
    <cellStyle name="20% - Accent3 3 2 2 8" xfId="534" xr:uid="{365D4255-E495-4AFD-A362-408CBE5D4579}"/>
    <cellStyle name="20% - Accent3 3 2 2 8 2" xfId="5839" xr:uid="{D84B59C9-D61A-4739-AFD2-626514A9CAD3}"/>
    <cellStyle name="20% - Accent3 3 2 2 9" xfId="5203" xr:uid="{0A19856E-224B-4593-97AC-332E227EA331}"/>
    <cellStyle name="20% - Accent3 3 2 3" xfId="535" xr:uid="{94ED1C34-B828-4413-AEFD-E8E78A761D3E}"/>
    <cellStyle name="20% - Accent3 3 2 3 2" xfId="536" xr:uid="{44427019-F521-42BD-A5DA-29BE8C3A3799}"/>
    <cellStyle name="20% - Accent3 3 2 3 2 2" xfId="537" xr:uid="{0E2B39BE-ABE8-46B1-9F68-B1441F74A09D}"/>
    <cellStyle name="20% - Accent3 3 2 3 2 2 2" xfId="7315" xr:uid="{F14B4906-DF85-4491-9D5B-BFA4654767BC}"/>
    <cellStyle name="20% - Accent3 3 2 3 2 3" xfId="538" xr:uid="{188811D2-57DB-4A65-A1F4-53AD105A5FE4}"/>
    <cellStyle name="20% - Accent3 3 2 3 2 3 2" xfId="7966" xr:uid="{4C13C6D0-F36F-487A-A018-CCA308ADEB22}"/>
    <cellStyle name="20% - Accent3 3 2 3 2 4" xfId="539" xr:uid="{205AAFA9-7D4E-4645-8BAC-8D17519D041A}"/>
    <cellStyle name="20% - Accent3 3 2 3 2 4 2" xfId="8622" xr:uid="{F9FB0A1E-9A07-4EB6-B89E-BC5725EECB6C}"/>
    <cellStyle name="20% - Accent3 3 2 3 2 5" xfId="540" xr:uid="{745ABFD0-169B-4797-8963-57FFD0C416E2}"/>
    <cellStyle name="20% - Accent3 3 2 3 2 5 2" xfId="9285" xr:uid="{F7047BFC-9B4E-4503-922F-09CF502E7C3B}"/>
    <cellStyle name="20% - Accent3 3 2 3 2 6" xfId="6283" xr:uid="{5D50FDF5-7BF4-4348-AB6D-A73D6E7BFC09}"/>
    <cellStyle name="20% - Accent3 3 2 3 3" xfId="541" xr:uid="{C929068A-11E2-47BF-BC58-C50EFAA1771F}"/>
    <cellStyle name="20% - Accent3 3 2 3 3 2" xfId="6988" xr:uid="{C74E737F-6602-4A3E-A061-3558849289FD}"/>
    <cellStyle name="20% - Accent3 3 2 3 4" xfId="542" xr:uid="{8D562B4C-DCEB-4891-A043-AEA49A3FC774}"/>
    <cellStyle name="20% - Accent3 3 2 3 4 2" xfId="7639" xr:uid="{ECCD6FA3-8A41-45FC-B5AD-DA9F803669CD}"/>
    <cellStyle name="20% - Accent3 3 2 3 5" xfId="543" xr:uid="{5CFB29E0-6141-4639-85B3-08670D592F16}"/>
    <cellStyle name="20% - Accent3 3 2 3 5 2" xfId="8295" xr:uid="{A2E4E561-EAFD-4533-B4B5-FD2E32DB3598}"/>
    <cellStyle name="20% - Accent3 3 2 3 6" xfId="544" xr:uid="{6613E4D7-C18E-4823-BDF7-348F6C1D1090}"/>
    <cellStyle name="20% - Accent3 3 2 3 6 2" xfId="8958" xr:uid="{B13551FF-6E4A-457A-BBB5-9B48E585CCD5}"/>
    <cellStyle name="20% - Accent3 3 2 3 7" xfId="545" xr:uid="{22D34390-7DC5-4999-8EB6-A359DACAD6E8}"/>
    <cellStyle name="20% - Accent3 3 2 3 7 2" xfId="5953" xr:uid="{A90B760A-1CE7-4AAC-998E-B1374E04A7B5}"/>
    <cellStyle name="20% - Accent3 3 2 3 8" xfId="5312" xr:uid="{23B81884-5860-45D0-A08A-CC9D95004DBB}"/>
    <cellStyle name="20% - Accent3 3 2 4" xfId="546" xr:uid="{FB23CD56-884B-43EC-B5C2-156D000BD4BC}"/>
    <cellStyle name="20% - Accent3 3 2 4 2" xfId="547" xr:uid="{07087CA4-F030-426A-BA25-D4A08AA36268}"/>
    <cellStyle name="20% - Accent3 3 2 4 2 2" xfId="7099" xr:uid="{C74CA594-A812-4D08-8CFB-0872B7EFEC91}"/>
    <cellStyle name="20% - Accent3 3 2 4 3" xfId="548" xr:uid="{920C1D82-896F-4A61-ADAC-D846812D04FF}"/>
    <cellStyle name="20% - Accent3 3 2 4 3 2" xfId="7750" xr:uid="{B2FF59A3-127F-4522-B2C5-C0B7DFD47CDB}"/>
    <cellStyle name="20% - Accent3 3 2 4 4" xfId="549" xr:uid="{9C028316-42A2-4845-8A8E-83B51A3AB4F7}"/>
    <cellStyle name="20% - Accent3 3 2 4 4 2" xfId="8406" xr:uid="{2D315BC0-FCC6-4164-96FF-9B53D78B5A6D}"/>
    <cellStyle name="20% - Accent3 3 2 4 5" xfId="550" xr:uid="{4347464D-FEE9-4612-A310-A5CE89096C3C}"/>
    <cellStyle name="20% - Accent3 3 2 4 5 2" xfId="9069" xr:uid="{30BC098A-693D-467E-8169-D9680AC16E01}"/>
    <cellStyle name="20% - Accent3 3 2 4 6" xfId="6067" xr:uid="{9BBCF08D-4E7C-49A3-AD85-BD1897BDE11A}"/>
    <cellStyle name="20% - Accent3 3 2 5" xfId="551" xr:uid="{1F9A07E2-33C2-4D03-8249-9DA1E2740254}"/>
    <cellStyle name="20% - Accent3 3 2 5 2" xfId="6590" xr:uid="{FB3DF117-5B66-4514-8000-267E485FA449}"/>
    <cellStyle name="20% - Accent3 3 2 6" xfId="552" xr:uid="{F6B73C4F-977E-4992-8023-B2120489A19A}"/>
    <cellStyle name="20% - Accent3 3 2 6 2" xfId="6772" xr:uid="{C15D2D13-E8D5-4ED3-8869-82ECD685FF3F}"/>
    <cellStyle name="20% - Accent3 3 2 7" xfId="553" xr:uid="{A26C8AD5-4AE1-4E3C-B47B-86C85D205243}"/>
    <cellStyle name="20% - Accent3 3 2 7 2" xfId="7423" xr:uid="{CF759C2C-17D2-4260-812D-1A67FAB87FD9}"/>
    <cellStyle name="20% - Accent3 3 2 8" xfId="554" xr:uid="{EC52F2DD-E43A-47F2-8FD0-F3DD5D7A41E7}"/>
    <cellStyle name="20% - Accent3 3 2 8 2" xfId="8079" xr:uid="{7765983B-DCB0-4D2A-8D1A-F3B1E0C2CA5A}"/>
    <cellStyle name="20% - Accent3 3 2 9" xfId="555" xr:uid="{0035CDCD-497D-4601-80C6-205AC68F65B0}"/>
    <cellStyle name="20% - Accent3 3 2 9 2" xfId="8742" xr:uid="{018C558F-5C5B-4D4A-9093-E7C184788509}"/>
    <cellStyle name="20% - Accent3 3 3" xfId="556" xr:uid="{3E6278A0-ADEA-4CC2-9B38-1DCE347F7820}"/>
    <cellStyle name="20% - Accent3 3 3 2" xfId="557" xr:uid="{A07E0C9A-A062-4263-81F7-9D5D0EC5B9C0}"/>
    <cellStyle name="20% - Accent3 3 3 2 2" xfId="558" xr:uid="{CED9D4F5-E8AF-45F8-B0B9-3395FD8DAA64}"/>
    <cellStyle name="20% - Accent3 3 3 2 2 2" xfId="7153" xr:uid="{1E334C74-B86E-4CCA-8A0E-D8D86837C7F5}"/>
    <cellStyle name="20% - Accent3 3 3 2 3" xfId="559" xr:uid="{8BCE75B9-934A-4431-A042-E26BFD3B92AA}"/>
    <cellStyle name="20% - Accent3 3 3 2 3 2" xfId="7804" xr:uid="{4974C13E-6576-4F70-922E-AC62E41C2644}"/>
    <cellStyle name="20% - Accent3 3 3 2 4" xfId="560" xr:uid="{FB4324E6-9C4A-43A0-93BF-404C4E631CCD}"/>
    <cellStyle name="20% - Accent3 3 3 2 4 2" xfId="8460" xr:uid="{55AC6157-3F2C-4662-8AE3-B6CB48357F9C}"/>
    <cellStyle name="20% - Accent3 3 3 2 5" xfId="561" xr:uid="{D66E3B1B-C23B-4605-8BCF-BD9ABEF0D570}"/>
    <cellStyle name="20% - Accent3 3 3 2 5 2" xfId="9123" xr:uid="{D1F9A796-65DE-477D-B272-C81DE6AFE9AD}"/>
    <cellStyle name="20% - Accent3 3 3 2 6" xfId="562" xr:uid="{F995CCE7-79BE-4DFC-AD20-39299501F788}"/>
    <cellStyle name="20% - Accent3 3 3 2 6 2" xfId="6121" xr:uid="{940800A5-0D2B-45FF-91E2-639AAC45EFDF}"/>
    <cellStyle name="20% - Accent3 3 3 2 7" xfId="5379" xr:uid="{C99BC7DC-6523-4B5C-B167-49374CB9178B}"/>
    <cellStyle name="20% - Accent3 3 3 3" xfId="563" xr:uid="{2C2E69D0-C426-485B-A461-DB31974A1340}"/>
    <cellStyle name="20% - Accent3 3 3 3 2" xfId="6645" xr:uid="{D15C1067-9BD7-4958-BCA7-84F7A1D4D027}"/>
    <cellStyle name="20% - Accent3 3 3 4" xfId="564" xr:uid="{832351E2-F7EE-46D9-8649-545C1BAA2F46}"/>
    <cellStyle name="20% - Accent3 3 3 4 2" xfId="6826" xr:uid="{9A125947-F5E9-48D5-AFA6-578CBA231D4A}"/>
    <cellStyle name="20% - Accent3 3 3 5" xfId="565" xr:uid="{EABF929F-C9D8-4748-B95E-B17212BADE0B}"/>
    <cellStyle name="20% - Accent3 3 3 5 2" xfId="7477" xr:uid="{7192647B-5B84-45C2-B794-795A75C1AE58}"/>
    <cellStyle name="20% - Accent3 3 3 6" xfId="566" xr:uid="{8D2FCBDF-7A75-4312-8A52-4C70F2CA3885}"/>
    <cellStyle name="20% - Accent3 3 3 6 2" xfId="8133" xr:uid="{90CCCFE1-418F-4DDD-A260-F232A7BEBFB8}"/>
    <cellStyle name="20% - Accent3 3 3 7" xfId="567" xr:uid="{A527FB43-2A5E-4B14-AC90-81713A2B2531}"/>
    <cellStyle name="20% - Accent3 3 3 7 2" xfId="8796" xr:uid="{69856DB8-4CE3-4EA7-89B7-96AC4E34AE51}"/>
    <cellStyle name="20% - Accent3 3 3 8" xfId="568" xr:uid="{8EDC214B-71CB-4E24-B820-F9C0B4831622}"/>
    <cellStyle name="20% - Accent3 3 3 8 2" xfId="5785" xr:uid="{6A96E25A-83D5-474C-85F5-598090EE5E36}"/>
    <cellStyle name="20% - Accent3 3 3 9" xfId="5160" xr:uid="{BD138879-3C4C-4C23-97AB-4B6703FE54DF}"/>
    <cellStyle name="20% - Accent3 3 4" xfId="569" xr:uid="{EFA453A9-0045-4242-AE7F-4C6A28AB1F09}"/>
    <cellStyle name="20% - Accent3 3 4 2" xfId="570" xr:uid="{89597D13-E7C6-4977-8A85-2CC95B80D102}"/>
    <cellStyle name="20% - Accent3 3 4 2 2" xfId="571" xr:uid="{01049F7A-B3E9-4EE6-B7F7-AA0DB45381A8}"/>
    <cellStyle name="20% - Accent3 3 4 2 2 2" xfId="7261" xr:uid="{4ED61D08-DE2A-41B5-A763-8B4BA3A3BBD9}"/>
    <cellStyle name="20% - Accent3 3 4 2 3" xfId="572" xr:uid="{8027CAB7-4886-488A-8F7C-04C5A808C5AB}"/>
    <cellStyle name="20% - Accent3 3 4 2 3 2" xfId="7912" xr:uid="{50315BED-398E-4BF5-8BBF-703EF55B1D05}"/>
    <cellStyle name="20% - Accent3 3 4 2 4" xfId="573" xr:uid="{6801EDED-7297-4082-B8D5-E83FDF20C3AB}"/>
    <cellStyle name="20% - Accent3 3 4 2 4 2" xfId="8568" xr:uid="{719E1486-996E-4DE7-BF75-E4AD80981905}"/>
    <cellStyle name="20% - Accent3 3 4 2 5" xfId="574" xr:uid="{CB98084C-77F5-4CF6-8092-12EFCEFADA8F}"/>
    <cellStyle name="20% - Accent3 3 4 2 5 2" xfId="9231" xr:uid="{3DE1676E-305B-415C-84AB-8981C617E6DD}"/>
    <cellStyle name="20% - Accent3 3 4 2 6" xfId="6229" xr:uid="{40DDA1FE-C124-4C68-8F80-7CE219F701DD}"/>
    <cellStyle name="20% - Accent3 3 4 3" xfId="575" xr:uid="{41175205-C05F-4F87-B939-AFFAF4B66D58}"/>
    <cellStyle name="20% - Accent3 3 4 3 2" xfId="6934" xr:uid="{6FCF6D91-4AAB-4454-A620-6B8514D5D914}"/>
    <cellStyle name="20% - Accent3 3 4 4" xfId="576" xr:uid="{BDC7B0E9-9739-4FF2-8B6F-9A0BE47E51B4}"/>
    <cellStyle name="20% - Accent3 3 4 4 2" xfId="7585" xr:uid="{DF800A78-BE82-4095-BB28-F5E9FFB8FD3A}"/>
    <cellStyle name="20% - Accent3 3 4 5" xfId="577" xr:uid="{8F6F2408-1607-487D-831A-3FFBBA047667}"/>
    <cellStyle name="20% - Accent3 3 4 5 2" xfId="8241" xr:uid="{385341D5-0586-4CEB-BD56-4B565FDB8A73}"/>
    <cellStyle name="20% - Accent3 3 4 6" xfId="578" xr:uid="{5C6A24DA-D9B6-42DB-AEE2-5C0304B2D444}"/>
    <cellStyle name="20% - Accent3 3 4 6 2" xfId="8904" xr:uid="{C1726FB6-5DA3-4687-A906-66FA77A90600}"/>
    <cellStyle name="20% - Accent3 3 4 7" xfId="579" xr:uid="{F7F3914B-553D-41F7-BC28-123C00BB4592}"/>
    <cellStyle name="20% - Accent3 3 4 7 2" xfId="5899" xr:uid="{C642A0EA-764F-447A-92EA-F3AD5AC5571F}"/>
    <cellStyle name="20% - Accent3 3 4 8" xfId="5269" xr:uid="{3B0C2F60-EB24-480A-9BB6-5EED9491986E}"/>
    <cellStyle name="20% - Accent3 3 5" xfId="580" xr:uid="{DC4314A2-9D89-4C6B-AD66-8629B31EE2FF}"/>
    <cellStyle name="20% - Accent3 3 5 2" xfId="581" xr:uid="{67CA956C-ABE7-4279-9576-2D01263C93FD}"/>
    <cellStyle name="20% - Accent3 3 5 2 2" xfId="7045" xr:uid="{EC263DE7-424E-4FC1-BD77-865D007FD6B8}"/>
    <cellStyle name="20% - Accent3 3 5 3" xfId="582" xr:uid="{5C4B066F-18A0-45CE-B601-440BFF0E962D}"/>
    <cellStyle name="20% - Accent3 3 5 3 2" xfId="7696" xr:uid="{4A03940E-BC6C-4BD7-AE12-900FF0CD94A8}"/>
    <cellStyle name="20% - Accent3 3 5 4" xfId="583" xr:uid="{05CF254A-CD9C-4A9B-8F54-C07A9C91DE3A}"/>
    <cellStyle name="20% - Accent3 3 5 4 2" xfId="8352" xr:uid="{DFC4C0FA-FFEC-4B18-AC3E-CCDDB561E828}"/>
    <cellStyle name="20% - Accent3 3 5 5" xfId="584" xr:uid="{40570B8A-B86E-4631-8C9D-699FB8CA8046}"/>
    <cellStyle name="20% - Accent3 3 5 5 2" xfId="9015" xr:uid="{B717CE1A-0179-49A6-983F-4DA9D765B419}"/>
    <cellStyle name="20% - Accent3 3 5 6" xfId="585" xr:uid="{2B105CCE-2F2E-4F5B-9FC1-ADB645BC682B}"/>
    <cellStyle name="20% - Accent3 3 5 6 2" xfId="6013" xr:uid="{B9942782-85BA-4389-BD92-05B6CEE049A5}"/>
    <cellStyle name="20% - Accent3 3 5 7" xfId="5046" xr:uid="{57A8BB41-3E05-4F77-BCF4-C36F4E00A4E8}"/>
    <cellStyle name="20% - Accent3 3 6" xfId="586" xr:uid="{27FAACD0-50A3-488C-A75A-EF009E36DDC1}"/>
    <cellStyle name="20% - Accent3 3 6 2" xfId="6675" xr:uid="{811B4A7B-56AA-4AB5-9954-44DE8FE615A5}"/>
    <cellStyle name="20% - Accent3 3 7" xfId="587" xr:uid="{2616CF8B-C95B-41EB-A753-4071B6261481}"/>
    <cellStyle name="20% - Accent3 3 7 2" xfId="6718" xr:uid="{D9304646-996E-4288-AFE6-DFDFB55E6216}"/>
    <cellStyle name="20% - Accent3 3 8" xfId="588" xr:uid="{FE908A18-EA57-4112-86A8-AA194DEF9234}"/>
    <cellStyle name="20% - Accent3 3 8 2" xfId="7369" xr:uid="{643D1EA6-C2F0-41E9-BD48-592272DCB639}"/>
    <cellStyle name="20% - Accent3 3 9" xfId="589" xr:uid="{0F055349-6D90-4F88-B882-9435FD0298E9}"/>
    <cellStyle name="20% - Accent3 3 9 2" xfId="8024" xr:uid="{0BB8344F-1EB7-4AAD-AE3C-37578459574A}"/>
    <cellStyle name="20% - Accent3 4" xfId="590" xr:uid="{8AE4F5A2-DDC4-4E2B-BD26-595C530B6778}"/>
    <cellStyle name="20% - Accent3 4 10" xfId="591" xr:uid="{8FC0A9B4-BF8D-4A5B-AA7B-B0D7884E8E1D}"/>
    <cellStyle name="20% - Accent3 4 10 2" xfId="5699" xr:uid="{379CD992-4CC3-4A60-928E-FF53EE2C2F4B}"/>
    <cellStyle name="20% - Accent3 4 11" xfId="5111" xr:uid="{05462F6B-1239-40CC-816F-B838A144365F}"/>
    <cellStyle name="20% - Accent3 4 2" xfId="592" xr:uid="{BD942A85-8607-4C07-A148-AD56C2F1FFB5}"/>
    <cellStyle name="20% - Accent3 4 2 2" xfId="593" xr:uid="{74CEAF75-99D1-43E8-B71D-EFB03761EDDA}"/>
    <cellStyle name="20% - Accent3 4 2 2 2" xfId="594" xr:uid="{E7F13277-44DB-4AA3-AEC7-1BC8FB39AE1A}"/>
    <cellStyle name="20% - Accent3 4 2 2 2 2" xfId="7174" xr:uid="{E875769C-47D9-44D1-890E-64EBF4FCFD1E}"/>
    <cellStyle name="20% - Accent3 4 2 2 3" xfId="595" xr:uid="{99513D65-574C-483A-A413-DF53FB3238EF}"/>
    <cellStyle name="20% - Accent3 4 2 2 3 2" xfId="7825" xr:uid="{DB847A0D-C3DA-4BD6-956D-EE080BF32646}"/>
    <cellStyle name="20% - Accent3 4 2 2 4" xfId="596" xr:uid="{F2B4F60A-9CFF-4223-A5F2-914B0E42D3C2}"/>
    <cellStyle name="20% - Accent3 4 2 2 4 2" xfId="8481" xr:uid="{4ED7A20C-31BD-45CD-8534-C7B5CC5F7EF7}"/>
    <cellStyle name="20% - Accent3 4 2 2 5" xfId="597" xr:uid="{F3D83FF6-39E6-4D9A-8BFE-71528FD2BB05}"/>
    <cellStyle name="20% - Accent3 4 2 2 5 2" xfId="9144" xr:uid="{CF28B2D8-2E61-40FB-B0BC-A973C6AC5630}"/>
    <cellStyle name="20% - Accent3 4 2 2 6" xfId="598" xr:uid="{3B0C02C2-D81C-4EC2-AE5D-0B5E901ADDC4}"/>
    <cellStyle name="20% - Accent3 4 2 2 6 2" xfId="6142" xr:uid="{8F7399CD-40EB-4A8C-A0D5-C79F51016054}"/>
    <cellStyle name="20% - Accent3 4 2 2 7" xfId="5441" xr:uid="{B25F7A68-839C-4CC2-AE5B-0C292161A6F1}"/>
    <cellStyle name="20% - Accent3 4 2 3" xfId="599" xr:uid="{80A7013F-1FDB-4DF4-96AB-C8D2E6A25DDA}"/>
    <cellStyle name="20% - Accent3 4 2 3 2" xfId="6581" xr:uid="{EA224A47-7BE4-492A-B6E7-9A31673AC275}"/>
    <cellStyle name="20% - Accent3 4 2 4" xfId="600" xr:uid="{65D87F51-C0FB-4C55-9396-71C26D3D18E9}"/>
    <cellStyle name="20% - Accent3 4 2 4 2" xfId="6847" xr:uid="{C3D8683E-6901-43B4-91D9-6CA1D35EF6FD}"/>
    <cellStyle name="20% - Accent3 4 2 5" xfId="601" xr:uid="{D8029F4B-EDA8-4150-867A-F63A223FB5AE}"/>
    <cellStyle name="20% - Accent3 4 2 5 2" xfId="7498" xr:uid="{5E491793-3134-4B83-8147-A56EAD579FEE}"/>
    <cellStyle name="20% - Accent3 4 2 6" xfId="602" xr:uid="{9E096026-E597-4685-818E-034A28E61F71}"/>
    <cellStyle name="20% - Accent3 4 2 6 2" xfId="8154" xr:uid="{B38E4F95-28F7-4A9F-B33B-E9B5AEC8F1B8}"/>
    <cellStyle name="20% - Accent3 4 2 7" xfId="603" xr:uid="{F10C0B70-B967-42A2-9339-55FFF30079CA}"/>
    <cellStyle name="20% - Accent3 4 2 7 2" xfId="8817" xr:uid="{57938D0A-5B3D-4663-AB1A-47767A4562DC}"/>
    <cellStyle name="20% - Accent3 4 2 8" xfId="604" xr:uid="{526EAEC2-70BE-4FDA-96B2-7BA8A720A7CF}"/>
    <cellStyle name="20% - Accent3 4 2 8 2" xfId="5806" xr:uid="{907A85D3-6F9D-4492-B2C7-870D77269196}"/>
    <cellStyle name="20% - Accent3 4 2 9" xfId="5222" xr:uid="{F11BB395-3DAC-4CAD-99CE-A1AAB1A0036B}"/>
    <cellStyle name="20% - Accent3 4 3" xfId="605" xr:uid="{11FAE860-BB83-4D8D-8C9D-885C214FF994}"/>
    <cellStyle name="20% - Accent3 4 3 2" xfId="606" xr:uid="{4A210AA4-66F8-4E94-A22F-84C2BDB4BCAB}"/>
    <cellStyle name="20% - Accent3 4 3 2 2" xfId="607" xr:uid="{6DF2C167-2D7B-416F-8D06-FA2FBC970F92}"/>
    <cellStyle name="20% - Accent3 4 3 2 2 2" xfId="7282" xr:uid="{36FAAE2E-A92D-48D4-BF1B-9CB2F9A0295E}"/>
    <cellStyle name="20% - Accent3 4 3 2 3" xfId="608" xr:uid="{A643FD09-89B5-4D5F-9F2B-CB0DB5EF2604}"/>
    <cellStyle name="20% - Accent3 4 3 2 3 2" xfId="7933" xr:uid="{F2EDA670-B40E-4624-B1DA-EE2839F46C6A}"/>
    <cellStyle name="20% - Accent3 4 3 2 4" xfId="609" xr:uid="{104A1982-2F08-4F48-B7F8-09BEAD72C779}"/>
    <cellStyle name="20% - Accent3 4 3 2 4 2" xfId="8589" xr:uid="{F6CB67E7-07BB-4AF8-9B79-2C61655D0106}"/>
    <cellStyle name="20% - Accent3 4 3 2 5" xfId="610" xr:uid="{58BFEF9B-AA74-41A9-AD8C-5213A0C237BF}"/>
    <cellStyle name="20% - Accent3 4 3 2 5 2" xfId="9252" xr:uid="{6CE9804C-03BF-42D1-9EEF-48CE60EEA948}"/>
    <cellStyle name="20% - Accent3 4 3 2 6" xfId="6250" xr:uid="{DA99FAD1-8389-4525-8477-969993D0A92E}"/>
    <cellStyle name="20% - Accent3 4 3 3" xfId="611" xr:uid="{0DEC6F06-BFFE-40F0-9220-CFC6304C5346}"/>
    <cellStyle name="20% - Accent3 4 3 3 2" xfId="6955" xr:uid="{DC3602F4-8D83-41B2-A7EA-2D6D8C69D95B}"/>
    <cellStyle name="20% - Accent3 4 3 4" xfId="612" xr:uid="{13659C24-E5C4-46CB-ABF5-1791D1617E53}"/>
    <cellStyle name="20% - Accent3 4 3 4 2" xfId="7606" xr:uid="{5896223F-8A82-4D71-B750-8B89F83BDD16}"/>
    <cellStyle name="20% - Accent3 4 3 5" xfId="613" xr:uid="{D4E406FE-5F5C-4BA1-8FB5-E436C65F0F16}"/>
    <cellStyle name="20% - Accent3 4 3 5 2" xfId="8262" xr:uid="{F162561E-A95C-48FE-AD70-8B4AD1CCBB5B}"/>
    <cellStyle name="20% - Accent3 4 3 6" xfId="614" xr:uid="{7EBAC9EF-6011-4C67-88D9-469E6D869412}"/>
    <cellStyle name="20% - Accent3 4 3 6 2" xfId="8925" xr:uid="{7344B4FB-B93A-400D-A62D-66A28EA43F81}"/>
    <cellStyle name="20% - Accent3 4 3 7" xfId="615" xr:uid="{D8B78500-8E45-4C78-B1AC-385A3AA5981C}"/>
    <cellStyle name="20% - Accent3 4 3 7 2" xfId="5920" xr:uid="{59AF1DF1-5FC7-4DAE-84C9-098A4318BF73}"/>
    <cellStyle name="20% - Accent3 4 3 8" xfId="5331" xr:uid="{D40AF193-30A3-46C2-8FC4-3FB499C92D54}"/>
    <cellStyle name="20% - Accent3 4 4" xfId="616" xr:uid="{653328D2-7B6E-450C-8CF0-45D59D9861AD}"/>
    <cellStyle name="20% - Accent3 4 4 2" xfId="617" xr:uid="{A67AD0FE-9CA3-415A-A974-3D900042D1E6}"/>
    <cellStyle name="20% - Accent3 4 4 2 2" xfId="7066" xr:uid="{E8EACF6D-37ED-4F9E-BB74-E1CB60CFBEA0}"/>
    <cellStyle name="20% - Accent3 4 4 3" xfId="618" xr:uid="{D4D3F4B6-AA99-4D98-A522-36F5C9D95664}"/>
    <cellStyle name="20% - Accent3 4 4 3 2" xfId="7717" xr:uid="{C8A3C6C2-2124-430A-880A-5A46024F28FE}"/>
    <cellStyle name="20% - Accent3 4 4 4" xfId="619" xr:uid="{01E8027E-6CC2-449A-A826-350043FB907E}"/>
    <cellStyle name="20% - Accent3 4 4 4 2" xfId="8373" xr:uid="{0BD603DD-F51F-4B5C-BD79-481141E952D8}"/>
    <cellStyle name="20% - Accent3 4 4 5" xfId="620" xr:uid="{4499DBF2-6122-4ADA-A20E-38B5749EC492}"/>
    <cellStyle name="20% - Accent3 4 4 5 2" xfId="9036" xr:uid="{434FCDA1-17E3-4220-8D1A-94AC76B68602}"/>
    <cellStyle name="20% - Accent3 4 4 6" xfId="6034" xr:uid="{87B1C3CB-0857-4218-950D-B7D3FD28B72B}"/>
    <cellStyle name="20% - Accent3 4 5" xfId="621" xr:uid="{CA319643-58CD-4253-91BC-F1E4972E70A6}"/>
    <cellStyle name="20% - Accent3 4 5 2" xfId="6555" xr:uid="{3A141FB6-2A9F-41BD-BF47-3FBE20F802B4}"/>
    <cellStyle name="20% - Accent3 4 6" xfId="622" xr:uid="{B1226624-C3EE-44B1-A5CA-078CA285B0F4}"/>
    <cellStyle name="20% - Accent3 4 6 2" xfId="6739" xr:uid="{52C63BE3-7D27-4AC6-A249-A3EA8207E592}"/>
    <cellStyle name="20% - Accent3 4 7" xfId="623" xr:uid="{3F578680-859F-4AD1-ACDF-99AD7D54E574}"/>
    <cellStyle name="20% - Accent3 4 7 2" xfId="7390" xr:uid="{A6B6E17C-9FC4-490D-977A-05459CD166D4}"/>
    <cellStyle name="20% - Accent3 4 8" xfId="624" xr:uid="{975CD414-08DC-4957-BF65-E89C352273AF}"/>
    <cellStyle name="20% - Accent3 4 8 2" xfId="8046" xr:uid="{6FDDD8C8-168E-4BE0-9CF2-3158F02A2CD9}"/>
    <cellStyle name="20% - Accent3 4 9" xfId="625" xr:uid="{89D9413C-B22B-4A88-9881-CBDC338E8E73}"/>
    <cellStyle name="20% - Accent3 4 9 2" xfId="8709" xr:uid="{671D4620-5A7E-4CC5-8215-A8ABDC140468}"/>
    <cellStyle name="20% - Accent3 5" xfId="626" xr:uid="{CD9EA4BC-F6E0-4F24-90A9-0DD7BA353BEB}"/>
    <cellStyle name="20% - Accent3 5 10" xfId="627" xr:uid="{9DBC9E52-E9F7-41A1-AEA8-2F40B742A9A2}"/>
    <cellStyle name="20% - Accent3 5 10 2" xfId="5750" xr:uid="{E64AD154-6B73-4B59-8A25-F577A55468E8}"/>
    <cellStyle name="20% - Accent3 5 11" xfId="5070" xr:uid="{E953248C-E40A-4351-A01D-5BCC9E9E3EE7}"/>
    <cellStyle name="20% - Accent3 5 2" xfId="628" xr:uid="{345AC581-6BD0-4B60-B61F-B611759DB61B}"/>
    <cellStyle name="20% - Accent3 5 2 2" xfId="629" xr:uid="{9AFDF49E-C76A-44B1-B3CA-A4C65F4F0F0A}"/>
    <cellStyle name="20% - Accent3 5 2 2 2" xfId="630" xr:uid="{DF87B5CD-2BC2-40D8-93FA-ACC0DD9CB19E}"/>
    <cellStyle name="20% - Accent3 5 2 2 2 2" xfId="7118" xr:uid="{2AECC7B7-B3F9-42D4-8BC6-F15392BF1493}"/>
    <cellStyle name="20% - Accent3 5 2 2 3" xfId="5403" xr:uid="{EF95C158-8A4A-4842-AC81-5E2C53C8CFEC}"/>
    <cellStyle name="20% - Accent3 5 2 3" xfId="631" xr:uid="{AC54B317-29C3-4CAF-8A08-62FB76A18563}"/>
    <cellStyle name="20% - Accent3 5 2 3 2" xfId="7769" xr:uid="{12F03084-3599-455F-91F1-0C54AB86D967}"/>
    <cellStyle name="20% - Accent3 5 2 4" xfId="632" xr:uid="{F9D2A5DC-08B5-4764-A19D-D3D50201D5EE}"/>
    <cellStyle name="20% - Accent3 5 2 4 2" xfId="8425" xr:uid="{4A8178CA-2F0F-48E6-A30C-5A59CD84A530}"/>
    <cellStyle name="20% - Accent3 5 2 5" xfId="633" xr:uid="{BC1E72C9-36E2-435A-86CA-E9C5BFFA032F}"/>
    <cellStyle name="20% - Accent3 5 2 5 2" xfId="9088" xr:uid="{63EE589F-78FB-45AC-A2CE-BBF4082627DC}"/>
    <cellStyle name="20% - Accent3 5 2 6" xfId="634" xr:uid="{A71B305A-3B33-4C81-8940-A7CFBD1FBE90}"/>
    <cellStyle name="20% - Accent3 5 2 6 2" xfId="6086" xr:uid="{887AB8A6-09FD-4E09-BE2E-99F6FBCD2A07}"/>
    <cellStyle name="20% - Accent3 5 2 7" xfId="5184" xr:uid="{AD1A80B2-6586-4418-9210-DA961D729FFD}"/>
    <cellStyle name="20% - Accent3 5 3" xfId="635" xr:uid="{E6C58559-B48F-4E5F-8C0A-BC3BC7F2DAAC}"/>
    <cellStyle name="20% - Accent3 5 3 2" xfId="636" xr:uid="{127A5A26-02FF-417C-87EC-3A5186BDE71B}"/>
    <cellStyle name="20% - Accent3 5 3 2 2" xfId="6652" xr:uid="{95CA1C90-57F2-493B-8A34-72AE8242F69B}"/>
    <cellStyle name="20% - Accent3 5 3 3" xfId="5293" xr:uid="{E5E015DA-5BD5-4A95-B826-F1B8E8AFCE53}"/>
    <cellStyle name="20% - Accent3 5 4" xfId="637" xr:uid="{34F4593E-7876-4131-A459-198CC9957850}"/>
    <cellStyle name="20% - Accent3 5 4 2" xfId="6791" xr:uid="{B573A2BE-20A4-4823-B389-8CFC21ACA117}"/>
    <cellStyle name="20% - Accent3 5 5" xfId="638" xr:uid="{934D7F59-EC64-41B0-B94F-78575053AA28}"/>
    <cellStyle name="20% - Accent3 5 5 2" xfId="7442" xr:uid="{EC2CF3D4-312F-44CE-B33A-E7FBF5B6D256}"/>
    <cellStyle name="20% - Accent3 5 6" xfId="639" xr:uid="{973D328C-B9B1-4A6B-B73B-744048B4CA61}"/>
    <cellStyle name="20% - Accent3 5 6 2" xfId="8098" xr:uid="{44D7B910-D03A-46F7-851C-4A1A5DEF1985}"/>
    <cellStyle name="20% - Accent3 5 7" xfId="640" xr:uid="{00218D0A-C950-41B8-972A-5632C0EEF628}"/>
    <cellStyle name="20% - Accent3 5 7 2" xfId="8761" xr:uid="{B4DEA85D-DEE5-4E81-A076-CE78F5216EB5}"/>
    <cellStyle name="20% - Accent3 5 8" xfId="641" xr:uid="{D710351B-E08E-41BC-A9B9-3FB717328175}"/>
    <cellStyle name="20% - Accent3 5 8 2" xfId="6464" xr:uid="{E35EF4C1-8116-4217-A4C9-ABA77EFE08CC}"/>
    <cellStyle name="20% - Accent3 5 9" xfId="642" xr:uid="{4288F577-63D0-4F11-BCDF-54E029E998C7}"/>
    <cellStyle name="20% - Accent3 5 9 2" xfId="6338" xr:uid="{FD9E226C-2114-471F-9AFA-FD5A8CA9A4A2}"/>
    <cellStyle name="20% - Accent3 6" xfId="643" xr:uid="{0943A936-8A49-4035-BCA2-48B53E0BB65E}"/>
    <cellStyle name="20% - Accent3 6 2" xfId="644" xr:uid="{8CD50E4C-BF1D-4E4E-AA99-63AB2CF66730}"/>
    <cellStyle name="20% - Accent3 6 2 2" xfId="645" xr:uid="{028018DD-66B7-4C1F-BECD-38D6D8148782}"/>
    <cellStyle name="20% - Accent3 6 2 2 2" xfId="7226" xr:uid="{F4AD5DD6-C4F1-451A-AF4E-4B537C5152D3}"/>
    <cellStyle name="20% - Accent3 6 2 3" xfId="646" xr:uid="{A4B4E5F9-D886-41E1-925B-DD4C806C7C65}"/>
    <cellStyle name="20% - Accent3 6 2 3 2" xfId="7877" xr:uid="{56AC8189-8359-4737-B99F-10F52918EACC}"/>
    <cellStyle name="20% - Accent3 6 2 4" xfId="647" xr:uid="{375000BA-C37F-4F79-82D4-82FCD191F609}"/>
    <cellStyle name="20% - Accent3 6 2 4 2" xfId="8533" xr:uid="{4A69CACA-2089-43FF-BF11-6165F1B549D9}"/>
    <cellStyle name="20% - Accent3 6 2 5" xfId="648" xr:uid="{2E612EC7-80ED-4F6D-B788-EB5CBBF7C3BF}"/>
    <cellStyle name="20% - Accent3 6 2 5 2" xfId="9196" xr:uid="{9DC6C667-E44A-4E13-A6E7-D693EAEB3703}"/>
    <cellStyle name="20% - Accent3 6 2 6" xfId="649" xr:uid="{98B6FD5D-62FA-40F7-8447-3D1C455544F2}"/>
    <cellStyle name="20% - Accent3 6 2 6 2" xfId="6194" xr:uid="{8B7220C3-A24E-4C93-9750-739DE7A447E7}"/>
    <cellStyle name="20% - Accent3 6 2 7" xfId="5357" xr:uid="{A0199EEC-B162-48BB-A1B1-8F026F0895F8}"/>
    <cellStyle name="20% - Accent3 6 3" xfId="650" xr:uid="{4C99DD65-9C38-44CA-8515-20C241C97101}"/>
    <cellStyle name="20% - Accent3 6 3 2" xfId="6899" xr:uid="{C5462ACC-F6D6-4530-87F3-FA2F97F37BAD}"/>
    <cellStyle name="20% - Accent3 6 4" xfId="651" xr:uid="{4C5FBFFC-67D7-4F39-87F9-F463E678FA33}"/>
    <cellStyle name="20% - Accent3 6 4 2" xfId="7550" xr:uid="{899EA6BD-9353-4BDC-9563-E247F0AE9CE9}"/>
    <cellStyle name="20% - Accent3 6 5" xfId="652" xr:uid="{0BE860F2-B84B-4981-9762-A8FDF208A6B1}"/>
    <cellStyle name="20% - Accent3 6 5 2" xfId="8206" xr:uid="{CC1159B0-F873-4897-9012-E81E837A7D63}"/>
    <cellStyle name="20% - Accent3 6 6" xfId="653" xr:uid="{FA7B1043-4872-4B81-A456-2028E3F41B8A}"/>
    <cellStyle name="20% - Accent3 6 6 2" xfId="8869" xr:uid="{CCC8BBFC-51C4-4C8A-8C5B-1023672CD6A1}"/>
    <cellStyle name="20% - Accent3 6 7" xfId="654" xr:uid="{814537B2-C11C-4CCB-BA49-8EB10D8A66BA}"/>
    <cellStyle name="20% - Accent3 6 7 2" xfId="5864" xr:uid="{350856EC-C35E-471F-AB16-0F225A6ACCA0}"/>
    <cellStyle name="20% - Accent3 6 8" xfId="5138" xr:uid="{70763578-44DF-4999-9267-435FAA08892A}"/>
    <cellStyle name="20% - Accent3 7" xfId="655" xr:uid="{3F33126D-D74A-4FEF-85CC-79666C25ECFF}"/>
    <cellStyle name="20% - Accent3 7 2" xfId="656" xr:uid="{DB7466FB-11EC-400E-87DD-5D87284A6B50}"/>
    <cellStyle name="20% - Accent3 7 2 2" xfId="7010" xr:uid="{B0E8B43B-3ECC-44C6-A758-14B4F20983DF}"/>
    <cellStyle name="20% - Accent3 7 3" xfId="657" xr:uid="{9D0E8900-CE36-4F37-8585-D6C3B4130779}"/>
    <cellStyle name="20% - Accent3 7 3 2" xfId="7661" xr:uid="{52F8CCA0-4D0F-454C-B13A-F6FDE8A158B1}"/>
    <cellStyle name="20% - Accent3 7 4" xfId="658" xr:uid="{43D22ABF-F5D1-4316-92BA-2CE4FBA48780}"/>
    <cellStyle name="20% - Accent3 7 4 2" xfId="8317" xr:uid="{DE646FEE-9F2C-463A-885A-B9F4FD75E120}"/>
    <cellStyle name="20% - Accent3 7 5" xfId="659" xr:uid="{70C7AF2E-3060-4BA2-9653-11068239E81D}"/>
    <cellStyle name="20% - Accent3 7 5 2" xfId="8980" xr:uid="{1A08E3BB-F765-4628-BF01-3F6820F83E61}"/>
    <cellStyle name="20% - Accent3 7 6" xfId="660" xr:uid="{08495146-AE1D-4EBE-968E-BDEF37493CE5}"/>
    <cellStyle name="20% - Accent3 7 6 2" xfId="5974" xr:uid="{5D64889A-4880-4ABC-AAA3-A51AC91254DD}"/>
    <cellStyle name="20% - Accent3 7 7" xfId="5247" xr:uid="{5B52B3ED-4322-47BB-9782-B3334DD7EB3A}"/>
    <cellStyle name="20% - Accent3 8" xfId="661" xr:uid="{3FD65A5A-30FC-46EE-8777-485DE2CF35B1}"/>
    <cellStyle name="20% - Accent3 8 2" xfId="662" xr:uid="{A4DFF232-4EDC-4AA6-8E7A-E03D4BA43AFE}"/>
    <cellStyle name="20% - Accent3 8 2 2" xfId="6633" xr:uid="{9AAB7385-7015-43E9-B6C8-FDF8539A68AE}"/>
    <cellStyle name="20% - Accent3 8 3" xfId="5023" xr:uid="{14D7DF3C-C9E5-4844-A1B1-8FDFA0311DC6}"/>
    <cellStyle name="20% - Accent3 9" xfId="663" xr:uid="{E9578893-3E5F-47C3-89CE-933F84EB3398}"/>
    <cellStyle name="20% - Accent3 9 2" xfId="6683" xr:uid="{560E0E6B-65DD-43AC-97A3-32C9954C760F}"/>
    <cellStyle name="20% - Accent4" xfId="664" builtinId="42" customBuiltin="1"/>
    <cellStyle name="20% - Accent4 10" xfId="665" xr:uid="{F2CBC36E-DFAE-4F74-9A22-506C9B7DC358}"/>
    <cellStyle name="20% - Accent4 10 2" xfId="7336" xr:uid="{30178DCD-C53E-4ACD-9801-7E5D3C211CAF}"/>
    <cellStyle name="20% - Accent4 11" xfId="666" xr:uid="{B0829BC8-63AB-41C5-8406-0CEF19F67CC9}"/>
    <cellStyle name="20% - Accent4 11 2" xfId="7990" xr:uid="{F3E9311F-248A-499E-ADA4-547DCEF09766}"/>
    <cellStyle name="20% - Accent4 12" xfId="667" xr:uid="{A572074D-C7A0-49D4-A768-DCB5CF02634D}"/>
    <cellStyle name="20% - Accent4 12 2" xfId="8655" xr:uid="{0C1A4654-692D-4352-B9FE-ECFA9FA0C1A1}"/>
    <cellStyle name="20% - Accent4 13" xfId="668" xr:uid="{DB434367-8589-44A8-BDC9-D7C6B4B61D23}"/>
    <cellStyle name="20% - Accent4 13 2" xfId="5470" xr:uid="{02760A2C-85B0-4503-8C5B-E5A69E47216F}"/>
    <cellStyle name="20% - Accent4 14" xfId="669" xr:uid="{C6A8F00F-8ACB-4AC1-A5D0-759283C61210}"/>
    <cellStyle name="20% - Accent4 14 2" xfId="4912" xr:uid="{57B85FF6-3216-4D5B-A181-6AD343109CCB}"/>
    <cellStyle name="20% - Accent4 15" xfId="4793" xr:uid="{B89B7A1D-B32B-4C57-AE8E-DDC6794E7E72}"/>
    <cellStyle name="20% - Accent4 2" xfId="670" xr:uid="{BF4B0D87-712B-432F-961B-E477FD3AC0F2}"/>
    <cellStyle name="20% - Accent4 2 10" xfId="671" xr:uid="{BE82030F-F889-4EEF-B41A-8115E54703A1}"/>
    <cellStyle name="20% - Accent4 2 10 2" xfId="8670" xr:uid="{1DDF4996-D94C-4D18-AE49-FEB2849160CB}"/>
    <cellStyle name="20% - Accent4 2 11" xfId="672" xr:uid="{8B02BDFD-768A-489E-AD06-750221E49577}"/>
    <cellStyle name="20% - Accent4 2 11 2" xfId="5479" xr:uid="{E3ABAB2D-9AB6-4B03-8000-3A10B70E1AF6}"/>
    <cellStyle name="20% - Accent4 2 12" xfId="673" xr:uid="{BC9AEDAA-93FE-4DE9-93EE-D22D7153C9A4}"/>
    <cellStyle name="20% - Accent4 2 12 2" xfId="4922" xr:uid="{70B6578B-3E12-432A-9816-F5DC8883F7ED}"/>
    <cellStyle name="20% - Accent4 2 13" xfId="4835" xr:uid="{D619639D-DF2E-4FDD-A7BF-ED897A2E4FB3}"/>
    <cellStyle name="20% - Accent4 2 2" xfId="674" xr:uid="{E4F742D2-5DBC-4E58-9FB6-59E5FD29AF36}"/>
    <cellStyle name="20% - Accent4 2 2 10" xfId="5714" xr:uid="{E10B9367-0628-46FC-86D3-E285CE17E8F5}"/>
    <cellStyle name="20% - Accent4 2 2 2" xfId="675" xr:uid="{320F693C-BE3D-47BD-BA13-1680605EFCBD}"/>
    <cellStyle name="20% - Accent4 2 2 2 2" xfId="676" xr:uid="{8400A4E3-B27F-4FFF-B7EF-33E100C863EC}"/>
    <cellStyle name="20% - Accent4 2 2 2 2 2" xfId="677" xr:uid="{8782F342-304C-46F0-9118-6AC48777A6C9}"/>
    <cellStyle name="20% - Accent4 2 2 2 2 2 2" xfId="7189" xr:uid="{BD254DAE-01F6-457A-B8A8-BA74685F9AA2}"/>
    <cellStyle name="20% - Accent4 2 2 2 2 3" xfId="678" xr:uid="{1FD0EEFB-58A7-4380-9914-9A4DC688B9C8}"/>
    <cellStyle name="20% - Accent4 2 2 2 2 3 2" xfId="7840" xr:uid="{9214B1A5-BFF8-4F30-AFB2-19CC2CC7D04D}"/>
    <cellStyle name="20% - Accent4 2 2 2 2 4" xfId="679" xr:uid="{39FA05ED-5528-4DF4-B2E1-F07DC2F7FF78}"/>
    <cellStyle name="20% - Accent4 2 2 2 2 4 2" xfId="8496" xr:uid="{3A114A03-EDC3-4FA7-B295-28144D7D8D6B}"/>
    <cellStyle name="20% - Accent4 2 2 2 2 5" xfId="680" xr:uid="{7CAA22C1-FD13-43F2-83CE-D249144A7BB7}"/>
    <cellStyle name="20% - Accent4 2 2 2 2 5 2" xfId="9159" xr:uid="{2D172AC7-12C1-4B6C-9668-01560B890F29}"/>
    <cellStyle name="20% - Accent4 2 2 2 2 6" xfId="6157" xr:uid="{460EDE5C-BDA7-4D30-AC97-2B48283FFD9E}"/>
    <cellStyle name="20% - Accent4 2 2 2 3" xfId="681" xr:uid="{6F5F883C-430F-4559-B4B2-1C572B54D2A1}"/>
    <cellStyle name="20% - Accent4 2 2 2 3 2" xfId="6664" xr:uid="{A937D0AF-4AFC-445B-8F35-FF9D00C8C67F}"/>
    <cellStyle name="20% - Accent4 2 2 2 4" xfId="682" xr:uid="{AC4A3D45-D321-4113-88B5-C52F18809603}"/>
    <cellStyle name="20% - Accent4 2 2 2 4 2" xfId="6862" xr:uid="{961EF9BD-F193-424A-97F8-1F7590437697}"/>
    <cellStyle name="20% - Accent4 2 2 2 5" xfId="683" xr:uid="{ED779FB5-CF3A-42EC-9F32-F0E91B390C16}"/>
    <cellStyle name="20% - Accent4 2 2 2 5 2" xfId="7513" xr:uid="{B0B7343F-C635-435B-9E6E-452A45D0E6A9}"/>
    <cellStyle name="20% - Accent4 2 2 2 6" xfId="684" xr:uid="{540C4EFD-473F-4B42-B2A2-AE60FBE46992}"/>
    <cellStyle name="20% - Accent4 2 2 2 6 2" xfId="8169" xr:uid="{8FF16746-918A-4A10-9B24-5E1F63FA0AE6}"/>
    <cellStyle name="20% - Accent4 2 2 2 7" xfId="685" xr:uid="{E9244701-95A0-4376-8C1F-DCFEB5F7145D}"/>
    <cellStyle name="20% - Accent4 2 2 2 7 2" xfId="8832" xr:uid="{BAFFDA76-65F9-49C9-80B3-787B539B896B}"/>
    <cellStyle name="20% - Accent4 2 2 2 8" xfId="5821" xr:uid="{DB1C3833-BCC7-460C-8FAC-AC449163D813}"/>
    <cellStyle name="20% - Accent4 2 2 3" xfId="686" xr:uid="{E69FBE60-24DB-4BE7-8647-5A56888F3F3F}"/>
    <cellStyle name="20% - Accent4 2 2 3 2" xfId="687" xr:uid="{308FD365-F9E5-47FF-A8ED-288389E52BC9}"/>
    <cellStyle name="20% - Accent4 2 2 3 2 2" xfId="688" xr:uid="{5A5E59E9-B347-490F-9EB2-C1F257C07461}"/>
    <cellStyle name="20% - Accent4 2 2 3 2 2 2" xfId="7297" xr:uid="{AE8EAB03-7776-4357-9594-7AC3BBCA532C}"/>
    <cellStyle name="20% - Accent4 2 2 3 2 3" xfId="689" xr:uid="{8892C37B-E5B9-471B-98C7-07BE3F508D89}"/>
    <cellStyle name="20% - Accent4 2 2 3 2 3 2" xfId="7948" xr:uid="{4464391C-5F0F-48EB-B9BE-F3AF2A68CB25}"/>
    <cellStyle name="20% - Accent4 2 2 3 2 4" xfId="690" xr:uid="{D7A4835E-079C-4B9E-B844-25059A87D0B7}"/>
    <cellStyle name="20% - Accent4 2 2 3 2 4 2" xfId="8604" xr:uid="{77239DA6-E74C-4CEA-ACEC-3471912B0538}"/>
    <cellStyle name="20% - Accent4 2 2 3 2 5" xfId="691" xr:uid="{F21E5C22-23E2-422E-9328-5028B8A2324F}"/>
    <cellStyle name="20% - Accent4 2 2 3 2 5 2" xfId="9267" xr:uid="{476D61F3-F7AC-42D6-B757-51F8029CDAF4}"/>
    <cellStyle name="20% - Accent4 2 2 3 2 6" xfId="6265" xr:uid="{5238F628-9C84-4CCA-A788-480D4ABE471F}"/>
    <cellStyle name="20% - Accent4 2 2 3 3" xfId="692" xr:uid="{FB350C7E-20DE-453E-8186-64A1186D4D1B}"/>
    <cellStyle name="20% - Accent4 2 2 3 3 2" xfId="6970" xr:uid="{09CBED76-1CE1-4270-88FB-A85547AAEC95}"/>
    <cellStyle name="20% - Accent4 2 2 3 4" xfId="693" xr:uid="{6881F252-DBCC-4AAA-A709-6B1C42FE2419}"/>
    <cellStyle name="20% - Accent4 2 2 3 4 2" xfId="7621" xr:uid="{C7398ACE-45BE-4A61-B6D5-FB99A3A75DAF}"/>
    <cellStyle name="20% - Accent4 2 2 3 5" xfId="694" xr:uid="{9C15F71F-B486-41B8-89F5-D865EAF29E54}"/>
    <cellStyle name="20% - Accent4 2 2 3 5 2" xfId="8277" xr:uid="{534DBF50-61F8-4FDA-80DE-3DE8BBFE0753}"/>
    <cellStyle name="20% - Accent4 2 2 3 6" xfId="695" xr:uid="{9C46A358-4020-407D-B1E6-B082C9DE4A2C}"/>
    <cellStyle name="20% - Accent4 2 2 3 6 2" xfId="8940" xr:uid="{77A55186-EDA2-4BEA-98EA-4BAEF7F3F6AC}"/>
    <cellStyle name="20% - Accent4 2 2 3 7" xfId="5935" xr:uid="{FCE74EE1-5DFD-4DB7-8455-9654FAB45F12}"/>
    <cellStyle name="20% - Accent4 2 2 4" xfId="696" xr:uid="{E6DE62BC-F798-40B7-A8F5-FDB23A84C501}"/>
    <cellStyle name="20% - Accent4 2 2 4 2" xfId="697" xr:uid="{02CC2263-43A5-40D8-8455-A56223F86384}"/>
    <cellStyle name="20% - Accent4 2 2 4 2 2" xfId="7081" xr:uid="{11DC0D3C-3F8F-46F8-ADAE-906318F0D93C}"/>
    <cellStyle name="20% - Accent4 2 2 4 3" xfId="698" xr:uid="{6644D4DF-91A9-412F-8C48-23D7A29500BF}"/>
    <cellStyle name="20% - Accent4 2 2 4 3 2" xfId="7732" xr:uid="{0638377F-4F0A-4C1C-8D82-756D948E5B52}"/>
    <cellStyle name="20% - Accent4 2 2 4 4" xfId="699" xr:uid="{0137EEC7-6CCF-4F27-8B22-20F0AB7A73A2}"/>
    <cellStyle name="20% - Accent4 2 2 4 4 2" xfId="8388" xr:uid="{DB147444-1BD0-4FD2-877D-F1FE9CC8FD2D}"/>
    <cellStyle name="20% - Accent4 2 2 4 5" xfId="700" xr:uid="{87725593-9263-4893-A5DA-A0B3DA52CC39}"/>
    <cellStyle name="20% - Accent4 2 2 4 5 2" xfId="9051" xr:uid="{73CBAE9E-A1A5-4A16-9874-61FA1F94DEB0}"/>
    <cellStyle name="20% - Accent4 2 2 4 6" xfId="6049" xr:uid="{D45DBB04-A1C5-4378-B1E3-B4D3A41E5898}"/>
    <cellStyle name="20% - Accent4 2 2 5" xfId="701" xr:uid="{E61137F5-AE4A-493E-9478-ED9C23232C53}"/>
    <cellStyle name="20% - Accent4 2 2 5 2" xfId="6530" xr:uid="{AF58BE42-18CD-43E0-A80E-614258D2BAD6}"/>
    <cellStyle name="20% - Accent4 2 2 6" xfId="702" xr:uid="{AE574213-1EA4-4E9B-B77A-DF535E560D1A}"/>
    <cellStyle name="20% - Accent4 2 2 6 2" xfId="6754" xr:uid="{A9AAD181-F31C-490F-977D-D07935A2819F}"/>
    <cellStyle name="20% - Accent4 2 2 7" xfId="703" xr:uid="{83C68658-082B-4458-AD6C-6F595914C185}"/>
    <cellStyle name="20% - Accent4 2 2 7 2" xfId="7405" xr:uid="{4232C8DD-9A2D-43DC-B64F-82056A24C0FD}"/>
    <cellStyle name="20% - Accent4 2 2 8" xfId="704" xr:uid="{B4110C64-CB1D-409E-98EB-8D98D8B69499}"/>
    <cellStyle name="20% - Accent4 2 2 8 2" xfId="8061" xr:uid="{324D958F-5AE0-4413-A1D1-4F0313270E34}"/>
    <cellStyle name="20% - Accent4 2 2 9" xfId="705" xr:uid="{48AB0702-FCE9-4D27-95AB-3115F72D0711}"/>
    <cellStyle name="20% - Accent4 2 2 9 2" xfId="8724" xr:uid="{38208901-524A-44EC-BD64-363CA5377D83}"/>
    <cellStyle name="20% - Accent4 2 3" xfId="706" xr:uid="{2B3CCE57-32C6-4376-801F-89B359D5B1FF}"/>
    <cellStyle name="20% - Accent4 2 3 2" xfId="707" xr:uid="{DC2BE029-BB27-4602-AD30-7ABF3A0FA8E8}"/>
    <cellStyle name="20% - Accent4 2 3 2 2" xfId="708" xr:uid="{22C245FA-D040-4604-B4AC-EA0A586D5A04}"/>
    <cellStyle name="20% - Accent4 2 3 2 2 2" xfId="7135" xr:uid="{2719678E-4107-447A-9F4C-EC33B2D47243}"/>
    <cellStyle name="20% - Accent4 2 3 2 3" xfId="709" xr:uid="{3D7C8C6C-F59B-4E59-BC2A-993CD08E6BD1}"/>
    <cellStyle name="20% - Accent4 2 3 2 3 2" xfId="7786" xr:uid="{3F2660FF-3314-40FC-B851-A4C58CBFC3A9}"/>
    <cellStyle name="20% - Accent4 2 3 2 4" xfId="710" xr:uid="{070E04FD-921C-400A-8E82-09B5A6172173}"/>
    <cellStyle name="20% - Accent4 2 3 2 4 2" xfId="8442" xr:uid="{4E671237-0CC1-46C9-85C7-F2113F4C8901}"/>
    <cellStyle name="20% - Accent4 2 3 2 5" xfId="711" xr:uid="{87DF6669-BC58-4A98-BA7D-1D1C1B939FFE}"/>
    <cellStyle name="20% - Accent4 2 3 2 5 2" xfId="9105" xr:uid="{13474B21-D504-497A-A21C-B1FEBBA69912}"/>
    <cellStyle name="20% - Accent4 2 3 2 6" xfId="6103" xr:uid="{60AB92E1-E170-4DB3-B2B3-8149512FF0F5}"/>
    <cellStyle name="20% - Accent4 2 3 3" xfId="712" xr:uid="{885692F5-E17D-43BF-8E89-15B31628C7C2}"/>
    <cellStyle name="20% - Accent4 2 3 3 2" xfId="6514" xr:uid="{519B8D95-608C-4E04-8377-84A3328A8D2A}"/>
    <cellStyle name="20% - Accent4 2 3 4" xfId="713" xr:uid="{950E3975-439B-41D1-8CA4-3708C24C7F7D}"/>
    <cellStyle name="20% - Accent4 2 3 4 2" xfId="6808" xr:uid="{835D4689-10E0-4CA0-A42A-8235F9FDF721}"/>
    <cellStyle name="20% - Accent4 2 3 5" xfId="714" xr:uid="{830521DB-84BC-45A7-949F-FA4DC462743F}"/>
    <cellStyle name="20% - Accent4 2 3 5 2" xfId="7459" xr:uid="{DFDA534C-1274-43B1-8A02-0A921C3A85BC}"/>
    <cellStyle name="20% - Accent4 2 3 6" xfId="715" xr:uid="{FA606AAE-B729-4B24-8C23-A134F3CFB301}"/>
    <cellStyle name="20% - Accent4 2 3 6 2" xfId="8115" xr:uid="{5FBFF4F4-3243-489D-BDBD-739EF8503D69}"/>
    <cellStyle name="20% - Accent4 2 3 7" xfId="716" xr:uid="{E90C6D41-6019-4CC2-B344-C0BEB6A2E5B0}"/>
    <cellStyle name="20% - Accent4 2 3 7 2" xfId="8778" xr:uid="{62DFD6F2-F694-4750-9D17-47DD2B59CE92}"/>
    <cellStyle name="20% - Accent4 2 3 8" xfId="5767" xr:uid="{EDAB34D3-EF18-4355-8DD0-5FAADEEEA706}"/>
    <cellStyle name="20% - Accent4 2 4" xfId="717" xr:uid="{F431DD2B-73D3-4BA9-BBFD-4CD674F13A9B}"/>
    <cellStyle name="20% - Accent4 2 4 2" xfId="718" xr:uid="{29795920-5B5A-418C-A622-C7BC7D7110BE}"/>
    <cellStyle name="20% - Accent4 2 4 2 2" xfId="719" xr:uid="{0ACBE6DC-B113-427B-A0DE-1F25C4DD1BF9}"/>
    <cellStyle name="20% - Accent4 2 4 2 2 2" xfId="7243" xr:uid="{37D9C25A-21CA-4207-B5C9-5DDB7F8D4E07}"/>
    <cellStyle name="20% - Accent4 2 4 2 3" xfId="720" xr:uid="{7A32B5A5-7D1A-43AC-B1C8-61AF0C9149E0}"/>
    <cellStyle name="20% - Accent4 2 4 2 3 2" xfId="7894" xr:uid="{4440F0C5-5D81-4DF6-91C3-CE8359CC60AB}"/>
    <cellStyle name="20% - Accent4 2 4 2 4" xfId="721" xr:uid="{7EA5719A-5D0D-46D3-BC9B-C276C9AE2338}"/>
    <cellStyle name="20% - Accent4 2 4 2 4 2" xfId="8550" xr:uid="{73FA3720-CF96-4075-9EA3-3F854D3D19B7}"/>
    <cellStyle name="20% - Accent4 2 4 2 5" xfId="722" xr:uid="{4399E6BB-DC39-44F5-A439-0A25397F09CB}"/>
    <cellStyle name="20% - Accent4 2 4 2 5 2" xfId="9213" xr:uid="{0228F392-A0B6-4E74-91FE-8F0B9D5E072B}"/>
    <cellStyle name="20% - Accent4 2 4 2 6" xfId="6211" xr:uid="{A6ADA34E-5133-4B10-9FDC-889C1BF8B5D7}"/>
    <cellStyle name="20% - Accent4 2 4 3" xfId="723" xr:uid="{8223BD7F-D177-41DA-BBBC-774A2FB8F8A6}"/>
    <cellStyle name="20% - Accent4 2 4 3 2" xfId="6916" xr:uid="{C583AD51-877A-45D9-958C-E68739E75910}"/>
    <cellStyle name="20% - Accent4 2 4 4" xfId="724" xr:uid="{FFD17386-E97B-4EB7-A624-3A39D8B2EF75}"/>
    <cellStyle name="20% - Accent4 2 4 4 2" xfId="7567" xr:uid="{A055F129-BECB-4EB3-8C8E-B0409DBFD556}"/>
    <cellStyle name="20% - Accent4 2 4 5" xfId="725" xr:uid="{75812152-5C67-49FB-A1A6-AB1377E6723F}"/>
    <cellStyle name="20% - Accent4 2 4 5 2" xfId="8223" xr:uid="{422E1FBC-8043-4CA7-8BF1-EE82E5BA5745}"/>
    <cellStyle name="20% - Accent4 2 4 6" xfId="726" xr:uid="{C8355A80-9044-420C-A6B7-5FF9CB52B19A}"/>
    <cellStyle name="20% - Accent4 2 4 6 2" xfId="8886" xr:uid="{B5548C07-3C79-4C21-926B-45B3093C917C}"/>
    <cellStyle name="20% - Accent4 2 4 7" xfId="5881" xr:uid="{575E0EB1-C3D2-4EA5-AC4C-25CDB3C2D31D}"/>
    <cellStyle name="20% - Accent4 2 5" xfId="727" xr:uid="{DAF2A7F8-BFC5-4341-AA17-9DBCF40A5D4D}"/>
    <cellStyle name="20% - Accent4 2 5 2" xfId="728" xr:uid="{DF44CBF9-84B1-4598-89CD-E3E13B6C3E60}"/>
    <cellStyle name="20% - Accent4 2 5 2 2" xfId="7027" xr:uid="{528C8789-8834-45DA-9C33-36CEF62E8951}"/>
    <cellStyle name="20% - Accent4 2 5 3" xfId="729" xr:uid="{0CAB342E-1A11-4AC0-8C31-0C1860632987}"/>
    <cellStyle name="20% - Accent4 2 5 3 2" xfId="7678" xr:uid="{DFA09609-1426-4A93-9556-A1765D746454}"/>
    <cellStyle name="20% - Accent4 2 5 4" xfId="730" xr:uid="{0B7169D1-0683-427A-8979-BDD9483C5AB9}"/>
    <cellStyle name="20% - Accent4 2 5 4 2" xfId="8334" xr:uid="{D75F2AA8-C1B8-44B2-A872-0DE777723119}"/>
    <cellStyle name="20% - Accent4 2 5 5" xfId="731" xr:uid="{6319F368-C6CB-4187-9E10-79772BD23D3A}"/>
    <cellStyle name="20% - Accent4 2 5 5 2" xfId="8997" xr:uid="{F1684A05-9C29-4FAD-9B37-20FD9C89FE68}"/>
    <cellStyle name="20% - Accent4 2 5 6" xfId="5995" xr:uid="{D5AB813A-2B75-4ECC-B886-345C7EB30F87}"/>
    <cellStyle name="20% - Accent4 2 6" xfId="732" xr:uid="{3D48C969-8B1F-40D2-A761-49B7FD212B70}"/>
    <cellStyle name="20% - Accent4 2 6 2" xfId="6476" xr:uid="{30BDE4BD-951B-4F2F-A0F4-187342ECC2B6}"/>
    <cellStyle name="20% - Accent4 2 7" xfId="733" xr:uid="{15F047E1-7E1F-4EE4-B777-DEB393DDA2AC}"/>
    <cellStyle name="20% - Accent4 2 7 2" xfId="6700" xr:uid="{1255FB94-C4A6-4265-8FBA-AAAA92620BE4}"/>
    <cellStyle name="20% - Accent4 2 8" xfId="734" xr:uid="{B9884AC5-BFD6-4472-A881-350F6728C1E4}"/>
    <cellStyle name="20% - Accent4 2 8 2" xfId="7351" xr:uid="{CFC03E84-7045-4B20-9F68-52E583D1EAFB}"/>
    <cellStyle name="20% - Accent4 2 9" xfId="735" xr:uid="{196C1CF5-0EE8-4965-8F9F-7EF43CB8A9AB}"/>
    <cellStyle name="20% - Accent4 2 9 2" xfId="8006" xr:uid="{A11322CD-82EF-4E0B-9DC3-B620F4AA722F}"/>
    <cellStyle name="20% - Accent4 3" xfId="736" xr:uid="{9A916B9B-6CAB-41EE-9932-F6FA2C1CA0F6}"/>
    <cellStyle name="20% - Accent4 3 10" xfId="737" xr:uid="{DE89517F-8E58-4283-B59E-888B32F99411}"/>
    <cellStyle name="20% - Accent4 3 10 2" xfId="8690" xr:uid="{113D2177-895F-410E-86DE-AA6EFE299543}"/>
    <cellStyle name="20% - Accent4 3 11" xfId="738" xr:uid="{892138C6-FE11-439A-A494-ACC7AF42367C}"/>
    <cellStyle name="20% - Accent4 3 11 2" xfId="6451" xr:uid="{51BED529-981C-4308-BAD3-990F7A6257D8}"/>
    <cellStyle name="20% - Accent4 3 12" xfId="739" xr:uid="{C7C5EC00-497C-4567-97B8-F63330283CD2}"/>
    <cellStyle name="20% - Accent4 3 12 2" xfId="6380" xr:uid="{A298E128-8DC6-4306-A38E-C30763ABC1FD}"/>
    <cellStyle name="20% - Accent4 3 13" xfId="740" xr:uid="{F26B491B-1CC7-490F-971D-FA3FC1DD85B3}"/>
    <cellStyle name="20% - Accent4 3 13 2" xfId="5673" xr:uid="{7B3FF487-23BF-4921-830E-FC9787AB5BB1}"/>
    <cellStyle name="20% - Accent4 3 14" xfId="5002" xr:uid="{50FC193E-C7E9-4E16-A59D-B6ADFBA4B30A}"/>
    <cellStyle name="20% - Accent4 3 2" xfId="741" xr:uid="{8B66BFB3-FE04-4F7C-B429-EDC763F171FB}"/>
    <cellStyle name="20% - Accent4 3 2 10" xfId="742" xr:uid="{87C9673B-FC88-4E62-85CD-843C48250260}"/>
    <cellStyle name="20% - Accent4 3 2 10 2" xfId="5734" xr:uid="{4C17ADBB-0889-465D-A983-0E64DFE55E30}"/>
    <cellStyle name="20% - Accent4 3 2 11" xfId="5094" xr:uid="{7F22E662-55E8-439F-88B2-EDF1C6BB566B}"/>
    <cellStyle name="20% - Accent4 3 2 2" xfId="743" xr:uid="{83574CBA-BBFD-4FCA-B071-F91D828FEA6A}"/>
    <cellStyle name="20% - Accent4 3 2 2 2" xfId="744" xr:uid="{2BA1F5FC-89BE-4B10-A23A-9FB97D2D8664}"/>
    <cellStyle name="20% - Accent4 3 2 2 2 2" xfId="745" xr:uid="{2EE3BA40-8A3D-43C3-920C-A841DC3E104C}"/>
    <cellStyle name="20% - Accent4 3 2 2 2 2 2" xfId="7209" xr:uid="{72A8469E-B55B-4334-8A53-543C134E0B34}"/>
    <cellStyle name="20% - Accent4 3 2 2 2 3" xfId="746" xr:uid="{068523AD-7CC1-447B-8123-B99D97683BEB}"/>
    <cellStyle name="20% - Accent4 3 2 2 2 3 2" xfId="7860" xr:uid="{1CA7AFA6-68A9-4889-9AB3-D429FA79B4D3}"/>
    <cellStyle name="20% - Accent4 3 2 2 2 4" xfId="747" xr:uid="{5875E5CA-FB2A-4891-882F-1EAB8CFADD3E}"/>
    <cellStyle name="20% - Accent4 3 2 2 2 4 2" xfId="8516" xr:uid="{CB7101DA-1AE5-4BA4-8EEE-0D2FC5B20DF3}"/>
    <cellStyle name="20% - Accent4 3 2 2 2 5" xfId="748" xr:uid="{0A97D69A-A904-48F3-8531-17F64142A081}"/>
    <cellStyle name="20% - Accent4 3 2 2 2 5 2" xfId="9179" xr:uid="{B4AFC23E-78E4-4094-82CD-7139C1BC77F3}"/>
    <cellStyle name="20% - Accent4 3 2 2 2 6" xfId="749" xr:uid="{DDAE67ED-D22C-4BA4-BACF-EBBC439B88FD}"/>
    <cellStyle name="20% - Accent4 3 2 2 2 6 2" xfId="6177" xr:uid="{0B23723B-6851-481A-9789-D9561A8CF61E}"/>
    <cellStyle name="20% - Accent4 3 2 2 2 7" xfId="5424" xr:uid="{251618DE-B973-4B27-87AD-CA700807946E}"/>
    <cellStyle name="20% - Accent4 3 2 2 3" xfId="750" xr:uid="{E82498E6-E72B-472A-9122-EAC58E62B0E4}"/>
    <cellStyle name="20% - Accent4 3 2 2 3 2" xfId="6670" xr:uid="{BC350947-1FA5-4F21-BA0B-FDFB8DA02013}"/>
    <cellStyle name="20% - Accent4 3 2 2 4" xfId="751" xr:uid="{1FA5DACC-B7B8-4ECB-B804-9D43AA9DD52D}"/>
    <cellStyle name="20% - Accent4 3 2 2 4 2" xfId="6882" xr:uid="{5BDDD31C-8771-4336-80CB-B29A1EAC5537}"/>
    <cellStyle name="20% - Accent4 3 2 2 5" xfId="752" xr:uid="{757B75E5-7ADA-4154-A5AD-15699866C806}"/>
    <cellStyle name="20% - Accent4 3 2 2 5 2" xfId="7533" xr:uid="{EDE70D7D-E562-436D-BF1E-7967749B005E}"/>
    <cellStyle name="20% - Accent4 3 2 2 6" xfId="753" xr:uid="{A0F02023-2A55-4FEE-9BBF-D1DC760725F3}"/>
    <cellStyle name="20% - Accent4 3 2 2 6 2" xfId="8189" xr:uid="{96B30733-D692-4A52-8BC3-592A11BA4CD7}"/>
    <cellStyle name="20% - Accent4 3 2 2 7" xfId="754" xr:uid="{BAFFAFCD-2D7E-4CE3-9521-5493DC803C38}"/>
    <cellStyle name="20% - Accent4 3 2 2 7 2" xfId="8852" xr:uid="{56A37AFE-4E60-44C4-96CD-CA39AF418123}"/>
    <cellStyle name="20% - Accent4 3 2 2 8" xfId="755" xr:uid="{B5D6ED92-0830-428F-91B0-FC06580046F3}"/>
    <cellStyle name="20% - Accent4 3 2 2 8 2" xfId="5841" xr:uid="{E8FBE97F-5E63-4642-A718-C4B958013C4C}"/>
    <cellStyle name="20% - Accent4 3 2 2 9" xfId="5205" xr:uid="{7EB85500-891B-4171-B5F3-34A4D3F11BDA}"/>
    <cellStyle name="20% - Accent4 3 2 3" xfId="756" xr:uid="{DA35A4B1-945F-45FF-800E-5BAD4298BF4F}"/>
    <cellStyle name="20% - Accent4 3 2 3 2" xfId="757" xr:uid="{B4504BCE-3ED5-4709-9041-EC144DAADC4A}"/>
    <cellStyle name="20% - Accent4 3 2 3 2 2" xfId="758" xr:uid="{92C53539-BB9C-48C8-8F13-144134A1D7EC}"/>
    <cellStyle name="20% - Accent4 3 2 3 2 2 2" xfId="7317" xr:uid="{E951FF9B-2913-492E-912C-9A5A635DA34B}"/>
    <cellStyle name="20% - Accent4 3 2 3 2 3" xfId="759" xr:uid="{A164F090-238D-4E11-9BE2-73AAB43EE0BD}"/>
    <cellStyle name="20% - Accent4 3 2 3 2 3 2" xfId="7968" xr:uid="{0F70C69C-300B-41D9-9633-E9274A6EC9D5}"/>
    <cellStyle name="20% - Accent4 3 2 3 2 4" xfId="760" xr:uid="{D28E0F05-250B-4452-AA8A-F8DA2FD79871}"/>
    <cellStyle name="20% - Accent4 3 2 3 2 4 2" xfId="8624" xr:uid="{7856FEF5-146B-4120-84D8-C05DBD8A105C}"/>
    <cellStyle name="20% - Accent4 3 2 3 2 5" xfId="761" xr:uid="{44DCDE1D-D050-4C55-9B0C-9532A03369BF}"/>
    <cellStyle name="20% - Accent4 3 2 3 2 5 2" xfId="9287" xr:uid="{45990867-2101-4E6D-8678-2A4C17A3245F}"/>
    <cellStyle name="20% - Accent4 3 2 3 2 6" xfId="6285" xr:uid="{5F238D6B-9558-4E10-9C90-938B89344473}"/>
    <cellStyle name="20% - Accent4 3 2 3 3" xfId="762" xr:uid="{F2A79585-58D9-48E0-B67E-9E0FADC26EC4}"/>
    <cellStyle name="20% - Accent4 3 2 3 3 2" xfId="6990" xr:uid="{D405E189-3E1B-4D9D-8413-35EB3F89BE39}"/>
    <cellStyle name="20% - Accent4 3 2 3 4" xfId="763" xr:uid="{D791ED65-E4B4-4312-876C-110D92EABB57}"/>
    <cellStyle name="20% - Accent4 3 2 3 4 2" xfId="7641" xr:uid="{5C85671B-E825-4B78-A3A0-DCC1E500F22B}"/>
    <cellStyle name="20% - Accent4 3 2 3 5" xfId="764" xr:uid="{34211A5B-47CE-4739-B260-37A92EACF8D3}"/>
    <cellStyle name="20% - Accent4 3 2 3 5 2" xfId="8297" xr:uid="{EB77C680-A746-473B-AB9F-F6C1F7242BFA}"/>
    <cellStyle name="20% - Accent4 3 2 3 6" xfId="765" xr:uid="{6061FBDB-E96B-4F43-82D3-EFE063E23069}"/>
    <cellStyle name="20% - Accent4 3 2 3 6 2" xfId="8960" xr:uid="{129D1453-F2E6-4DC4-80C4-1BFE5F4238B6}"/>
    <cellStyle name="20% - Accent4 3 2 3 7" xfId="766" xr:uid="{F26DBB33-B8A1-4D55-81AF-F75CB9C97C80}"/>
    <cellStyle name="20% - Accent4 3 2 3 7 2" xfId="5955" xr:uid="{1F979B5C-06FE-4F93-A9D1-E9E957CD116C}"/>
    <cellStyle name="20% - Accent4 3 2 3 8" xfId="5314" xr:uid="{8EF2DAB2-00B3-4B01-9B7E-308E5A292674}"/>
    <cellStyle name="20% - Accent4 3 2 4" xfId="767" xr:uid="{7EADB283-484D-426C-80B9-F16B349F6AA3}"/>
    <cellStyle name="20% - Accent4 3 2 4 2" xfId="768" xr:uid="{AC519AF5-9959-48D7-9A52-703ADABDCD30}"/>
    <cellStyle name="20% - Accent4 3 2 4 2 2" xfId="7101" xr:uid="{FC83D917-CE09-4DFB-BD4F-78B8FCBB90ED}"/>
    <cellStyle name="20% - Accent4 3 2 4 3" xfId="769" xr:uid="{9E01A077-D0E5-4607-A09D-53A2E14B65AA}"/>
    <cellStyle name="20% - Accent4 3 2 4 3 2" xfId="7752" xr:uid="{F2A80F99-BD4B-448D-9FE5-7DB4AB713249}"/>
    <cellStyle name="20% - Accent4 3 2 4 4" xfId="770" xr:uid="{A69B221F-CF5B-4C2C-B67F-82BF6A7511DF}"/>
    <cellStyle name="20% - Accent4 3 2 4 4 2" xfId="8408" xr:uid="{FB90FB08-DB87-4D94-BDF9-959585259589}"/>
    <cellStyle name="20% - Accent4 3 2 4 5" xfId="771" xr:uid="{AD001102-B27A-44FB-9920-8A6DFD03BBDE}"/>
    <cellStyle name="20% - Accent4 3 2 4 5 2" xfId="9071" xr:uid="{E594ECB1-14DD-4F8E-9D12-8A77EB04AD84}"/>
    <cellStyle name="20% - Accent4 3 2 4 6" xfId="6069" xr:uid="{BD66BE3C-BFC2-4A55-9A95-4C8581830BA3}"/>
    <cellStyle name="20% - Accent4 3 2 5" xfId="772" xr:uid="{50E9E93C-0760-4413-B24E-6E5B215D34A7}"/>
    <cellStyle name="20% - Accent4 3 2 5 2" xfId="6610" xr:uid="{519C20B6-3053-4258-9243-3823CEEB2457}"/>
    <cellStyle name="20% - Accent4 3 2 6" xfId="773" xr:uid="{906A0EDC-1221-4D21-BEA6-75A86E6037AB}"/>
    <cellStyle name="20% - Accent4 3 2 6 2" xfId="6774" xr:uid="{0125A0AC-7333-4851-BBB4-6AFFF8324FE0}"/>
    <cellStyle name="20% - Accent4 3 2 7" xfId="774" xr:uid="{74DD7DAE-2ACE-46D0-83D4-37664D152BED}"/>
    <cellStyle name="20% - Accent4 3 2 7 2" xfId="7425" xr:uid="{8920FB21-5150-43BD-ACBA-E8551BA5C53C}"/>
    <cellStyle name="20% - Accent4 3 2 8" xfId="775" xr:uid="{F07E8105-2CF4-440B-9BEB-0B22D3F172C0}"/>
    <cellStyle name="20% - Accent4 3 2 8 2" xfId="8081" xr:uid="{171F9738-E5EF-4ED9-9B85-714909538F81}"/>
    <cellStyle name="20% - Accent4 3 2 9" xfId="776" xr:uid="{D06BB34D-8D00-4A98-B2A5-3AE1A3FB898C}"/>
    <cellStyle name="20% - Accent4 3 2 9 2" xfId="8744" xr:uid="{23AF1328-8B1C-4DF4-A28B-F46B9A322D1B}"/>
    <cellStyle name="20% - Accent4 3 3" xfId="777" xr:uid="{F94A1448-AC42-4763-A280-DDA85D4422A1}"/>
    <cellStyle name="20% - Accent4 3 3 2" xfId="778" xr:uid="{18D54652-77A0-4EDC-8E9A-9147B96A2BF2}"/>
    <cellStyle name="20% - Accent4 3 3 2 2" xfId="779" xr:uid="{117668C2-D6A5-4AA8-B4B7-72E0A6D7BCCD}"/>
    <cellStyle name="20% - Accent4 3 3 2 2 2" xfId="7155" xr:uid="{F15004CC-9E2C-48E3-980F-0C6A7AF41D2D}"/>
    <cellStyle name="20% - Accent4 3 3 2 3" xfId="780" xr:uid="{C8092488-FB3A-403E-BD39-BBCC58249E67}"/>
    <cellStyle name="20% - Accent4 3 3 2 3 2" xfId="7806" xr:uid="{A8CCE7E8-ECED-428A-974A-8F262E7E26EF}"/>
    <cellStyle name="20% - Accent4 3 3 2 4" xfId="781" xr:uid="{161D495C-FE63-4217-8938-849A64F268B6}"/>
    <cellStyle name="20% - Accent4 3 3 2 4 2" xfId="8462" xr:uid="{0BACF45E-167C-4A7F-8FE7-ACCD263A4D7A}"/>
    <cellStyle name="20% - Accent4 3 3 2 5" xfId="782" xr:uid="{E8EDB3DD-9E67-4B55-A278-6D8E0CCF84C3}"/>
    <cellStyle name="20% - Accent4 3 3 2 5 2" xfId="9125" xr:uid="{64EB1824-ABC6-43D3-8686-143C6BB6D792}"/>
    <cellStyle name="20% - Accent4 3 3 2 6" xfId="783" xr:uid="{25EFD50A-6552-48CE-8FAB-80ED39CB979E}"/>
    <cellStyle name="20% - Accent4 3 3 2 6 2" xfId="6123" xr:uid="{D9608BE3-0C89-49E6-A680-DB3629669DEF}"/>
    <cellStyle name="20% - Accent4 3 3 2 7" xfId="5381" xr:uid="{9E12F6B0-2962-4F5C-BE31-F883646E6315}"/>
    <cellStyle name="20% - Accent4 3 3 3" xfId="784" xr:uid="{C704E5C6-F0C9-4BC4-84EF-9F7E1A8C6A54}"/>
    <cellStyle name="20% - Accent4 3 3 3 2" xfId="6511" xr:uid="{227D07DD-E791-47AB-B1D9-22AB9B95DBD9}"/>
    <cellStyle name="20% - Accent4 3 3 4" xfId="785" xr:uid="{C45D15C6-7D78-4864-82ED-E36EDB689C34}"/>
    <cellStyle name="20% - Accent4 3 3 4 2" xfId="6828" xr:uid="{6E32685D-62B8-43E4-8C0B-2E2EF1698076}"/>
    <cellStyle name="20% - Accent4 3 3 5" xfId="786" xr:uid="{9703A1D6-9BC3-4A80-8FE8-4345E7F87F9A}"/>
    <cellStyle name="20% - Accent4 3 3 5 2" xfId="7479" xr:uid="{9418FD52-3134-4DFF-A494-D3A8E15433EE}"/>
    <cellStyle name="20% - Accent4 3 3 6" xfId="787" xr:uid="{B6744784-2F34-495E-8CFB-1DEFBE57C041}"/>
    <cellStyle name="20% - Accent4 3 3 6 2" xfId="8135" xr:uid="{6C4B4AC9-83BD-4E95-8354-C4CDE8F85DC3}"/>
    <cellStyle name="20% - Accent4 3 3 7" xfId="788" xr:uid="{7E244DA6-4E29-4A6A-A73F-D46396E677E0}"/>
    <cellStyle name="20% - Accent4 3 3 7 2" xfId="8798" xr:uid="{DBFBCE28-A163-4E2B-8903-8CFB4E1765BD}"/>
    <cellStyle name="20% - Accent4 3 3 8" xfId="789" xr:uid="{6587FADD-98A8-432B-A033-3F4FCCD2BFE5}"/>
    <cellStyle name="20% - Accent4 3 3 8 2" xfId="5787" xr:uid="{29F0C71D-9DE7-457D-94A7-24BC37DB498D}"/>
    <cellStyle name="20% - Accent4 3 3 9" xfId="5162" xr:uid="{2FF357FA-A8C1-484B-B1F7-9B8CA1089158}"/>
    <cellStyle name="20% - Accent4 3 4" xfId="790" xr:uid="{4562E290-1281-4EDE-8FFA-16CFC7C2CD56}"/>
    <cellStyle name="20% - Accent4 3 4 2" xfId="791" xr:uid="{AD331007-82A0-4359-8302-563F39AD0220}"/>
    <cellStyle name="20% - Accent4 3 4 2 2" xfId="792" xr:uid="{EBEF0474-97FF-49AF-AC3C-236F1EA229F5}"/>
    <cellStyle name="20% - Accent4 3 4 2 2 2" xfId="7263" xr:uid="{106FD5BC-44F2-447C-BA08-8C26E7F107D9}"/>
    <cellStyle name="20% - Accent4 3 4 2 3" xfId="793" xr:uid="{1B762291-A65D-4212-A438-2D815288C540}"/>
    <cellStyle name="20% - Accent4 3 4 2 3 2" xfId="7914" xr:uid="{5E326667-4948-4FA0-88A0-18FC9A6FB71B}"/>
    <cellStyle name="20% - Accent4 3 4 2 4" xfId="794" xr:uid="{EFE89DD5-46EB-491A-9FD6-E93C332B487A}"/>
    <cellStyle name="20% - Accent4 3 4 2 4 2" xfId="8570" xr:uid="{82F52BC9-53F2-49AE-958C-D70DD81BFE18}"/>
    <cellStyle name="20% - Accent4 3 4 2 5" xfId="795" xr:uid="{3B1C8C0D-8CFE-43AF-B282-B5F1DF52B7C2}"/>
    <cellStyle name="20% - Accent4 3 4 2 5 2" xfId="9233" xr:uid="{A3EEE038-4B9D-4CF2-BAC1-8054719BBA0D}"/>
    <cellStyle name="20% - Accent4 3 4 2 6" xfId="6231" xr:uid="{9027F79E-8ACF-4D0E-BEA3-C8BB32F8626C}"/>
    <cellStyle name="20% - Accent4 3 4 3" xfId="796" xr:uid="{6F929A21-5921-4C5E-B3FC-66F666269C3E}"/>
    <cellStyle name="20% - Accent4 3 4 3 2" xfId="6936" xr:uid="{FE9A714A-FF42-4011-BCAB-56E8B21D38A2}"/>
    <cellStyle name="20% - Accent4 3 4 4" xfId="797" xr:uid="{DADDB890-5970-4935-9B8B-BA5EC63F2472}"/>
    <cellStyle name="20% - Accent4 3 4 4 2" xfId="7587" xr:uid="{B5AF31AB-2B7B-4974-B6DF-3AB19174B356}"/>
    <cellStyle name="20% - Accent4 3 4 5" xfId="798" xr:uid="{2DA55520-58A0-4B10-8CBB-B41F95184FD1}"/>
    <cellStyle name="20% - Accent4 3 4 5 2" xfId="8243" xr:uid="{A717D24C-5685-4DAD-91AA-28F298162C97}"/>
    <cellStyle name="20% - Accent4 3 4 6" xfId="799" xr:uid="{42D26C82-1959-4935-BFF7-18B4FF62D8E9}"/>
    <cellStyle name="20% - Accent4 3 4 6 2" xfId="8906" xr:uid="{5D587B40-16C6-4EA2-B41A-F4848FA70DC8}"/>
    <cellStyle name="20% - Accent4 3 4 7" xfId="800" xr:uid="{8E1AFD9E-7C26-4D28-96F3-DF07C8D49949}"/>
    <cellStyle name="20% - Accent4 3 4 7 2" xfId="5901" xr:uid="{580D3B49-9A7F-442A-A59B-2D0EA0E91F9D}"/>
    <cellStyle name="20% - Accent4 3 4 8" xfId="5271" xr:uid="{6538C1F1-61CF-4025-A28B-2B6B97776170}"/>
    <cellStyle name="20% - Accent4 3 5" xfId="801" xr:uid="{37E21AE2-7627-47A5-B3C9-A1EBA9098614}"/>
    <cellStyle name="20% - Accent4 3 5 2" xfId="802" xr:uid="{51497CC3-C865-4ADB-8B79-E448BA1CC276}"/>
    <cellStyle name="20% - Accent4 3 5 2 2" xfId="7047" xr:uid="{8969BE29-70D4-42D1-8E48-C08B6D9A7933}"/>
    <cellStyle name="20% - Accent4 3 5 3" xfId="803" xr:uid="{5D56B81C-F0E7-4239-A394-F0DEFB61FC7B}"/>
    <cellStyle name="20% - Accent4 3 5 3 2" xfId="7698" xr:uid="{FD751708-8A43-43B5-AA82-F368ED1AC27A}"/>
    <cellStyle name="20% - Accent4 3 5 4" xfId="804" xr:uid="{72084742-6FAC-43A3-8462-4D3E452F378C}"/>
    <cellStyle name="20% - Accent4 3 5 4 2" xfId="8354" xr:uid="{932FE121-6A5A-4B26-87A1-F33258DB53B6}"/>
    <cellStyle name="20% - Accent4 3 5 5" xfId="805" xr:uid="{917BA05F-0AC2-48CA-A072-F37726ABA697}"/>
    <cellStyle name="20% - Accent4 3 5 5 2" xfId="9017" xr:uid="{A79071F7-A343-439E-9118-CBEB3D6EB468}"/>
    <cellStyle name="20% - Accent4 3 5 6" xfId="806" xr:uid="{0F56F95F-E832-42E6-B33E-4115F5350364}"/>
    <cellStyle name="20% - Accent4 3 5 6 2" xfId="6015" xr:uid="{E908B8B4-5DB4-4C69-819C-56A09E1AFDC7}"/>
    <cellStyle name="20% - Accent4 3 5 7" xfId="5048" xr:uid="{050C2985-B4FE-4043-AE36-BEC84781E8C7}"/>
    <cellStyle name="20% - Accent4 3 6" xfId="807" xr:uid="{1E8ABF47-E2FA-4DFA-84F3-B01D6099A73D}"/>
    <cellStyle name="20% - Accent4 3 6 2" xfId="6474" xr:uid="{4BFA8B95-09A6-4D3C-9238-EB9172EABD1B}"/>
    <cellStyle name="20% - Accent4 3 7" xfId="808" xr:uid="{8B00E301-CF5E-44B6-BA97-8A3222FF86E7}"/>
    <cellStyle name="20% - Accent4 3 7 2" xfId="6720" xr:uid="{8B9C69FA-5033-4088-BD5B-FEE32717352A}"/>
    <cellStyle name="20% - Accent4 3 8" xfId="809" xr:uid="{65D298D8-143B-4D2B-BB8D-B9416C6A3C06}"/>
    <cellStyle name="20% - Accent4 3 8 2" xfId="7371" xr:uid="{8C4F5D3C-00E5-4F57-B072-736B4D28BA8A}"/>
    <cellStyle name="20% - Accent4 3 9" xfId="810" xr:uid="{8ABCC8BC-C08C-42C9-A9B6-30D8CD2D8D6A}"/>
    <cellStyle name="20% - Accent4 3 9 2" xfId="8026" xr:uid="{4577B015-CFD9-4CBD-9521-C13E184FE893}"/>
    <cellStyle name="20% - Accent4 4" xfId="811" xr:uid="{47B6B042-3EF4-4B05-ACD9-A3CDDF4CA6C8}"/>
    <cellStyle name="20% - Accent4 4 10" xfId="812" xr:uid="{63843834-AC36-4722-977A-E571DA465BC1}"/>
    <cellStyle name="20% - Accent4 4 10 2" xfId="5701" xr:uid="{7BB5AE11-ABDC-4813-BC6E-C523CD51A673}"/>
    <cellStyle name="20% - Accent4 4 11" xfId="5113" xr:uid="{229C7B28-D75D-4863-96BC-343BE3E1E7FE}"/>
    <cellStyle name="20% - Accent4 4 2" xfId="813" xr:uid="{9DCEBBE9-4DBA-4DCE-B9E8-7368968E26F7}"/>
    <cellStyle name="20% - Accent4 4 2 2" xfId="814" xr:uid="{7EB04392-394C-48FC-A5F9-A3F1C365DA00}"/>
    <cellStyle name="20% - Accent4 4 2 2 2" xfId="815" xr:uid="{40534AA5-5E5E-44EB-88BE-3CA8FD2A0F34}"/>
    <cellStyle name="20% - Accent4 4 2 2 2 2" xfId="7176" xr:uid="{E38E5ABD-0489-45AE-BA64-D6ED0F42756F}"/>
    <cellStyle name="20% - Accent4 4 2 2 3" xfId="816" xr:uid="{10308D8D-DF7A-4047-B817-7DD31937E257}"/>
    <cellStyle name="20% - Accent4 4 2 2 3 2" xfId="7827" xr:uid="{54F93661-3D7F-4417-BCE4-1CE0B31ED500}"/>
    <cellStyle name="20% - Accent4 4 2 2 4" xfId="817" xr:uid="{D16A861B-4AF6-4098-BC09-65FA08964C79}"/>
    <cellStyle name="20% - Accent4 4 2 2 4 2" xfId="8483" xr:uid="{BD3CB616-7E3F-4BE7-AC4A-92D5385BC835}"/>
    <cellStyle name="20% - Accent4 4 2 2 5" xfId="818" xr:uid="{63E0782A-BCDB-4FD8-BEEA-FD972F0A133F}"/>
    <cellStyle name="20% - Accent4 4 2 2 5 2" xfId="9146" xr:uid="{6BACE0EA-2E8E-488A-BDEC-4E3E5602FE6A}"/>
    <cellStyle name="20% - Accent4 4 2 2 6" xfId="819" xr:uid="{B5935CB9-356E-4A67-9DC1-5477DB0A1ED2}"/>
    <cellStyle name="20% - Accent4 4 2 2 6 2" xfId="6144" xr:uid="{7B77BB3E-101D-4DB7-B68A-93D44124FA3E}"/>
    <cellStyle name="20% - Accent4 4 2 2 7" xfId="5443" xr:uid="{47E7CBC1-5EEB-403D-B9A1-19B89AF63F3D}"/>
    <cellStyle name="20% - Accent4 4 2 3" xfId="820" xr:uid="{09AFB18F-B61D-4FE0-98CD-28C77B1EEEA0}"/>
    <cellStyle name="20% - Accent4 4 2 3 2" xfId="6497" xr:uid="{BCFF15A4-89BC-454C-B4C9-E38F24964CEC}"/>
    <cellStyle name="20% - Accent4 4 2 4" xfId="821" xr:uid="{B546F399-C13D-4ECB-BFC4-FD6B734456E4}"/>
    <cellStyle name="20% - Accent4 4 2 4 2" xfId="6849" xr:uid="{E56149DE-F075-4E9C-8EAF-007082794CD4}"/>
    <cellStyle name="20% - Accent4 4 2 5" xfId="822" xr:uid="{A4EB988B-4A0D-4FD5-854A-A0D702E9585D}"/>
    <cellStyle name="20% - Accent4 4 2 5 2" xfId="7500" xr:uid="{CA027677-CB4D-424B-A007-3EDC0F242DE6}"/>
    <cellStyle name="20% - Accent4 4 2 6" xfId="823" xr:uid="{DEFE9E37-B40A-4B64-92C0-116428A858CB}"/>
    <cellStyle name="20% - Accent4 4 2 6 2" xfId="8156" xr:uid="{51972078-A9DA-4282-B396-0615F37045FF}"/>
    <cellStyle name="20% - Accent4 4 2 7" xfId="824" xr:uid="{D7AAE556-1F7C-41F9-B54C-D35570851C3B}"/>
    <cellStyle name="20% - Accent4 4 2 7 2" xfId="8819" xr:uid="{52C0F388-9F43-4886-BC59-39453C738D55}"/>
    <cellStyle name="20% - Accent4 4 2 8" xfId="825" xr:uid="{FF8A3550-A080-4A00-B34B-F6C3FA4DB666}"/>
    <cellStyle name="20% - Accent4 4 2 8 2" xfId="5808" xr:uid="{F70D850B-9110-4501-88C3-B05E4C029DA2}"/>
    <cellStyle name="20% - Accent4 4 2 9" xfId="5224" xr:uid="{2286A8D5-BEAA-43DD-B186-64FCFABB95EB}"/>
    <cellStyle name="20% - Accent4 4 3" xfId="826" xr:uid="{31325E8B-5E77-439A-8CA8-EA6C13C49666}"/>
    <cellStyle name="20% - Accent4 4 3 2" xfId="827" xr:uid="{8E9D7BF5-92A4-4946-AC49-95BDE5AF280C}"/>
    <cellStyle name="20% - Accent4 4 3 2 2" xfId="828" xr:uid="{3957B9E6-FFDE-4F5F-811B-4D4A96B485AB}"/>
    <cellStyle name="20% - Accent4 4 3 2 2 2" xfId="7284" xr:uid="{3DAEDFD5-044C-4D75-8E80-15E31C05690C}"/>
    <cellStyle name="20% - Accent4 4 3 2 3" xfId="829" xr:uid="{680FAA8E-A42B-418B-A17A-DADECC3FF870}"/>
    <cellStyle name="20% - Accent4 4 3 2 3 2" xfId="7935" xr:uid="{19151908-7C1A-48C3-8359-60336B354086}"/>
    <cellStyle name="20% - Accent4 4 3 2 4" xfId="830" xr:uid="{BE1DF381-CA8C-469E-B1FF-B62AACB96ACC}"/>
    <cellStyle name="20% - Accent4 4 3 2 4 2" xfId="8591" xr:uid="{5198D12F-DA74-466F-9738-BD5DF4B13A05}"/>
    <cellStyle name="20% - Accent4 4 3 2 5" xfId="831" xr:uid="{8F6A0F38-017B-4C27-B827-07B8AEDAE056}"/>
    <cellStyle name="20% - Accent4 4 3 2 5 2" xfId="9254" xr:uid="{55F9963A-A3DF-4DED-93A1-754BB1C0EC03}"/>
    <cellStyle name="20% - Accent4 4 3 2 6" xfId="6252" xr:uid="{5AED2C5A-797E-496E-9C9C-680D41EA9188}"/>
    <cellStyle name="20% - Accent4 4 3 3" xfId="832" xr:uid="{C88F6108-6308-4AD9-AD5F-FA97833BDDAA}"/>
    <cellStyle name="20% - Accent4 4 3 3 2" xfId="6957" xr:uid="{91005F27-BAE6-427B-969E-1F06C1E51EBF}"/>
    <cellStyle name="20% - Accent4 4 3 4" xfId="833" xr:uid="{642E1B02-6326-48AC-BE3D-B6EFE14946D3}"/>
    <cellStyle name="20% - Accent4 4 3 4 2" xfId="7608" xr:uid="{443B4AE3-C330-4B31-AFAD-E968FB09D2E3}"/>
    <cellStyle name="20% - Accent4 4 3 5" xfId="834" xr:uid="{49578A95-667B-4274-BE19-8AA08D1E7410}"/>
    <cellStyle name="20% - Accent4 4 3 5 2" xfId="8264" xr:uid="{C538FD97-23A2-4D5F-99C6-5EB1BCCD5A09}"/>
    <cellStyle name="20% - Accent4 4 3 6" xfId="835" xr:uid="{871A701D-D9B4-407B-9D64-79E6B878ED46}"/>
    <cellStyle name="20% - Accent4 4 3 6 2" xfId="8927" xr:uid="{F9EA77BE-AAA2-4F7A-8085-C3A34D9F859C}"/>
    <cellStyle name="20% - Accent4 4 3 7" xfId="836" xr:uid="{06A22D43-2678-4C3A-9CDF-2883618B4ADE}"/>
    <cellStyle name="20% - Accent4 4 3 7 2" xfId="5922" xr:uid="{DA625D94-DB3C-4178-B891-983EB12AE66D}"/>
    <cellStyle name="20% - Accent4 4 3 8" xfId="5333" xr:uid="{F6167AD9-2ECC-4C57-80E0-B5220FF47583}"/>
    <cellStyle name="20% - Accent4 4 4" xfId="837" xr:uid="{61B5D211-0160-4D3E-9ED6-98216E7DEC15}"/>
    <cellStyle name="20% - Accent4 4 4 2" xfId="838" xr:uid="{3345EB35-56D9-4450-9614-3C699CD0620B}"/>
    <cellStyle name="20% - Accent4 4 4 2 2" xfId="7068" xr:uid="{AAC56C74-C131-4115-9B04-64F1FD5E85A4}"/>
    <cellStyle name="20% - Accent4 4 4 3" xfId="839" xr:uid="{46F55636-3F61-4E15-B72E-11497B4AA07A}"/>
    <cellStyle name="20% - Accent4 4 4 3 2" xfId="7719" xr:uid="{C44F8DFB-E5D8-497B-AAC2-D207D1B10D76}"/>
    <cellStyle name="20% - Accent4 4 4 4" xfId="840" xr:uid="{EC951C3F-32AA-436C-BA44-445F29CFE1E3}"/>
    <cellStyle name="20% - Accent4 4 4 4 2" xfId="8375" xr:uid="{8BA5F6C0-511D-4167-B0CD-B8D14DF3BA2B}"/>
    <cellStyle name="20% - Accent4 4 4 5" xfId="841" xr:uid="{77610593-C4F6-4F36-B75A-6AE1C37285B0}"/>
    <cellStyle name="20% - Accent4 4 4 5 2" xfId="9038" xr:uid="{07A43A54-E6E1-426A-BFD9-E28946B874F2}"/>
    <cellStyle name="20% - Accent4 4 4 6" xfId="6036" xr:uid="{074A13FF-EC44-4576-88D1-AA77B1CA0CA3}"/>
    <cellStyle name="20% - Accent4 4 5" xfId="842" xr:uid="{F2AEA568-8E7D-4028-9AC7-C9612462D1AD}"/>
    <cellStyle name="20% - Accent4 4 5 2" xfId="6524" xr:uid="{D52AA6F8-7FF1-45B3-B40C-F5B9B0D780C2}"/>
    <cellStyle name="20% - Accent4 4 6" xfId="843" xr:uid="{63212B54-6E35-4F42-A2B0-4FBDB1B72E27}"/>
    <cellStyle name="20% - Accent4 4 6 2" xfId="6741" xr:uid="{6E87B93A-3CAC-4EDA-942C-411C5F0F4EFE}"/>
    <cellStyle name="20% - Accent4 4 7" xfId="844" xr:uid="{4149CFDA-F1B1-447C-8A8B-5F1128D9AA2F}"/>
    <cellStyle name="20% - Accent4 4 7 2" xfId="7392" xr:uid="{1CE0E2C2-0396-4A1B-9CF6-F4E96CFB5545}"/>
    <cellStyle name="20% - Accent4 4 8" xfId="845" xr:uid="{BCC5E05C-9481-427D-BA12-689A85A090EA}"/>
    <cellStyle name="20% - Accent4 4 8 2" xfId="8048" xr:uid="{5BC3453F-AFA8-465E-A151-672AE8DF09AE}"/>
    <cellStyle name="20% - Accent4 4 9" xfId="846" xr:uid="{4A6AB3DE-0021-4E21-B6DE-3DD2ED171883}"/>
    <cellStyle name="20% - Accent4 4 9 2" xfId="8711" xr:uid="{1B44FC1A-3C0E-4560-94A3-C284AD8CA577}"/>
    <cellStyle name="20% - Accent4 5" xfId="847" xr:uid="{54385BD8-7785-4CE9-95F6-9AE5B7389279}"/>
    <cellStyle name="20% - Accent4 5 10" xfId="848" xr:uid="{FD7232BE-6F4B-4D3D-8A95-F999A2FD3F27}"/>
    <cellStyle name="20% - Accent4 5 10 2" xfId="5752" xr:uid="{E7032E9C-44E3-40BB-9A20-DCCF1F8E6600}"/>
    <cellStyle name="20% - Accent4 5 11" xfId="5072" xr:uid="{1D0B5774-C461-4939-8E85-945FA1F0B310}"/>
    <cellStyle name="20% - Accent4 5 2" xfId="849" xr:uid="{734B0EF2-062C-41EC-9D5C-55EF3FC20846}"/>
    <cellStyle name="20% - Accent4 5 2 2" xfId="850" xr:uid="{2488762F-2651-4766-9702-7237C9AF9B8D}"/>
    <cellStyle name="20% - Accent4 5 2 2 2" xfId="851" xr:uid="{B856C6C0-4636-4180-B6FB-FA9FCE148769}"/>
    <cellStyle name="20% - Accent4 5 2 2 2 2" xfId="7120" xr:uid="{B88DD4DE-3025-445E-8CF0-1E390D7EAAFF}"/>
    <cellStyle name="20% - Accent4 5 2 2 3" xfId="5405" xr:uid="{47FF744B-8F3C-4EEA-B59A-BCE5234731E7}"/>
    <cellStyle name="20% - Accent4 5 2 3" xfId="852" xr:uid="{6FADB510-B548-4037-A76B-7D47791973EF}"/>
    <cellStyle name="20% - Accent4 5 2 3 2" xfId="7771" xr:uid="{3E1D7389-32EE-45CC-B65D-EA89A792D0D1}"/>
    <cellStyle name="20% - Accent4 5 2 4" xfId="853" xr:uid="{74D291CF-FCEF-48A3-B89A-DDB8BDAB724A}"/>
    <cellStyle name="20% - Accent4 5 2 4 2" xfId="8427" xr:uid="{532901B7-5980-4ED3-B0D8-3CD3AC36F5AB}"/>
    <cellStyle name="20% - Accent4 5 2 5" xfId="854" xr:uid="{90CAC379-8B78-4ED0-B00D-92C36571DF73}"/>
    <cellStyle name="20% - Accent4 5 2 5 2" xfId="9090" xr:uid="{36CF2E2A-D0DC-4C46-A1B8-DDD33308B174}"/>
    <cellStyle name="20% - Accent4 5 2 6" xfId="855" xr:uid="{48618D0A-50CF-48C2-AB9B-CB4D4E3E1C17}"/>
    <cellStyle name="20% - Accent4 5 2 6 2" xfId="6088" xr:uid="{8FA3C2AD-2E1F-4CBD-A57C-0ADF63D3975A}"/>
    <cellStyle name="20% - Accent4 5 2 7" xfId="5186" xr:uid="{7B30AA8C-AA5F-45B5-A9A2-4EA7FE2027CB}"/>
    <cellStyle name="20% - Accent4 5 3" xfId="856" xr:uid="{44E7014E-9C65-41C5-BA1D-ACD971736FA2}"/>
    <cellStyle name="20% - Accent4 5 3 2" xfId="857" xr:uid="{BA9BEA2E-775D-4687-B8D6-299F505DAD0D}"/>
    <cellStyle name="20% - Accent4 5 3 2 2" xfId="6592" xr:uid="{1F548A6D-A1C9-4F7F-B198-7B04C4BC3B8C}"/>
    <cellStyle name="20% - Accent4 5 3 3" xfId="5295" xr:uid="{C4931AAB-3F82-4A36-BC73-1BEEC6EB3F6F}"/>
    <cellStyle name="20% - Accent4 5 4" xfId="858" xr:uid="{5E7C43E2-2788-41EC-BF59-6D8DEAAAF825}"/>
    <cellStyle name="20% - Accent4 5 4 2" xfId="6793" xr:uid="{2BC7A99B-7B56-49F9-9EBF-E43C59FE796E}"/>
    <cellStyle name="20% - Accent4 5 5" xfId="859" xr:uid="{4419B607-8B91-4067-AFAF-5BEF055DED13}"/>
    <cellStyle name="20% - Accent4 5 5 2" xfId="7444" xr:uid="{BEF1D4A2-32E0-430B-ABC5-0224C0FC7857}"/>
    <cellStyle name="20% - Accent4 5 6" xfId="860" xr:uid="{4CD82B14-4150-4B94-9885-4AA01144DE2D}"/>
    <cellStyle name="20% - Accent4 5 6 2" xfId="8100" xr:uid="{8D656963-DE76-49F9-B1CE-2DD98BFF2B6C}"/>
    <cellStyle name="20% - Accent4 5 7" xfId="861" xr:uid="{BBE0DB2E-1912-470B-8B38-B5BE2814CA19}"/>
    <cellStyle name="20% - Accent4 5 7 2" xfId="8763" xr:uid="{98ABF62F-E97B-4687-97D8-4D1B901730F9}"/>
    <cellStyle name="20% - Accent4 5 8" xfId="862" xr:uid="{717C22BE-A22D-458C-8ADF-B907ADF2D2F5}"/>
    <cellStyle name="20% - Accent4 5 8 2" xfId="6466" xr:uid="{8F17E80A-6BC5-4770-A66C-E49CD8B31342}"/>
    <cellStyle name="20% - Accent4 5 9" xfId="863" xr:uid="{BD80A450-8A91-4DD7-86BF-AC5011D7C2AC}"/>
    <cellStyle name="20% - Accent4 5 9 2" xfId="6342" xr:uid="{14B16243-B2C7-46B5-8D69-331D06C333D8}"/>
    <cellStyle name="20% - Accent4 6" xfId="864" xr:uid="{C796C102-22E6-40FF-9F4E-B2C69EA2046C}"/>
    <cellStyle name="20% - Accent4 6 2" xfId="865" xr:uid="{FA3BC32D-2317-4533-BF8F-A4EF93AA5083}"/>
    <cellStyle name="20% - Accent4 6 2 2" xfId="866" xr:uid="{7AC313ED-14E8-4D09-A064-28B674DF4275}"/>
    <cellStyle name="20% - Accent4 6 2 2 2" xfId="7228" xr:uid="{D66C2C7E-F614-4FEC-91C2-57410D9BB5E5}"/>
    <cellStyle name="20% - Accent4 6 2 3" xfId="867" xr:uid="{4A931886-BB73-45AC-BB16-76E7FFF025A4}"/>
    <cellStyle name="20% - Accent4 6 2 3 2" xfId="7879" xr:uid="{84987084-FCBD-4167-BC8F-C4C3E4936DF4}"/>
    <cellStyle name="20% - Accent4 6 2 4" xfId="868" xr:uid="{D21680D6-3865-4EE7-8E67-EB5458691F36}"/>
    <cellStyle name="20% - Accent4 6 2 4 2" xfId="8535" xr:uid="{D7CDBD6A-A594-436F-A247-1630AFA3E165}"/>
    <cellStyle name="20% - Accent4 6 2 5" xfId="869" xr:uid="{1FE50F15-393D-480C-B59C-AD0859ADC82D}"/>
    <cellStyle name="20% - Accent4 6 2 5 2" xfId="9198" xr:uid="{B5137581-BC63-42CA-A491-7EDCC9A86F0D}"/>
    <cellStyle name="20% - Accent4 6 2 6" xfId="870" xr:uid="{B2FBD97F-57FB-41C5-B238-1DE051739A67}"/>
    <cellStyle name="20% - Accent4 6 2 6 2" xfId="6196" xr:uid="{D8FA57FB-33D3-4B1C-B08F-B16FC8293DA8}"/>
    <cellStyle name="20% - Accent4 6 2 7" xfId="5359" xr:uid="{6ABA709E-8C0C-4DE0-AB8C-DF54BFCA7441}"/>
    <cellStyle name="20% - Accent4 6 3" xfId="871" xr:uid="{D8B3EE86-44CA-47BF-8EF0-021427B2FB76}"/>
    <cellStyle name="20% - Accent4 6 3 2" xfId="6901" xr:uid="{0CC364CE-D365-40EF-9DEB-A4ABFFE265B8}"/>
    <cellStyle name="20% - Accent4 6 4" xfId="872" xr:uid="{17C0833D-C006-4BE2-9FED-B54BE896D1EA}"/>
    <cellStyle name="20% - Accent4 6 4 2" xfId="7552" xr:uid="{169F79A1-28ED-43C4-A91F-7CAB412419C2}"/>
    <cellStyle name="20% - Accent4 6 5" xfId="873" xr:uid="{C34AE88E-2815-4DA4-BFF9-B630934916A4}"/>
    <cellStyle name="20% - Accent4 6 5 2" xfId="8208" xr:uid="{D16A86FF-A77F-41EF-84DB-CD78773D30DF}"/>
    <cellStyle name="20% - Accent4 6 6" xfId="874" xr:uid="{7306464E-4EAC-4959-AB41-3F58C0208602}"/>
    <cellStyle name="20% - Accent4 6 6 2" xfId="8871" xr:uid="{BA8FC998-DF2D-4ED7-BD23-4E870F9F6DA4}"/>
    <cellStyle name="20% - Accent4 6 7" xfId="875" xr:uid="{5E20A1C6-B191-4010-978D-151CE3E3F318}"/>
    <cellStyle name="20% - Accent4 6 7 2" xfId="5866" xr:uid="{AEC406D9-6CFB-4C41-B49A-69340D0B0395}"/>
    <cellStyle name="20% - Accent4 6 8" xfId="5140" xr:uid="{0A2E1280-DDF8-4F69-88A9-58DCA766C0FF}"/>
    <cellStyle name="20% - Accent4 7" xfId="876" xr:uid="{7B4E12ED-1C0D-4EF7-9950-90744DA047DD}"/>
    <cellStyle name="20% - Accent4 7 2" xfId="877" xr:uid="{C5DFDF52-9229-459E-8D32-00359E038A63}"/>
    <cellStyle name="20% - Accent4 7 2 2" xfId="7012" xr:uid="{AEEB5068-B1B4-4C00-B0EF-28A458A1C86D}"/>
    <cellStyle name="20% - Accent4 7 3" xfId="878" xr:uid="{6BF7BA6F-B440-4688-8602-0333FA264F1C}"/>
    <cellStyle name="20% - Accent4 7 3 2" xfId="7663" xr:uid="{BF61C1D0-AF3E-4B04-8530-85AEA52F7C6C}"/>
    <cellStyle name="20% - Accent4 7 4" xfId="879" xr:uid="{8ADFFBCE-673B-4DBF-949A-413BAD890F95}"/>
    <cellStyle name="20% - Accent4 7 4 2" xfId="8319" xr:uid="{C7BE2691-2599-4CF3-99CA-471AABC2D488}"/>
    <cellStyle name="20% - Accent4 7 5" xfId="880" xr:uid="{2AB4CE0E-8D38-4903-BD99-695B116EEA70}"/>
    <cellStyle name="20% - Accent4 7 5 2" xfId="8982" xr:uid="{4890C937-124B-4539-A6DD-E254AC207D12}"/>
    <cellStyle name="20% - Accent4 7 6" xfId="881" xr:uid="{4B753ACE-2E5E-482D-B28B-B0B969F9F8E0}"/>
    <cellStyle name="20% - Accent4 7 6 2" xfId="5976" xr:uid="{E7248741-F9AC-4DC2-AF2F-20C8961243DA}"/>
    <cellStyle name="20% - Accent4 7 7" xfId="5249" xr:uid="{2B3FC1E5-29D7-4D92-A21E-AD49A71E7621}"/>
    <cellStyle name="20% - Accent4 8" xfId="882" xr:uid="{05AD36D8-8F5B-4675-82B3-6FFEFE5C37CC}"/>
    <cellStyle name="20% - Accent4 8 2" xfId="883" xr:uid="{2FECA27E-1F30-405E-8E03-7E6CE4811162}"/>
    <cellStyle name="20% - Accent4 8 2 2" xfId="6621" xr:uid="{62860117-8263-4D4B-A9CC-215D6A0F5F5C}"/>
    <cellStyle name="20% - Accent4 8 3" xfId="5025" xr:uid="{2F1E9917-E4D4-414B-8069-23BDEBBE48E2}"/>
    <cellStyle name="20% - Accent4 9" xfId="884" xr:uid="{90E56EF0-7F50-4D3A-948C-9E2BF87F9936}"/>
    <cellStyle name="20% - Accent4 9 2" xfId="6685" xr:uid="{533B65C9-784A-4B8C-B939-87B745755983}"/>
    <cellStyle name="20% - Accent5" xfId="885" builtinId="46" customBuiltin="1"/>
    <cellStyle name="20% - Accent5 10" xfId="886" xr:uid="{647E39DC-AEEE-4570-AC25-3D999006B7D3}"/>
    <cellStyle name="20% - Accent5 10 2" xfId="7338" xr:uid="{03D0784F-7C45-4915-8ABC-E10E39B533BE}"/>
    <cellStyle name="20% - Accent5 11" xfId="887" xr:uid="{E1093EF2-7B85-416F-AAA5-E6245D1DB829}"/>
    <cellStyle name="20% - Accent5 11 2" xfId="7992" xr:uid="{23BF8853-5215-442F-A40C-F6D13D279BDB}"/>
    <cellStyle name="20% - Accent5 12" xfId="888" xr:uid="{312521D9-1CAD-46A2-8131-71314C789620}"/>
    <cellStyle name="20% - Accent5 12 2" xfId="8657" xr:uid="{4C849F4A-ECCB-4A4A-A490-65230B3F15D2}"/>
    <cellStyle name="20% - Accent5 13" xfId="889" xr:uid="{185FCF27-F330-4B0D-A295-F7D7595F0837}"/>
    <cellStyle name="20% - Accent5 13 2" xfId="5472" xr:uid="{F4C59EC8-A0A0-4ED8-A4B5-C1A184F942B1}"/>
    <cellStyle name="20% - Accent5 14" xfId="890" xr:uid="{AE4587B7-42F8-42A0-8D23-16D65F52AF2A}"/>
    <cellStyle name="20% - Accent5 14 2" xfId="4914" xr:uid="{063F1B19-4B15-4C39-9253-D33CC7AB8152}"/>
    <cellStyle name="20% - Accent5 15" xfId="4797" xr:uid="{34564323-EAC5-400B-A5BC-20444AF5B1C6}"/>
    <cellStyle name="20% - Accent5 2" xfId="891" xr:uid="{BFAD75F1-A14B-4AC5-A20A-5496C8EC4786}"/>
    <cellStyle name="20% - Accent5 2 10" xfId="892" xr:uid="{74379661-1950-4D6E-907E-38B310146ADE}"/>
    <cellStyle name="20% - Accent5 2 10 2" xfId="8671" xr:uid="{AF8C3528-9382-42D2-96C3-EB9E0EF9DBC7}"/>
    <cellStyle name="20% - Accent5 2 11" xfId="893" xr:uid="{2402DCCD-DF87-45B5-A701-A57F10BB877F}"/>
    <cellStyle name="20% - Accent5 2 11 2" xfId="5480" xr:uid="{EFDE4848-DC8E-4884-B21E-844BD6059D58}"/>
    <cellStyle name="20% - Accent5 2 12" xfId="894" xr:uid="{F924DADC-4198-45B6-B4FD-858D7714C756}"/>
    <cellStyle name="20% - Accent5 2 12 2" xfId="4923" xr:uid="{12CCE1DE-65D0-4AC8-8696-6B8C5514B589}"/>
    <cellStyle name="20% - Accent5 2 13" xfId="4836" xr:uid="{4290315D-C444-4B9C-9C6C-D717CF7D0E2A}"/>
    <cellStyle name="20% - Accent5 2 2" xfId="895" xr:uid="{CE87491E-C19C-4ABA-A326-4E447A16FBE1}"/>
    <cellStyle name="20% - Accent5 2 2 10" xfId="5715" xr:uid="{CB3EECC5-424D-4867-8351-02E83ACC428C}"/>
    <cellStyle name="20% - Accent5 2 2 2" xfId="896" xr:uid="{ACD175BC-6AD2-42FB-B6AB-20C945571D7D}"/>
    <cellStyle name="20% - Accent5 2 2 2 2" xfId="897" xr:uid="{C87DEE1D-DD5F-49E7-BD96-8686C53BA48E}"/>
    <cellStyle name="20% - Accent5 2 2 2 2 2" xfId="898" xr:uid="{F0DEDA03-873D-45E4-A5B1-BB9011E52C16}"/>
    <cellStyle name="20% - Accent5 2 2 2 2 2 2" xfId="7190" xr:uid="{FBB126DE-87FB-400B-8E06-C5CAA670F9C4}"/>
    <cellStyle name="20% - Accent5 2 2 2 2 3" xfId="899" xr:uid="{E36DE1EA-DDE5-42FA-8449-A2208CDE9E59}"/>
    <cellStyle name="20% - Accent5 2 2 2 2 3 2" xfId="7841" xr:uid="{DE4A0941-F8CD-4544-9BDC-909410BAFEB0}"/>
    <cellStyle name="20% - Accent5 2 2 2 2 4" xfId="900" xr:uid="{67CB9170-5160-45E6-A579-F7A20692ED05}"/>
    <cellStyle name="20% - Accent5 2 2 2 2 4 2" xfId="8497" xr:uid="{98C01A4B-2C09-4A13-B712-3389A9AF1D71}"/>
    <cellStyle name="20% - Accent5 2 2 2 2 5" xfId="901" xr:uid="{12E3FCF6-8C0B-4849-9287-45CD716A17E9}"/>
    <cellStyle name="20% - Accent5 2 2 2 2 5 2" xfId="9160" xr:uid="{D3EFFC7B-0F5D-4248-A600-4FD6AD74103D}"/>
    <cellStyle name="20% - Accent5 2 2 2 2 6" xfId="6158" xr:uid="{76FBB7A5-9AF3-4CCF-AE9B-16853A643109}"/>
    <cellStyle name="20% - Accent5 2 2 2 3" xfId="902" xr:uid="{EDA0FF0F-B0CE-4EB1-B9AF-39345A9022A4}"/>
    <cellStyle name="20% - Accent5 2 2 2 3 2" xfId="6516" xr:uid="{CB92CFD6-57F3-4DF3-9B28-51D79E0B855E}"/>
    <cellStyle name="20% - Accent5 2 2 2 4" xfId="903" xr:uid="{BFA478A4-EE4B-4E69-AF52-F978710772A1}"/>
    <cellStyle name="20% - Accent5 2 2 2 4 2" xfId="6863" xr:uid="{61C3A06F-6214-4914-B3A2-80283C558638}"/>
    <cellStyle name="20% - Accent5 2 2 2 5" xfId="904" xr:uid="{3CF48E5A-161E-4047-B99D-484F4ECA4FFF}"/>
    <cellStyle name="20% - Accent5 2 2 2 5 2" xfId="7514" xr:uid="{A11EE0A0-E97A-4AA1-A3ED-AADE5410749A}"/>
    <cellStyle name="20% - Accent5 2 2 2 6" xfId="905" xr:uid="{B29A8600-364B-4AAC-86FB-EA16EE8ABF75}"/>
    <cellStyle name="20% - Accent5 2 2 2 6 2" xfId="8170" xr:uid="{DF0DC506-A2EA-447B-AAC9-509AB84C6CF5}"/>
    <cellStyle name="20% - Accent5 2 2 2 7" xfId="906" xr:uid="{C3220B38-08A6-41C1-A911-173403197116}"/>
    <cellStyle name="20% - Accent5 2 2 2 7 2" xfId="8833" xr:uid="{8451D5AE-D030-47F8-A780-DF7A741FD6F6}"/>
    <cellStyle name="20% - Accent5 2 2 2 8" xfId="5822" xr:uid="{3F5610B7-F2F0-46D3-84EB-D2B262C240CC}"/>
    <cellStyle name="20% - Accent5 2 2 3" xfId="907" xr:uid="{22DA471C-6F4D-4684-B3AA-577E9910F352}"/>
    <cellStyle name="20% - Accent5 2 2 3 2" xfId="908" xr:uid="{A846D9D7-E672-4B59-A4D3-C715B4B43B3D}"/>
    <cellStyle name="20% - Accent5 2 2 3 2 2" xfId="909" xr:uid="{4D534DC9-42C3-429C-9D0F-09F7B422E55C}"/>
    <cellStyle name="20% - Accent5 2 2 3 2 2 2" xfId="7298" xr:uid="{F541887A-4085-42B1-A1E5-37C4CE953FED}"/>
    <cellStyle name="20% - Accent5 2 2 3 2 3" xfId="910" xr:uid="{7DA87C0B-45AF-4CC2-82EC-37C58B517761}"/>
    <cellStyle name="20% - Accent5 2 2 3 2 3 2" xfId="7949" xr:uid="{0E12ECE4-5E98-4EDC-AB19-F9D94BD83752}"/>
    <cellStyle name="20% - Accent5 2 2 3 2 4" xfId="911" xr:uid="{4BE73A48-0499-4EA6-B311-B4C31ADDAA83}"/>
    <cellStyle name="20% - Accent5 2 2 3 2 4 2" xfId="8605" xr:uid="{9A0BF35E-9921-42C9-8136-905528615072}"/>
    <cellStyle name="20% - Accent5 2 2 3 2 5" xfId="912" xr:uid="{A1FB6966-D28C-4CBA-9EFC-997BBD003D29}"/>
    <cellStyle name="20% - Accent5 2 2 3 2 5 2" xfId="9268" xr:uid="{5008917E-DA5B-40CC-95FE-2EBFCD8DC9E6}"/>
    <cellStyle name="20% - Accent5 2 2 3 2 6" xfId="6266" xr:uid="{1E638007-C5B6-40E8-A24E-4D917D5B193A}"/>
    <cellStyle name="20% - Accent5 2 2 3 3" xfId="913" xr:uid="{F5741EF3-0EE5-41C9-B3F3-5437CC026C92}"/>
    <cellStyle name="20% - Accent5 2 2 3 3 2" xfId="6971" xr:uid="{72FCB43D-A6E6-4854-AD0E-CA523700DBF8}"/>
    <cellStyle name="20% - Accent5 2 2 3 4" xfId="914" xr:uid="{3E7002D0-92E0-4C9F-8FBE-5C1555AA6FA5}"/>
    <cellStyle name="20% - Accent5 2 2 3 4 2" xfId="7622" xr:uid="{1E546AB5-21CF-451D-9C20-E313595CD470}"/>
    <cellStyle name="20% - Accent5 2 2 3 5" xfId="915" xr:uid="{D52211E1-0B60-4DDC-AFB4-A2AB443E731D}"/>
    <cellStyle name="20% - Accent5 2 2 3 5 2" xfId="8278" xr:uid="{4B379444-9B3D-4FA7-A760-6DC2159C51C5}"/>
    <cellStyle name="20% - Accent5 2 2 3 6" xfId="916" xr:uid="{19244F2D-193A-4F86-9252-54FFB19D957A}"/>
    <cellStyle name="20% - Accent5 2 2 3 6 2" xfId="8941" xr:uid="{24AF82CA-ABAA-4B1F-AEB4-6CA4D0B8F6CA}"/>
    <cellStyle name="20% - Accent5 2 2 3 7" xfId="5936" xr:uid="{79E6E092-AE59-4D3A-96A4-15F833C7A677}"/>
    <cellStyle name="20% - Accent5 2 2 4" xfId="917" xr:uid="{03BBD162-6D1E-467D-9978-4C71BEE8CACB}"/>
    <cellStyle name="20% - Accent5 2 2 4 2" xfId="918" xr:uid="{26A0DB22-0322-4C5D-AB01-CA384CDF1319}"/>
    <cellStyle name="20% - Accent5 2 2 4 2 2" xfId="7082" xr:uid="{A0BFADC2-B9AD-438C-BE19-9F54F7E1028B}"/>
    <cellStyle name="20% - Accent5 2 2 4 3" xfId="919" xr:uid="{4795CEEE-10DA-4385-999A-A01785078AA6}"/>
    <cellStyle name="20% - Accent5 2 2 4 3 2" xfId="7733" xr:uid="{6C15B798-9BA7-4952-867B-512AC49B174E}"/>
    <cellStyle name="20% - Accent5 2 2 4 4" xfId="920" xr:uid="{07C7E150-9492-4E72-A226-D558E6B92FFD}"/>
    <cellStyle name="20% - Accent5 2 2 4 4 2" xfId="8389" xr:uid="{C37BDEBE-EB76-4479-BE58-44CEDF45AE6F}"/>
    <cellStyle name="20% - Accent5 2 2 4 5" xfId="921" xr:uid="{9AA12235-2F29-42E6-BDC2-896B29981781}"/>
    <cellStyle name="20% - Accent5 2 2 4 5 2" xfId="9052" xr:uid="{5491A7F6-61D0-4C66-BAD5-F94FA23B0761}"/>
    <cellStyle name="20% - Accent5 2 2 4 6" xfId="6050" xr:uid="{388339EB-504F-46E9-B47D-D77D58496979}"/>
    <cellStyle name="20% - Accent5 2 2 5" xfId="922" xr:uid="{F6F7B86D-DCFA-41CC-A5FC-ED3553BA1C16}"/>
    <cellStyle name="20% - Accent5 2 2 5 2" xfId="6605" xr:uid="{F919D730-A2CE-4290-8CCB-FB5F079B1556}"/>
    <cellStyle name="20% - Accent5 2 2 6" xfId="923" xr:uid="{99463C21-B6C8-4A26-8448-1919E30F3BB6}"/>
    <cellStyle name="20% - Accent5 2 2 6 2" xfId="6755" xr:uid="{44B95177-4907-459E-AA79-2C5B7A5D3EF2}"/>
    <cellStyle name="20% - Accent5 2 2 7" xfId="924" xr:uid="{13901D26-5DA0-466A-8E10-640811ECDCCC}"/>
    <cellStyle name="20% - Accent5 2 2 7 2" xfId="7406" xr:uid="{3693A721-695F-43FB-B44C-BF3D68671643}"/>
    <cellStyle name="20% - Accent5 2 2 8" xfId="925" xr:uid="{0E26E07F-5982-4D1B-BD08-3EE117D101B0}"/>
    <cellStyle name="20% - Accent5 2 2 8 2" xfId="8062" xr:uid="{A50E454C-E685-4AA7-B804-3BF24B93BB0C}"/>
    <cellStyle name="20% - Accent5 2 2 9" xfId="926" xr:uid="{64E32027-51B3-4E03-BF5C-404094D624BB}"/>
    <cellStyle name="20% - Accent5 2 2 9 2" xfId="8725" xr:uid="{CF62408E-FA3A-49F9-AC6A-45C54966BF73}"/>
    <cellStyle name="20% - Accent5 2 3" xfId="927" xr:uid="{02FEFDDA-F172-4DDB-B696-4A0E7656BB6D}"/>
    <cellStyle name="20% - Accent5 2 3 2" xfId="928" xr:uid="{296C1E4A-C00F-48E7-8B84-5966B6FD3B74}"/>
    <cellStyle name="20% - Accent5 2 3 2 2" xfId="929" xr:uid="{97308B2A-7D2D-4425-9C9A-684ACB7DC28C}"/>
    <cellStyle name="20% - Accent5 2 3 2 2 2" xfId="7136" xr:uid="{0AB17555-1121-4AC7-A985-020311F60B43}"/>
    <cellStyle name="20% - Accent5 2 3 2 3" xfId="930" xr:uid="{CDC6B6B9-0683-40F4-A9B9-3572E5817F74}"/>
    <cellStyle name="20% - Accent5 2 3 2 3 2" xfId="7787" xr:uid="{202E1A97-D319-481F-BC78-5731228097F7}"/>
    <cellStyle name="20% - Accent5 2 3 2 4" xfId="931" xr:uid="{200EC855-7BF0-4C99-A083-CEAC5A7E74C5}"/>
    <cellStyle name="20% - Accent5 2 3 2 4 2" xfId="8443" xr:uid="{AA6C794B-253E-4D27-92D4-8E13D87D8946}"/>
    <cellStyle name="20% - Accent5 2 3 2 5" xfId="932" xr:uid="{921750E1-D529-4C19-BFFE-89554AA10F27}"/>
    <cellStyle name="20% - Accent5 2 3 2 5 2" xfId="9106" xr:uid="{54FA284A-9565-42E7-82B6-4D8C12CFB61D}"/>
    <cellStyle name="20% - Accent5 2 3 2 6" xfId="6104" xr:uid="{30303F04-EA7F-4D81-A8A7-1C7A4328BE97}"/>
    <cellStyle name="20% - Accent5 2 3 3" xfId="933" xr:uid="{433E6AE6-9844-46D4-9D23-B8D9BBADEF9D}"/>
    <cellStyle name="20% - Accent5 2 3 3 2" xfId="6428" xr:uid="{FE93ED77-596E-4F61-A771-0F19EF5D5C2D}"/>
    <cellStyle name="20% - Accent5 2 3 4" xfId="934" xr:uid="{58EE49A8-B465-4927-B997-30B266C0DE99}"/>
    <cellStyle name="20% - Accent5 2 3 4 2" xfId="6809" xr:uid="{0E0518D8-654A-4127-82DF-EF5A00B96454}"/>
    <cellStyle name="20% - Accent5 2 3 5" xfId="935" xr:uid="{712B9393-C4C8-47BD-B763-6DB085A24142}"/>
    <cellStyle name="20% - Accent5 2 3 5 2" xfId="7460" xr:uid="{630F83CD-70A0-4B40-A5A5-61628738FF24}"/>
    <cellStyle name="20% - Accent5 2 3 6" xfId="936" xr:uid="{E945DE6C-681F-466F-90B8-965E7149B306}"/>
    <cellStyle name="20% - Accent5 2 3 6 2" xfId="8116" xr:uid="{FB37D266-FA1F-4EBF-8924-7AC2B4CDC362}"/>
    <cellStyle name="20% - Accent5 2 3 7" xfId="937" xr:uid="{B452B111-92AC-4268-A02C-F1F7CB0578C8}"/>
    <cellStyle name="20% - Accent5 2 3 7 2" xfId="8779" xr:uid="{C0DB578F-83A6-442C-9147-22F0F7576F6A}"/>
    <cellStyle name="20% - Accent5 2 3 8" xfId="5768" xr:uid="{71D31DFA-8CBA-489A-A237-8D954B462E25}"/>
    <cellStyle name="20% - Accent5 2 4" xfId="938" xr:uid="{6CA8657D-BA53-41BD-BE1E-B3D71FA71936}"/>
    <cellStyle name="20% - Accent5 2 4 2" xfId="939" xr:uid="{65085F8E-C1A3-4B8B-8448-D5BB97E8CAC7}"/>
    <cellStyle name="20% - Accent5 2 4 2 2" xfId="940" xr:uid="{68619D85-17ED-404F-B180-CB04A42E0E27}"/>
    <cellStyle name="20% - Accent5 2 4 2 2 2" xfId="7244" xr:uid="{4BF963C0-626A-4AC8-8D7E-ED2CA50D6D74}"/>
    <cellStyle name="20% - Accent5 2 4 2 3" xfId="941" xr:uid="{2B51CAB6-485F-4FC0-9BF9-30870CE5E2AD}"/>
    <cellStyle name="20% - Accent5 2 4 2 3 2" xfId="7895" xr:uid="{26851EDA-52E8-4C02-8711-77F165AF9F2E}"/>
    <cellStyle name="20% - Accent5 2 4 2 4" xfId="942" xr:uid="{5866286F-18A6-4AA7-A54A-E8371F118F31}"/>
    <cellStyle name="20% - Accent5 2 4 2 4 2" xfId="8551" xr:uid="{39C943A7-AB22-4EEC-AD1E-3BC36439B94E}"/>
    <cellStyle name="20% - Accent5 2 4 2 5" xfId="943" xr:uid="{48DE0866-D80A-4348-BD0C-3AF98D34B83A}"/>
    <cellStyle name="20% - Accent5 2 4 2 5 2" xfId="9214" xr:uid="{7DB56E25-5A46-47D5-9CB7-758C099CBC5A}"/>
    <cellStyle name="20% - Accent5 2 4 2 6" xfId="6212" xr:uid="{B9B7BB74-1D7F-40B8-BA62-F689A51F56CB}"/>
    <cellStyle name="20% - Accent5 2 4 3" xfId="944" xr:uid="{A3B427D9-492E-43BA-853A-CDDE3D52194B}"/>
    <cellStyle name="20% - Accent5 2 4 3 2" xfId="6917" xr:uid="{F79EAB38-79E9-479F-9F43-957AE38CEB65}"/>
    <cellStyle name="20% - Accent5 2 4 4" xfId="945" xr:uid="{45CAD1FE-66E7-44F3-8238-5A7CDFE9160B}"/>
    <cellStyle name="20% - Accent5 2 4 4 2" xfId="7568" xr:uid="{53AEB04E-4CDB-4051-A442-0C4FE20D9129}"/>
    <cellStyle name="20% - Accent5 2 4 5" xfId="946" xr:uid="{8DF25279-D955-420E-977B-3A96E338DC64}"/>
    <cellStyle name="20% - Accent5 2 4 5 2" xfId="8224" xr:uid="{590EB7C5-C56B-43EB-9533-15A1A0F92898}"/>
    <cellStyle name="20% - Accent5 2 4 6" xfId="947" xr:uid="{959F16D1-8F5C-43CC-8DF8-F9364E5E488E}"/>
    <cellStyle name="20% - Accent5 2 4 6 2" xfId="8887" xr:uid="{B886F504-1FBE-4BD8-9BBE-8F50202E06ED}"/>
    <cellStyle name="20% - Accent5 2 4 7" xfId="5882" xr:uid="{FB3A55EC-5FFB-43F1-8E58-A8AFC7F9EA01}"/>
    <cellStyle name="20% - Accent5 2 5" xfId="948" xr:uid="{EB0607D3-2337-4E29-9F55-BF350872DB71}"/>
    <cellStyle name="20% - Accent5 2 5 2" xfId="949" xr:uid="{0C93BCBD-73C1-4EDB-B9C4-EDD31DFC0B75}"/>
    <cellStyle name="20% - Accent5 2 5 2 2" xfId="7028" xr:uid="{50FD4488-A77D-4BA1-B6EA-35B2C7B9B1A3}"/>
    <cellStyle name="20% - Accent5 2 5 3" xfId="950" xr:uid="{760D3F11-B6CB-4ACD-86F2-E88588EBDB5D}"/>
    <cellStyle name="20% - Accent5 2 5 3 2" xfId="7679" xr:uid="{F8EF0AD0-F733-4162-B914-1132D3FB8AA8}"/>
    <cellStyle name="20% - Accent5 2 5 4" xfId="951" xr:uid="{82AC827B-7077-4D3D-8FA2-BED2EFE95DD2}"/>
    <cellStyle name="20% - Accent5 2 5 4 2" xfId="8335" xr:uid="{5EB303A2-4A19-4448-BE54-A5B1132C777D}"/>
    <cellStyle name="20% - Accent5 2 5 5" xfId="952" xr:uid="{2D9A54AF-5A49-4AC4-90B9-748854D64039}"/>
    <cellStyle name="20% - Accent5 2 5 5 2" xfId="8998" xr:uid="{2523A39F-1FD4-4591-9580-9A5EBBF9C2FC}"/>
    <cellStyle name="20% - Accent5 2 5 6" xfId="5996" xr:uid="{E40B9D5F-498B-4653-B1B4-930E8297363F}"/>
    <cellStyle name="20% - Accent5 2 6" xfId="953" xr:uid="{9ADA48EE-3610-4ACD-A5ED-4BF231A11F76}"/>
    <cellStyle name="20% - Accent5 2 6 2" xfId="6669" xr:uid="{2A7EF658-269E-4051-8BF5-41994CF52A6C}"/>
    <cellStyle name="20% - Accent5 2 7" xfId="954" xr:uid="{42084B26-A873-4EE2-AF5F-F6C6EF3AA8F2}"/>
    <cellStyle name="20% - Accent5 2 7 2" xfId="6701" xr:uid="{4DE5E363-B3BC-4502-A369-6254DA8FADCB}"/>
    <cellStyle name="20% - Accent5 2 8" xfId="955" xr:uid="{E37D280B-AD7C-4E5B-8F6B-E7A035818419}"/>
    <cellStyle name="20% - Accent5 2 8 2" xfId="7352" xr:uid="{B210231F-837F-4C4B-884B-CD23AD060BD1}"/>
    <cellStyle name="20% - Accent5 2 9" xfId="956" xr:uid="{E4B4DDA1-AC71-4716-8E28-BA9A32E2A62B}"/>
    <cellStyle name="20% - Accent5 2 9 2" xfId="8007" xr:uid="{325467A4-3B69-46D7-815D-95A55C2191D1}"/>
    <cellStyle name="20% - Accent5 3" xfId="957" xr:uid="{69800457-2DD1-4469-B467-3277CA05EBF5}"/>
    <cellStyle name="20% - Accent5 3 10" xfId="958" xr:uid="{38A85283-E7FF-4E42-9901-1D4E4B7527D9}"/>
    <cellStyle name="20% - Accent5 3 10 2" xfId="8692" xr:uid="{5D3B1F69-41BF-4BAC-A686-78D354082594}"/>
    <cellStyle name="20% - Accent5 3 11" xfId="959" xr:uid="{24F060E3-2992-4BDB-9B4A-CB14DCDF6817}"/>
    <cellStyle name="20% - Accent5 3 11 2" xfId="6453" xr:uid="{C9F91C96-613F-48C3-B44D-3704259654EA}"/>
    <cellStyle name="20% - Accent5 3 12" xfId="960" xr:uid="{E4E831CF-7235-47B3-8A2D-A23267011169}"/>
    <cellStyle name="20% - Accent5 3 12 2" xfId="6410" xr:uid="{B54BB3B8-BE24-4E6D-9B1E-358E186D9C78}"/>
    <cellStyle name="20% - Accent5 3 13" xfId="961" xr:uid="{0DDE322B-FD82-47C5-9C4B-5BCA325C23CF}"/>
    <cellStyle name="20% - Accent5 3 13 2" xfId="5675" xr:uid="{07F8C07D-E9E9-4A6B-A1BD-7640BA3D40A4}"/>
    <cellStyle name="20% - Accent5 3 14" xfId="5004" xr:uid="{3FF43707-45D2-43E6-8DF3-4820569A0753}"/>
    <cellStyle name="20% - Accent5 3 2" xfId="962" xr:uid="{1582A9C1-2DFB-4857-B4D6-0DE1F7F0BB49}"/>
    <cellStyle name="20% - Accent5 3 2 10" xfId="963" xr:uid="{65FB41A6-AAAC-4526-9071-4089ADF8330E}"/>
    <cellStyle name="20% - Accent5 3 2 10 2" xfId="5736" xr:uid="{40602B18-7DB1-4F84-A269-9725D21121E4}"/>
    <cellStyle name="20% - Accent5 3 2 11" xfId="5096" xr:uid="{27AF787C-BC18-4949-9F3C-FB8ACC8648F1}"/>
    <cellStyle name="20% - Accent5 3 2 2" xfId="964" xr:uid="{F08A3470-D6F7-49AD-A623-0F56A340B7B9}"/>
    <cellStyle name="20% - Accent5 3 2 2 2" xfId="965" xr:uid="{B81AD757-A4AF-4A9A-979B-424A67445656}"/>
    <cellStyle name="20% - Accent5 3 2 2 2 2" xfId="966" xr:uid="{7B3E92F7-EA9E-4193-BFB3-24A567E956A3}"/>
    <cellStyle name="20% - Accent5 3 2 2 2 2 2" xfId="7211" xr:uid="{30D07E6B-6B68-47F7-9A68-9D7AB75F6519}"/>
    <cellStyle name="20% - Accent5 3 2 2 2 3" xfId="967" xr:uid="{4D993072-92FA-43F3-86F1-CC497B39FA42}"/>
    <cellStyle name="20% - Accent5 3 2 2 2 3 2" xfId="7862" xr:uid="{4136F58F-FA42-42BB-91A8-5C0DF47F9D0E}"/>
    <cellStyle name="20% - Accent5 3 2 2 2 4" xfId="968" xr:uid="{0518768B-DEEE-40B3-9E89-2DE40EFFA7E3}"/>
    <cellStyle name="20% - Accent5 3 2 2 2 4 2" xfId="8518" xr:uid="{64FA5307-38E2-4BD8-95D1-39E040E85818}"/>
    <cellStyle name="20% - Accent5 3 2 2 2 5" xfId="969" xr:uid="{B97F40B0-2321-4990-A52A-4352737CBA55}"/>
    <cellStyle name="20% - Accent5 3 2 2 2 5 2" xfId="9181" xr:uid="{866B3248-97EA-49F5-A4E7-B7557316E8CE}"/>
    <cellStyle name="20% - Accent5 3 2 2 2 6" xfId="970" xr:uid="{3B8FE7F1-9D4C-4BE9-BBE5-69E0B690C2A7}"/>
    <cellStyle name="20% - Accent5 3 2 2 2 6 2" xfId="6179" xr:uid="{B2CD545A-0D65-4150-B524-52720082A4BB}"/>
    <cellStyle name="20% - Accent5 3 2 2 2 7" xfId="5426" xr:uid="{5BAAAF09-1C01-4623-8AA5-9B22A9699F3E}"/>
    <cellStyle name="20% - Accent5 3 2 2 3" xfId="971" xr:uid="{F9D5DD63-4F7E-4F4D-8DC8-73675C8A3D0E}"/>
    <cellStyle name="20% - Accent5 3 2 2 3 2" xfId="6520" xr:uid="{D6C8DA67-5FB3-427C-95DE-181E7DFF58D3}"/>
    <cellStyle name="20% - Accent5 3 2 2 4" xfId="972" xr:uid="{27D22F83-B0E6-4021-9A59-7643C28457AD}"/>
    <cellStyle name="20% - Accent5 3 2 2 4 2" xfId="6884" xr:uid="{B22B03A1-DF15-42C8-8CE8-D4AC6487D715}"/>
    <cellStyle name="20% - Accent5 3 2 2 5" xfId="973" xr:uid="{C8436E81-FCA6-469E-8D1C-E3608E499757}"/>
    <cellStyle name="20% - Accent5 3 2 2 5 2" xfId="7535" xr:uid="{B589C767-0DAD-4B51-AEA6-A4E89E209AC6}"/>
    <cellStyle name="20% - Accent5 3 2 2 6" xfId="974" xr:uid="{ADD26C38-5A86-473D-9058-C2BA477420D2}"/>
    <cellStyle name="20% - Accent5 3 2 2 6 2" xfId="8191" xr:uid="{C177A830-92B1-49DF-94BD-A04BE038BF67}"/>
    <cellStyle name="20% - Accent5 3 2 2 7" xfId="975" xr:uid="{202E0867-F020-4AEC-B5D2-42A28F361746}"/>
    <cellStyle name="20% - Accent5 3 2 2 7 2" xfId="8854" xr:uid="{C707DD6D-D81F-44E3-A875-EF1458839D74}"/>
    <cellStyle name="20% - Accent5 3 2 2 8" xfId="976" xr:uid="{014EC16F-B587-4216-A0A5-BC2DED6931B6}"/>
    <cellStyle name="20% - Accent5 3 2 2 8 2" xfId="5843" xr:uid="{CD8D9865-FB6F-4895-97A2-034C5BDC6692}"/>
    <cellStyle name="20% - Accent5 3 2 2 9" xfId="5207" xr:uid="{F26A1AC1-8E4D-4C71-A495-7D74D55F5F58}"/>
    <cellStyle name="20% - Accent5 3 2 3" xfId="977" xr:uid="{278C530D-F9C6-4E62-B7D9-1A28C404A80E}"/>
    <cellStyle name="20% - Accent5 3 2 3 2" xfId="978" xr:uid="{2FF3EDD3-D6A3-4681-8558-55EF07A74515}"/>
    <cellStyle name="20% - Accent5 3 2 3 2 2" xfId="979" xr:uid="{8FDF82BD-2E5D-4B4F-82E6-AA0D55F5AB8C}"/>
    <cellStyle name="20% - Accent5 3 2 3 2 2 2" xfId="7319" xr:uid="{39EA10F9-301C-466B-BABC-1BE23B2C7953}"/>
    <cellStyle name="20% - Accent5 3 2 3 2 3" xfId="980" xr:uid="{9C704F60-AF9B-4839-8259-998B3B146CC1}"/>
    <cellStyle name="20% - Accent5 3 2 3 2 3 2" xfId="7970" xr:uid="{406F1154-3858-42FD-AABA-A40DD849D73E}"/>
    <cellStyle name="20% - Accent5 3 2 3 2 4" xfId="981" xr:uid="{E0071B4C-0E75-47C6-AB1B-40AB7CA93E20}"/>
    <cellStyle name="20% - Accent5 3 2 3 2 4 2" xfId="8626" xr:uid="{191194B5-68FB-4D3C-A0B7-CC6782B07BAE}"/>
    <cellStyle name="20% - Accent5 3 2 3 2 5" xfId="982" xr:uid="{9B5F3C3A-544B-4165-9992-0718463E0160}"/>
    <cellStyle name="20% - Accent5 3 2 3 2 5 2" xfId="9289" xr:uid="{40FF23B1-F43B-43D7-8EC8-41FF01989704}"/>
    <cellStyle name="20% - Accent5 3 2 3 2 6" xfId="6287" xr:uid="{63A7C438-5CE4-4A6F-93B7-7D9D6F3B5FF5}"/>
    <cellStyle name="20% - Accent5 3 2 3 3" xfId="983" xr:uid="{DF78F00C-FAFD-4BF9-B2FA-C71D4FB686DA}"/>
    <cellStyle name="20% - Accent5 3 2 3 3 2" xfId="6992" xr:uid="{929B0A35-65A4-4DB2-8ACD-9D45F3F16202}"/>
    <cellStyle name="20% - Accent5 3 2 3 4" xfId="984" xr:uid="{9812CF09-FFAA-48E6-8405-5EFA663ACA64}"/>
    <cellStyle name="20% - Accent5 3 2 3 4 2" xfId="7643" xr:uid="{25E914AC-1B13-4FFA-909D-27B944E67078}"/>
    <cellStyle name="20% - Accent5 3 2 3 5" xfId="985" xr:uid="{14C20438-3DCA-42CF-BBA9-B76EFAA5092A}"/>
    <cellStyle name="20% - Accent5 3 2 3 5 2" xfId="8299" xr:uid="{56B5A750-3F6E-4F59-8FD2-6FADF55704B9}"/>
    <cellStyle name="20% - Accent5 3 2 3 6" xfId="986" xr:uid="{ED4BA90D-1D65-4CB0-9234-B0A893D340FD}"/>
    <cellStyle name="20% - Accent5 3 2 3 6 2" xfId="8962" xr:uid="{6A232FC9-E192-470D-ACD9-2D70840BC2C5}"/>
    <cellStyle name="20% - Accent5 3 2 3 7" xfId="987" xr:uid="{93443DEC-0571-4736-A6BB-F96976E4B049}"/>
    <cellStyle name="20% - Accent5 3 2 3 7 2" xfId="5957" xr:uid="{735CDCEE-E947-429E-B3D9-5D7112467299}"/>
    <cellStyle name="20% - Accent5 3 2 3 8" xfId="5316" xr:uid="{79DC3AA4-F70D-4D50-BFF5-04EB9E93CEF6}"/>
    <cellStyle name="20% - Accent5 3 2 4" xfId="988" xr:uid="{5E0CD95D-435A-4F2D-B595-4831F4EED603}"/>
    <cellStyle name="20% - Accent5 3 2 4 2" xfId="989" xr:uid="{8E357989-D0A8-480B-A2F9-A7761623145C}"/>
    <cellStyle name="20% - Accent5 3 2 4 2 2" xfId="7103" xr:uid="{3E6EFC73-BD96-49CE-8987-4FA59FA88DA1}"/>
    <cellStyle name="20% - Accent5 3 2 4 3" xfId="990" xr:uid="{F5076552-6469-4A04-A895-42F15C329406}"/>
    <cellStyle name="20% - Accent5 3 2 4 3 2" xfId="7754" xr:uid="{E04ED905-5E50-4A15-B2ED-4C8042064A81}"/>
    <cellStyle name="20% - Accent5 3 2 4 4" xfId="991" xr:uid="{C90544FF-58FB-494F-B318-D57CCFAB3180}"/>
    <cellStyle name="20% - Accent5 3 2 4 4 2" xfId="8410" xr:uid="{05A84D1E-33D6-45C8-B6D6-1A0D813D87EE}"/>
    <cellStyle name="20% - Accent5 3 2 4 5" xfId="992" xr:uid="{846FDE19-C0AC-488D-84D5-3C8217E3A8FF}"/>
    <cellStyle name="20% - Accent5 3 2 4 5 2" xfId="9073" xr:uid="{2E5931FE-4106-432C-A870-88A4EBC6BDEB}"/>
    <cellStyle name="20% - Accent5 3 2 4 6" xfId="6071" xr:uid="{814B4F47-3FBB-4570-A29C-9F87B209C14B}"/>
    <cellStyle name="20% - Accent5 3 2 5" xfId="993" xr:uid="{6A2F7243-8211-46AB-A49B-96D317173A35}"/>
    <cellStyle name="20% - Accent5 3 2 5 2" xfId="6653" xr:uid="{AD1368A4-3420-42BC-A455-CA539F002C4B}"/>
    <cellStyle name="20% - Accent5 3 2 6" xfId="994" xr:uid="{06BA1925-A832-4C01-8213-077EADB55EAE}"/>
    <cellStyle name="20% - Accent5 3 2 6 2" xfId="6776" xr:uid="{CF69BF2F-EDAF-4467-8F6E-C65D90867545}"/>
    <cellStyle name="20% - Accent5 3 2 7" xfId="995" xr:uid="{BBD90BE6-5AAA-4F47-B3BC-A5A3CED9D611}"/>
    <cellStyle name="20% - Accent5 3 2 7 2" xfId="7427" xr:uid="{93C4719F-2468-4E9E-B2C0-7A77730A808C}"/>
    <cellStyle name="20% - Accent5 3 2 8" xfId="996" xr:uid="{DFD47E5A-8829-4030-B186-298812FE8C81}"/>
    <cellStyle name="20% - Accent5 3 2 8 2" xfId="8083" xr:uid="{C337B9E5-8B4C-4690-8BA0-DB2D5C060FB5}"/>
    <cellStyle name="20% - Accent5 3 2 9" xfId="997" xr:uid="{25880F3A-9294-46BD-BC17-B1E7CF19611B}"/>
    <cellStyle name="20% - Accent5 3 2 9 2" xfId="8746" xr:uid="{D69D872B-75E7-4DDF-9086-EF99CF425712}"/>
    <cellStyle name="20% - Accent5 3 3" xfId="998" xr:uid="{F55AD97F-8A49-4BE5-84A2-964189B21DFF}"/>
    <cellStyle name="20% - Accent5 3 3 2" xfId="999" xr:uid="{6B388874-1180-4D72-9E77-B0AFC7970E4E}"/>
    <cellStyle name="20% - Accent5 3 3 2 2" xfId="1000" xr:uid="{EEEFDA08-DD65-4635-B28F-550870564A75}"/>
    <cellStyle name="20% - Accent5 3 3 2 2 2" xfId="7157" xr:uid="{0BF8C197-2EC2-40BB-871B-9923E78F4988}"/>
    <cellStyle name="20% - Accent5 3 3 2 3" xfId="1001" xr:uid="{B7295653-AC9D-437F-AA6F-2934D807F359}"/>
    <cellStyle name="20% - Accent5 3 3 2 3 2" xfId="7808" xr:uid="{62C9674B-4135-4A8F-BC26-0E52A1EF957C}"/>
    <cellStyle name="20% - Accent5 3 3 2 4" xfId="1002" xr:uid="{9F9DF463-34F1-4BA6-A6B1-5814F7859682}"/>
    <cellStyle name="20% - Accent5 3 3 2 4 2" xfId="8464" xr:uid="{2487574F-298F-496E-AEC9-FD12C63960DC}"/>
    <cellStyle name="20% - Accent5 3 3 2 5" xfId="1003" xr:uid="{3D04EE98-633E-4AE5-9949-AADE331B65E6}"/>
    <cellStyle name="20% - Accent5 3 3 2 5 2" xfId="9127" xr:uid="{C9E7C3A0-A979-46FA-BD1A-5DDC91921448}"/>
    <cellStyle name="20% - Accent5 3 3 2 6" xfId="1004" xr:uid="{355BBC42-4E6D-435E-B822-100774DC4525}"/>
    <cellStyle name="20% - Accent5 3 3 2 6 2" xfId="6125" xr:uid="{7710BF16-A08F-49F2-8F9F-9BE420A9818C}"/>
    <cellStyle name="20% - Accent5 3 3 2 7" xfId="5383" xr:uid="{4E372CD3-4437-4E09-B498-34146474D43D}"/>
    <cellStyle name="20% - Accent5 3 3 3" xfId="1005" xr:uid="{5D65A637-B54A-43DF-BA9D-A23368775998}"/>
    <cellStyle name="20% - Accent5 3 3 3 2" xfId="6586" xr:uid="{103292DC-DAA6-489E-83A6-180A53E3C648}"/>
    <cellStyle name="20% - Accent5 3 3 4" xfId="1006" xr:uid="{EC694E6D-4013-4170-B4E9-A72EAD854032}"/>
    <cellStyle name="20% - Accent5 3 3 4 2" xfId="6830" xr:uid="{977B496A-3D85-46BD-9C1F-EE18E982F095}"/>
    <cellStyle name="20% - Accent5 3 3 5" xfId="1007" xr:uid="{AA91AD5C-F5FD-4F2D-85A0-FD94213A7352}"/>
    <cellStyle name="20% - Accent5 3 3 5 2" xfId="7481" xr:uid="{82FFD2A0-9F68-4961-B516-2C8A514E3CF5}"/>
    <cellStyle name="20% - Accent5 3 3 6" xfId="1008" xr:uid="{C7969E75-3DD0-4935-BC47-3F90CB75BD1E}"/>
    <cellStyle name="20% - Accent5 3 3 6 2" xfId="8137" xr:uid="{A29A447F-B245-425B-9508-3E5B930BB1A0}"/>
    <cellStyle name="20% - Accent5 3 3 7" xfId="1009" xr:uid="{DC4468F5-CC2C-43B8-8839-49DF72C4DEAC}"/>
    <cellStyle name="20% - Accent5 3 3 7 2" xfId="8800" xr:uid="{5E6497F7-9858-4A82-95C5-1CB178275C7B}"/>
    <cellStyle name="20% - Accent5 3 3 8" xfId="1010" xr:uid="{CA7734FD-1D32-434A-A668-AF94F9F1DF52}"/>
    <cellStyle name="20% - Accent5 3 3 8 2" xfId="5789" xr:uid="{FF70CC7A-9010-4627-A9EE-B79CCE81C043}"/>
    <cellStyle name="20% - Accent5 3 3 9" xfId="5164" xr:uid="{A9389772-0400-4912-B0AB-0ABD740F6AAB}"/>
    <cellStyle name="20% - Accent5 3 4" xfId="1011" xr:uid="{2269B95B-AD65-4511-9289-4EC31094065A}"/>
    <cellStyle name="20% - Accent5 3 4 2" xfId="1012" xr:uid="{33BD8A23-EE0B-4A2C-8F83-AE851FB18DAB}"/>
    <cellStyle name="20% - Accent5 3 4 2 2" xfId="1013" xr:uid="{41BBD361-15FE-4A48-918F-D54D765595A9}"/>
    <cellStyle name="20% - Accent5 3 4 2 2 2" xfId="7265" xr:uid="{A704FCC2-6D0D-4C0D-801D-BDB248234885}"/>
    <cellStyle name="20% - Accent5 3 4 2 3" xfId="1014" xr:uid="{97E0E2C6-A8D5-4AE0-88CD-54342ACB293B}"/>
    <cellStyle name="20% - Accent5 3 4 2 3 2" xfId="7916" xr:uid="{E6F97E7D-FCFF-4B94-946C-61B9E679BCB2}"/>
    <cellStyle name="20% - Accent5 3 4 2 4" xfId="1015" xr:uid="{295294C0-2587-45F7-90EF-193923817DD0}"/>
    <cellStyle name="20% - Accent5 3 4 2 4 2" xfId="8572" xr:uid="{393AD2C2-9A8A-4D69-9C66-A33C2853D4E2}"/>
    <cellStyle name="20% - Accent5 3 4 2 5" xfId="1016" xr:uid="{4691877F-2D91-41EC-84F7-8B7810368CD5}"/>
    <cellStyle name="20% - Accent5 3 4 2 5 2" xfId="9235" xr:uid="{0628E1D6-EB12-4A1E-AB11-A398A5A55DC9}"/>
    <cellStyle name="20% - Accent5 3 4 2 6" xfId="6233" xr:uid="{CE2C87D8-113F-4FEF-AFF5-9B22782CEBCD}"/>
    <cellStyle name="20% - Accent5 3 4 3" xfId="1017" xr:uid="{F91C0126-58AB-48A5-B7AE-08426D37D664}"/>
    <cellStyle name="20% - Accent5 3 4 3 2" xfId="6938" xr:uid="{63AEDD6A-DC15-424E-B977-696F32A0CCCD}"/>
    <cellStyle name="20% - Accent5 3 4 4" xfId="1018" xr:uid="{CA71CEEB-8AEE-46E6-ADB0-AA4292ECE084}"/>
    <cellStyle name="20% - Accent5 3 4 4 2" xfId="7589" xr:uid="{2F990049-9961-4744-8363-36DABCA90B90}"/>
    <cellStyle name="20% - Accent5 3 4 5" xfId="1019" xr:uid="{07CF0246-40A6-4C97-98BA-DCA624AEAADC}"/>
    <cellStyle name="20% - Accent5 3 4 5 2" xfId="8245" xr:uid="{51436F93-87A0-4093-9E27-CFFC28A0320D}"/>
    <cellStyle name="20% - Accent5 3 4 6" xfId="1020" xr:uid="{27C64B6A-2420-4872-A54D-BACD10B8AFD4}"/>
    <cellStyle name="20% - Accent5 3 4 6 2" xfId="8908" xr:uid="{4DCBC60C-1CC8-400F-8FBD-2DAFAD72DBFC}"/>
    <cellStyle name="20% - Accent5 3 4 7" xfId="1021" xr:uid="{5B006F92-521B-4040-9989-555E82E5D3F0}"/>
    <cellStyle name="20% - Accent5 3 4 7 2" xfId="5903" xr:uid="{7D91B939-66FC-48EC-A3D2-7E035D5D2DEC}"/>
    <cellStyle name="20% - Accent5 3 4 8" xfId="5273" xr:uid="{1FC4DA04-9E2B-4E62-924F-98E048EDE175}"/>
    <cellStyle name="20% - Accent5 3 5" xfId="1022" xr:uid="{5B932D15-BEBB-44AC-8DD4-60F7CAE202BB}"/>
    <cellStyle name="20% - Accent5 3 5 2" xfId="1023" xr:uid="{B1DDFEC9-3357-4D0A-A40E-C62C14EB3E27}"/>
    <cellStyle name="20% - Accent5 3 5 2 2" xfId="7049" xr:uid="{6A08D921-4780-4CF6-BAB1-1F560DDED99C}"/>
    <cellStyle name="20% - Accent5 3 5 3" xfId="1024" xr:uid="{48A3D3CC-B924-47E7-B424-E06ADD6590D2}"/>
    <cellStyle name="20% - Accent5 3 5 3 2" xfId="7700" xr:uid="{3620DE08-6C21-4937-B51C-F464970BF526}"/>
    <cellStyle name="20% - Accent5 3 5 4" xfId="1025" xr:uid="{8F45F376-8CC1-4315-9F76-CD359ADE4521}"/>
    <cellStyle name="20% - Accent5 3 5 4 2" xfId="8356" xr:uid="{71EDC5EB-C382-462E-AB9C-5ECA856F8670}"/>
    <cellStyle name="20% - Accent5 3 5 5" xfId="1026" xr:uid="{CC414E2E-8C8D-4B51-9967-5E298A162717}"/>
    <cellStyle name="20% - Accent5 3 5 5 2" xfId="9019" xr:uid="{7DABE899-C4F0-470F-B9D0-9DC7BBB7CEFF}"/>
    <cellStyle name="20% - Accent5 3 5 6" xfId="1027" xr:uid="{0DABF8F1-EFFB-4A62-A61B-0CE2902E9573}"/>
    <cellStyle name="20% - Accent5 3 5 6 2" xfId="6017" xr:uid="{79AD47BE-10A0-47E7-A95F-C647E250AB66}"/>
    <cellStyle name="20% - Accent5 3 5 7" xfId="5050" xr:uid="{D3E28292-BAEE-4206-A0E2-73DE170AD66F}"/>
    <cellStyle name="20% - Accent5 3 6" xfId="1028" xr:uid="{27A97BE8-125E-44B1-912D-7BC6BD71D6AE}"/>
    <cellStyle name="20% - Accent5 3 6 2" xfId="6535" xr:uid="{2F79ED73-4EF3-4201-89DD-52DCC0A93350}"/>
    <cellStyle name="20% - Accent5 3 7" xfId="1029" xr:uid="{E7BA96C7-DF66-473E-AE5C-98E6F9AF0776}"/>
    <cellStyle name="20% - Accent5 3 7 2" xfId="6722" xr:uid="{2B99C3D5-4DF3-4D32-8293-58AD128F2FE4}"/>
    <cellStyle name="20% - Accent5 3 8" xfId="1030" xr:uid="{F8D1FFD8-1D0E-4B25-AD89-FEA6E8F17747}"/>
    <cellStyle name="20% - Accent5 3 8 2" xfId="7373" xr:uid="{E2A124E1-675E-42F2-9048-4E989602DB10}"/>
    <cellStyle name="20% - Accent5 3 9" xfId="1031" xr:uid="{A1E5D52D-C06C-4806-8796-6CD32B68C9B8}"/>
    <cellStyle name="20% - Accent5 3 9 2" xfId="8028" xr:uid="{950CDB14-2C61-4C97-97B3-8E4052819396}"/>
    <cellStyle name="20% - Accent5 4" xfId="1032" xr:uid="{DE2DA50E-126F-4287-BD49-2484B7DE54A7}"/>
    <cellStyle name="20% - Accent5 4 10" xfId="1033" xr:uid="{D6A8B4D1-AFF9-474C-ACA7-8F9A6E51C21E}"/>
    <cellStyle name="20% - Accent5 4 10 2" xfId="5703" xr:uid="{6B69EB39-E225-4078-B9C6-1B1076C5CE8F}"/>
    <cellStyle name="20% - Accent5 4 11" xfId="5115" xr:uid="{34C4B6DE-4BCC-44E7-BF38-FEB0558E4B2E}"/>
    <cellStyle name="20% - Accent5 4 2" xfId="1034" xr:uid="{7737558E-A6BC-4FAA-9D16-7DCB64F8EA7D}"/>
    <cellStyle name="20% - Accent5 4 2 2" xfId="1035" xr:uid="{C8993768-9907-442C-AFB5-03FDD3080AD8}"/>
    <cellStyle name="20% - Accent5 4 2 2 2" xfId="1036" xr:uid="{E4499549-10BB-429D-AF03-09C9EA45C164}"/>
    <cellStyle name="20% - Accent5 4 2 2 2 2" xfId="7178" xr:uid="{AC4BA325-F1CA-4081-A9F0-7902E31FCFB1}"/>
    <cellStyle name="20% - Accent5 4 2 2 3" xfId="1037" xr:uid="{FDBCD770-82F0-46CE-BC36-17AE49528A11}"/>
    <cellStyle name="20% - Accent5 4 2 2 3 2" xfId="7829" xr:uid="{236B3964-B739-4D4C-8463-CAA74447C5AD}"/>
    <cellStyle name="20% - Accent5 4 2 2 4" xfId="1038" xr:uid="{0FD2AA04-9A60-4763-A517-E1D17B63D220}"/>
    <cellStyle name="20% - Accent5 4 2 2 4 2" xfId="8485" xr:uid="{FDB246C2-1959-4EC0-8E89-C5708B0B1A6D}"/>
    <cellStyle name="20% - Accent5 4 2 2 5" xfId="1039" xr:uid="{32CA0FE0-3A30-4B0F-B8FE-9C7725AF8365}"/>
    <cellStyle name="20% - Accent5 4 2 2 5 2" xfId="9148" xr:uid="{55518E7B-F418-4E11-B22A-BC2221369B97}"/>
    <cellStyle name="20% - Accent5 4 2 2 6" xfId="1040" xr:uid="{D95FED26-21CE-45CC-9255-4A21E90CFF91}"/>
    <cellStyle name="20% - Accent5 4 2 2 6 2" xfId="6146" xr:uid="{E801BD54-6263-40FD-A045-9DDA8FF679A0}"/>
    <cellStyle name="20% - Accent5 4 2 2 7" xfId="5445" xr:uid="{88F0411A-0EDF-40F4-A1E1-2E630D28FEC6}"/>
    <cellStyle name="20% - Accent5 4 2 3" xfId="1041" xr:uid="{8C39A97F-CE3E-47C0-B332-2D29EEE6FAB8}"/>
    <cellStyle name="20% - Accent5 4 2 3 2" xfId="6542" xr:uid="{082FF427-0FDB-4BFA-B2DC-3A64CBFACB50}"/>
    <cellStyle name="20% - Accent5 4 2 4" xfId="1042" xr:uid="{07AD4C9B-7ABF-43EC-96DF-3174EC31FF67}"/>
    <cellStyle name="20% - Accent5 4 2 4 2" xfId="6851" xr:uid="{2D25E6FE-9B1A-4C9B-B49A-C8E3BA64C90C}"/>
    <cellStyle name="20% - Accent5 4 2 5" xfId="1043" xr:uid="{1779FC8D-C42C-43A9-B9D4-69A20C580172}"/>
    <cellStyle name="20% - Accent5 4 2 5 2" xfId="7502" xr:uid="{632BF7A7-6012-4599-9F33-BDAA4BD8202F}"/>
    <cellStyle name="20% - Accent5 4 2 6" xfId="1044" xr:uid="{9715EC26-7FC1-4AEF-96E8-86D2FBEDAD47}"/>
    <cellStyle name="20% - Accent5 4 2 6 2" xfId="8158" xr:uid="{E59093C3-60F2-4F1B-8269-4F2F4C1819D2}"/>
    <cellStyle name="20% - Accent5 4 2 7" xfId="1045" xr:uid="{D525A4D5-17E4-41C6-8C9E-814035754F48}"/>
    <cellStyle name="20% - Accent5 4 2 7 2" xfId="8821" xr:uid="{E82028B1-F417-4184-888A-9B8E985F79AB}"/>
    <cellStyle name="20% - Accent5 4 2 8" xfId="1046" xr:uid="{FD4AB832-D17A-4CAB-AC8E-4C8E5F55F9DD}"/>
    <cellStyle name="20% - Accent5 4 2 8 2" xfId="5810" xr:uid="{ACE8CFA6-A672-4C38-8F62-350050631091}"/>
    <cellStyle name="20% - Accent5 4 2 9" xfId="5226" xr:uid="{4DF56219-47EB-4F34-8CC8-DAA1E83D10F8}"/>
    <cellStyle name="20% - Accent5 4 3" xfId="1047" xr:uid="{B5F58FE4-FE81-4601-AF87-2A97A1B0EFB4}"/>
    <cellStyle name="20% - Accent5 4 3 2" xfId="1048" xr:uid="{D4733921-49E9-4744-9333-635589CA8248}"/>
    <cellStyle name="20% - Accent5 4 3 2 2" xfId="1049" xr:uid="{FAC64292-0374-471A-806B-BCF3FE3A2823}"/>
    <cellStyle name="20% - Accent5 4 3 2 2 2" xfId="7286" xr:uid="{925C042F-D7DC-436B-8BDC-029E186A0478}"/>
    <cellStyle name="20% - Accent5 4 3 2 3" xfId="1050" xr:uid="{43E10C34-9CDF-4DD8-B090-B640AD2CAA46}"/>
    <cellStyle name="20% - Accent5 4 3 2 3 2" xfId="7937" xr:uid="{2AACA131-87E0-4959-A2C6-A06E8E2BDB79}"/>
    <cellStyle name="20% - Accent5 4 3 2 4" xfId="1051" xr:uid="{7BCB7CE5-DBEE-4141-8973-E5B40658BDAD}"/>
    <cellStyle name="20% - Accent5 4 3 2 4 2" xfId="8593" xr:uid="{4A55B48F-962A-4B8C-8DCA-46211443395D}"/>
    <cellStyle name="20% - Accent5 4 3 2 5" xfId="1052" xr:uid="{3556208A-51C7-41F3-B27C-6365F149352A}"/>
    <cellStyle name="20% - Accent5 4 3 2 5 2" xfId="9256" xr:uid="{FF89166E-E452-405E-BDC6-005B167B4C18}"/>
    <cellStyle name="20% - Accent5 4 3 2 6" xfId="6254" xr:uid="{99B4FAF0-185E-4FB0-AD94-2B839838CF13}"/>
    <cellStyle name="20% - Accent5 4 3 3" xfId="1053" xr:uid="{16BD371F-5FEC-46F4-B9BC-40F2C2E97219}"/>
    <cellStyle name="20% - Accent5 4 3 3 2" xfId="6959" xr:uid="{1EC839C4-ADF7-404B-8647-36AE0070390D}"/>
    <cellStyle name="20% - Accent5 4 3 4" xfId="1054" xr:uid="{E267BD4D-2549-460C-9362-1F864548A3C2}"/>
    <cellStyle name="20% - Accent5 4 3 4 2" xfId="7610" xr:uid="{36EC6654-09D3-4E8A-A5BF-B83A6B9098F1}"/>
    <cellStyle name="20% - Accent5 4 3 5" xfId="1055" xr:uid="{3B12C863-EEF2-4BF2-B62E-37A684A4EAEC}"/>
    <cellStyle name="20% - Accent5 4 3 5 2" xfId="8266" xr:uid="{B321CFD6-EF5C-4878-B1F7-D3AF825C2BAB}"/>
    <cellStyle name="20% - Accent5 4 3 6" xfId="1056" xr:uid="{A017C11D-C812-42BB-ADEC-902B2C6651B0}"/>
    <cellStyle name="20% - Accent5 4 3 6 2" xfId="8929" xr:uid="{E8C3CA38-06B1-4796-A745-1A94A2576845}"/>
    <cellStyle name="20% - Accent5 4 3 7" xfId="1057" xr:uid="{28C7553F-8FE6-41BC-B0EB-00988489F0FC}"/>
    <cellStyle name="20% - Accent5 4 3 7 2" xfId="5924" xr:uid="{F0ED1F76-10C8-4C45-8A93-C856694643A8}"/>
    <cellStyle name="20% - Accent5 4 3 8" xfId="5335" xr:uid="{B0F33764-BC5E-4A70-8914-3F11E2D064DB}"/>
    <cellStyle name="20% - Accent5 4 4" xfId="1058" xr:uid="{2ADBD4A7-B6DA-4730-BF44-0D3A988D879E}"/>
    <cellStyle name="20% - Accent5 4 4 2" xfId="1059" xr:uid="{C08D51FE-D858-4910-8259-E1DF8E011E58}"/>
    <cellStyle name="20% - Accent5 4 4 2 2" xfId="7070" xr:uid="{269B7EE5-5650-4872-9BF3-DE4F5927DDB9}"/>
    <cellStyle name="20% - Accent5 4 4 3" xfId="1060" xr:uid="{03AEB57D-FF19-4D02-9C9C-D4FDC079C297}"/>
    <cellStyle name="20% - Accent5 4 4 3 2" xfId="7721" xr:uid="{E28E4ABB-8A27-4F17-A948-7791485DCCCA}"/>
    <cellStyle name="20% - Accent5 4 4 4" xfId="1061" xr:uid="{BADC5557-4282-4371-955E-214F3CD3DFE3}"/>
    <cellStyle name="20% - Accent5 4 4 4 2" xfId="8377" xr:uid="{6EF3054A-B988-44AA-A0E3-702976FDED9F}"/>
    <cellStyle name="20% - Accent5 4 4 5" xfId="1062" xr:uid="{D1A57856-EEE3-4204-91AA-A5554D18152A}"/>
    <cellStyle name="20% - Accent5 4 4 5 2" xfId="9040" xr:uid="{CEFD8678-7306-4D31-A39E-153D66BA0711}"/>
    <cellStyle name="20% - Accent5 4 4 6" xfId="6038" xr:uid="{D74A0427-C7B5-41E7-A2DB-FF89865546C7}"/>
    <cellStyle name="20% - Accent5 4 5" xfId="1063" xr:uid="{6976C457-D860-49F5-AAC2-FA7A3DCD653D}"/>
    <cellStyle name="20% - Accent5 4 5 2" xfId="6636" xr:uid="{8BEFA2A6-D5EA-4E23-805D-EB5B830CA6ED}"/>
    <cellStyle name="20% - Accent5 4 6" xfId="1064" xr:uid="{140A28E5-A678-4FDF-BBD8-7491E7C0F4BC}"/>
    <cellStyle name="20% - Accent5 4 6 2" xfId="6743" xr:uid="{EC7D7FF0-24EF-4765-A56B-9EE93C52C2CF}"/>
    <cellStyle name="20% - Accent5 4 7" xfId="1065" xr:uid="{452A7D66-9C96-44B3-B23B-56E1C82CFD4E}"/>
    <cellStyle name="20% - Accent5 4 7 2" xfId="7394" xr:uid="{EE61CF93-8ED2-444B-84AC-08A5CC015073}"/>
    <cellStyle name="20% - Accent5 4 8" xfId="1066" xr:uid="{E4A1154D-3B04-49C2-ACA0-84B7DD0AADC9}"/>
    <cellStyle name="20% - Accent5 4 8 2" xfId="8050" xr:uid="{79862B69-6D43-4F80-AD3F-5D9C6F7D4FB3}"/>
    <cellStyle name="20% - Accent5 4 9" xfId="1067" xr:uid="{DEBCE6D1-93D3-4783-A8BB-BCF000F72662}"/>
    <cellStyle name="20% - Accent5 4 9 2" xfId="8713" xr:uid="{027FC573-E163-4377-90E5-013363CFD5B2}"/>
    <cellStyle name="20% - Accent5 5" xfId="1068" xr:uid="{9BAE7120-2653-4325-A164-612F0F4A1EE1}"/>
    <cellStyle name="20% - Accent5 5 10" xfId="1069" xr:uid="{BCC49B09-8384-40BB-8530-A2CF7ADB3FAD}"/>
    <cellStyle name="20% - Accent5 5 10 2" xfId="5754" xr:uid="{BED341E6-FD6A-494C-A633-9322A902CC5C}"/>
    <cellStyle name="20% - Accent5 5 11" xfId="5074" xr:uid="{CC19DF80-8DF2-4350-9781-0D854BB71BA2}"/>
    <cellStyle name="20% - Accent5 5 2" xfId="1070" xr:uid="{50C48924-D142-4B61-AB3A-8C3A5EEB08A9}"/>
    <cellStyle name="20% - Accent5 5 2 2" xfId="1071" xr:uid="{1E73AB9E-922D-48D2-95D1-30FCF32A6AB9}"/>
    <cellStyle name="20% - Accent5 5 2 2 2" xfId="1072" xr:uid="{D95CC214-55FA-4EBA-88E4-8E84AA48E3B1}"/>
    <cellStyle name="20% - Accent5 5 2 2 2 2" xfId="7122" xr:uid="{961AE446-D8EE-493E-A076-113CE84938C2}"/>
    <cellStyle name="20% - Accent5 5 2 2 3" xfId="5407" xr:uid="{76EA81D6-32A5-4318-9D1D-0AD497CDF9E1}"/>
    <cellStyle name="20% - Accent5 5 2 3" xfId="1073" xr:uid="{16461E82-0452-44B3-9231-11F3F3ED7AF4}"/>
    <cellStyle name="20% - Accent5 5 2 3 2" xfId="7773" xr:uid="{8032522F-AF5F-4C7E-88B0-8B15A3B86775}"/>
    <cellStyle name="20% - Accent5 5 2 4" xfId="1074" xr:uid="{C7C9C53B-BEB7-453B-957F-612966EF785A}"/>
    <cellStyle name="20% - Accent5 5 2 4 2" xfId="8429" xr:uid="{90AD406E-8662-4A02-A8FF-12DF36A122C8}"/>
    <cellStyle name="20% - Accent5 5 2 5" xfId="1075" xr:uid="{3173845B-B8AA-4178-AE46-DE68BC7D692D}"/>
    <cellStyle name="20% - Accent5 5 2 5 2" xfId="9092" xr:uid="{141D1650-9C79-4A19-9D14-8CBA9EFE1431}"/>
    <cellStyle name="20% - Accent5 5 2 6" xfId="1076" xr:uid="{78F34526-F5EB-45DC-B45B-C6D897D28639}"/>
    <cellStyle name="20% - Accent5 5 2 6 2" xfId="6090" xr:uid="{1EA240E2-FA47-4276-90FD-36314F627E94}"/>
    <cellStyle name="20% - Accent5 5 2 7" xfId="5188" xr:uid="{86503EBD-D985-4779-8099-80F987D13F8E}"/>
    <cellStyle name="20% - Accent5 5 3" xfId="1077" xr:uid="{2B4616D6-3B33-4260-8EC9-8B5C1AB332FA}"/>
    <cellStyle name="20% - Accent5 5 3 2" xfId="1078" xr:uid="{D579F028-72CE-41CF-9E51-ABEBBD060004}"/>
    <cellStyle name="20% - Accent5 5 3 2 2" xfId="6623" xr:uid="{88438A34-08A1-412E-8BE3-C7C8258EB8D8}"/>
    <cellStyle name="20% - Accent5 5 3 3" xfId="5297" xr:uid="{34140431-256B-4B82-AB47-2E660BBDE52C}"/>
    <cellStyle name="20% - Accent5 5 4" xfId="1079" xr:uid="{B978810D-2C1E-4930-83A7-F25061D691DC}"/>
    <cellStyle name="20% - Accent5 5 4 2" xfId="6795" xr:uid="{9AF444AC-2545-47ED-BA47-E537569EF69E}"/>
    <cellStyle name="20% - Accent5 5 5" xfId="1080" xr:uid="{C5D49185-A639-4792-A7FA-94275DD662B0}"/>
    <cellStyle name="20% - Accent5 5 5 2" xfId="7446" xr:uid="{AD2EF35B-204B-4534-A2E5-49FD47ECCC9B}"/>
    <cellStyle name="20% - Accent5 5 6" xfId="1081" xr:uid="{08D27BC2-0BB2-49D5-A9B0-348E8656A8FE}"/>
    <cellStyle name="20% - Accent5 5 6 2" xfId="8102" xr:uid="{3624A9DE-14C1-4189-8033-4D8F78AF0B7D}"/>
    <cellStyle name="20% - Accent5 5 7" xfId="1082" xr:uid="{48C30DC8-6AC6-498E-A877-02E84837288C}"/>
    <cellStyle name="20% - Accent5 5 7 2" xfId="8765" xr:uid="{C9DB3A03-FAD5-483F-819C-5D9F1D7D4F6A}"/>
    <cellStyle name="20% - Accent5 5 8" xfId="1083" xr:uid="{2E2848EE-1E80-4219-A935-5C9976B64685}"/>
    <cellStyle name="20% - Accent5 5 8 2" xfId="6468" xr:uid="{15D2D5E1-AC94-43DA-9564-D988E7713834}"/>
    <cellStyle name="20% - Accent5 5 9" xfId="1084" xr:uid="{8D899D72-6B92-47BE-89EF-48A256A17C10}"/>
    <cellStyle name="20% - Accent5 5 9 2" xfId="6346" xr:uid="{B881223C-9978-421C-B1CA-4DBB049CAB28}"/>
    <cellStyle name="20% - Accent5 6" xfId="1085" xr:uid="{4A75B0F9-1EC1-4249-A5EB-439FE80C9760}"/>
    <cellStyle name="20% - Accent5 6 2" xfId="1086" xr:uid="{B1B540E1-521F-40B3-8BE7-5485082F9A74}"/>
    <cellStyle name="20% - Accent5 6 2 2" xfId="1087" xr:uid="{F81EE6FA-CE97-463E-9C7E-E4FF453CCC04}"/>
    <cellStyle name="20% - Accent5 6 2 2 2" xfId="7230" xr:uid="{1BF109D5-B6A3-4F32-9052-EFC4A9A340AE}"/>
    <cellStyle name="20% - Accent5 6 2 3" xfId="1088" xr:uid="{16E1398F-9C70-4650-BE50-03F35842FFC0}"/>
    <cellStyle name="20% - Accent5 6 2 3 2" xfId="7881" xr:uid="{7CF6129F-769D-47C6-8C03-0026C9438A8F}"/>
    <cellStyle name="20% - Accent5 6 2 4" xfId="1089" xr:uid="{5490F021-22B5-4453-89D7-CC9563136D75}"/>
    <cellStyle name="20% - Accent5 6 2 4 2" xfId="8537" xr:uid="{E972AF93-F7C1-4620-873B-E72483E96E91}"/>
    <cellStyle name="20% - Accent5 6 2 5" xfId="1090" xr:uid="{57A68D4B-1497-455F-BCD1-9EC96270A580}"/>
    <cellStyle name="20% - Accent5 6 2 5 2" xfId="9200" xr:uid="{EE30B1E1-B819-440C-A354-92A1B97E2254}"/>
    <cellStyle name="20% - Accent5 6 2 6" xfId="1091" xr:uid="{5BD12033-987A-4354-8271-FC4DCCCDF99D}"/>
    <cellStyle name="20% - Accent5 6 2 6 2" xfId="6198" xr:uid="{4DA6A05F-F485-4689-A0E1-2A0CBF9A86EA}"/>
    <cellStyle name="20% - Accent5 6 2 7" xfId="5361" xr:uid="{19D9ACB0-E1BA-4CDE-9866-139C07F9756B}"/>
    <cellStyle name="20% - Accent5 6 3" xfId="1092" xr:uid="{C757541A-AB64-4163-9A9F-027667D7C98E}"/>
    <cellStyle name="20% - Accent5 6 3 2" xfId="6903" xr:uid="{D7CCF458-2130-4DDE-89C0-4D728D50BC53}"/>
    <cellStyle name="20% - Accent5 6 4" xfId="1093" xr:uid="{D5ED313E-D501-4386-856F-2483BE0FA347}"/>
    <cellStyle name="20% - Accent5 6 4 2" xfId="7554" xr:uid="{F436EA02-4F68-45F3-B326-396157037482}"/>
    <cellStyle name="20% - Accent5 6 5" xfId="1094" xr:uid="{1C6E56E6-B6F3-4314-9762-8D999A20943A}"/>
    <cellStyle name="20% - Accent5 6 5 2" xfId="8210" xr:uid="{496DBCA6-062C-4EC8-8CE7-79684CEE6AD4}"/>
    <cellStyle name="20% - Accent5 6 6" xfId="1095" xr:uid="{5A5B2D6E-6E08-4284-A12A-043243E67C85}"/>
    <cellStyle name="20% - Accent5 6 6 2" xfId="8873" xr:uid="{E0C87DBE-1B43-4632-8E1B-AC4D93CB8B03}"/>
    <cellStyle name="20% - Accent5 6 7" xfId="1096" xr:uid="{78068BF7-0DEB-407D-9DAC-D03320EAEA98}"/>
    <cellStyle name="20% - Accent5 6 7 2" xfId="5868" xr:uid="{20FD0733-A9F6-4780-BA5E-6CEA65DB15C7}"/>
    <cellStyle name="20% - Accent5 6 8" xfId="5142" xr:uid="{C2504940-5482-4EAB-903B-B74B40A05A54}"/>
    <cellStyle name="20% - Accent5 7" xfId="1097" xr:uid="{1B69B9B2-FA8C-4B23-A78A-7525B73724F0}"/>
    <cellStyle name="20% - Accent5 7 2" xfId="1098" xr:uid="{FD6C82C5-6083-47AD-BFB9-CC259ABCBD51}"/>
    <cellStyle name="20% - Accent5 7 2 2" xfId="7014" xr:uid="{04ECA90F-1B47-44DA-A358-8FFFFB178DD3}"/>
    <cellStyle name="20% - Accent5 7 3" xfId="1099" xr:uid="{6579460D-2C19-413E-8A9B-FA7D19D274BF}"/>
    <cellStyle name="20% - Accent5 7 3 2" xfId="7665" xr:uid="{3F22C055-E784-43C3-91F7-57CD074155F6}"/>
    <cellStyle name="20% - Accent5 7 4" xfId="1100" xr:uid="{C52FFAEC-DB37-4CCA-923B-15AA25854AF5}"/>
    <cellStyle name="20% - Accent5 7 4 2" xfId="8321" xr:uid="{F0DA9BDC-A250-4647-AC05-B5207DFC195C}"/>
    <cellStyle name="20% - Accent5 7 5" xfId="1101" xr:uid="{36521564-5FDA-4B4F-875F-9A6722B17F82}"/>
    <cellStyle name="20% - Accent5 7 5 2" xfId="8984" xr:uid="{1C1B5C89-2AD6-4331-85BC-757D2E1034E0}"/>
    <cellStyle name="20% - Accent5 7 6" xfId="1102" xr:uid="{E8933331-56A4-43CB-9C54-4BA4A63D6FD2}"/>
    <cellStyle name="20% - Accent5 7 6 2" xfId="5978" xr:uid="{408AEFEC-5A7B-4B1D-9D2D-55B9EDAC70D0}"/>
    <cellStyle name="20% - Accent5 7 7" xfId="5251" xr:uid="{1CC5980B-0961-42D2-8A8C-27A9BDD13520}"/>
    <cellStyle name="20% - Accent5 8" xfId="1103" xr:uid="{A65A3191-B2D6-403A-9C7E-77E8334CD1B4}"/>
    <cellStyle name="20% - Accent5 8 2" xfId="1104" xr:uid="{55C035A4-3D74-4256-9FFC-82932200A04E}"/>
    <cellStyle name="20% - Accent5 8 2 2" xfId="6496" xr:uid="{FFE6E9A3-5984-46A6-8D5D-15D84BAE72E9}"/>
    <cellStyle name="20% - Accent5 8 3" xfId="5027" xr:uid="{7E029C40-F660-4FF4-9F8D-EEE08F052B32}"/>
    <cellStyle name="20% - Accent5 9" xfId="1105" xr:uid="{EAEE6EB6-5E8B-4A28-98A5-29DB33E17693}"/>
    <cellStyle name="20% - Accent5 9 2" xfId="6687" xr:uid="{58BB4F76-2A0E-42FA-8EE4-4829DEFF633E}"/>
    <cellStyle name="20% - Accent6" xfId="1106" builtinId="50" customBuiltin="1"/>
    <cellStyle name="20% - Accent6 10" xfId="1107" xr:uid="{829C0DFA-EF45-4BF6-9B60-6E5B3442FB2A}"/>
    <cellStyle name="20% - Accent6 10 2" xfId="7340" xr:uid="{F2401DB4-750A-4028-9EBD-5850CDC5EF52}"/>
    <cellStyle name="20% - Accent6 11" xfId="1108" xr:uid="{68B1E817-7200-4F7B-865D-101DD361D68A}"/>
    <cellStyle name="20% - Accent6 11 2" xfId="7994" xr:uid="{88BA6AFF-55E2-4CC4-9248-D20DFED9670C}"/>
    <cellStyle name="20% - Accent6 12" xfId="1109" xr:uid="{2FAB13A3-1499-452E-91C9-89DBF070582D}"/>
    <cellStyle name="20% - Accent6 12 2" xfId="8659" xr:uid="{D7F47D28-6527-4698-9568-8717D26350CC}"/>
    <cellStyle name="20% - Accent6 13" xfId="1110" xr:uid="{B4BB8CCA-38A5-4B74-9529-284F820037FC}"/>
    <cellStyle name="20% - Accent6 13 2" xfId="5474" xr:uid="{DB0165F8-F454-4AF6-B1ED-9EB51A4E8225}"/>
    <cellStyle name="20% - Accent6 14" xfId="1111" xr:uid="{142A1731-3E01-45BF-B357-1054C1D9F8DF}"/>
    <cellStyle name="20% - Accent6 14 2" xfId="4916" xr:uid="{B9DEF574-A0DA-49A8-8F8A-DAC450EC4AA8}"/>
    <cellStyle name="20% - Accent6 15" xfId="4801" xr:uid="{55B6A36C-0B45-42CA-899F-161EB243EA87}"/>
    <cellStyle name="20% - Accent6 2" xfId="1112" xr:uid="{A1858914-6129-4AAA-9317-6FC0AFD93587}"/>
    <cellStyle name="20% - Accent6 2 10" xfId="1113" xr:uid="{ECA6684C-E796-4F0B-A8F5-E4E1811D3B6E}"/>
    <cellStyle name="20% - Accent6 2 10 2" xfId="8672" xr:uid="{6597244A-CDE5-4DBF-9D37-0ED3C6FC0BFF}"/>
    <cellStyle name="20% - Accent6 2 11" xfId="1114" xr:uid="{4F2A9DDA-7156-4825-BFA8-D2841DF33E15}"/>
    <cellStyle name="20% - Accent6 2 11 2" xfId="5481" xr:uid="{30B03916-C01E-4685-B78E-473BDC4CC620}"/>
    <cellStyle name="20% - Accent6 2 12" xfId="1115" xr:uid="{4F03A169-AF0F-4AFC-AA9A-E069F9D925AD}"/>
    <cellStyle name="20% - Accent6 2 12 2" xfId="4924" xr:uid="{67FF4671-FF06-4D59-B57F-94137F55F973}"/>
    <cellStyle name="20% - Accent6 2 13" xfId="4837" xr:uid="{C09BF2F0-E127-40AC-B02E-A97B4C9552F5}"/>
    <cellStyle name="20% - Accent6 2 2" xfId="1116" xr:uid="{36679A18-0157-4CE1-8334-ADC3642008EA}"/>
    <cellStyle name="20% - Accent6 2 2 10" xfId="5716" xr:uid="{3A308241-C56B-4BEF-9511-F7042A111BD2}"/>
    <cellStyle name="20% - Accent6 2 2 2" xfId="1117" xr:uid="{54105012-ED39-41F4-891C-7C15382CBF48}"/>
    <cellStyle name="20% - Accent6 2 2 2 2" xfId="1118" xr:uid="{90A160C5-A6ED-4B33-A3A6-940DE579193C}"/>
    <cellStyle name="20% - Accent6 2 2 2 2 2" xfId="1119" xr:uid="{A07D1AA7-6C5F-4F84-8642-2A3D33D1CDD3}"/>
    <cellStyle name="20% - Accent6 2 2 2 2 2 2" xfId="7191" xr:uid="{47A8EFC1-D456-4E9D-8F4C-D140FFC7CE78}"/>
    <cellStyle name="20% - Accent6 2 2 2 2 3" xfId="1120" xr:uid="{688BE660-2336-4A60-B876-523FCBFA57C8}"/>
    <cellStyle name="20% - Accent6 2 2 2 2 3 2" xfId="7842" xr:uid="{42949FBD-A729-4E1B-A52F-CF13A3FB2675}"/>
    <cellStyle name="20% - Accent6 2 2 2 2 4" xfId="1121" xr:uid="{F4A5D970-29AC-4F91-9863-971332539DF9}"/>
    <cellStyle name="20% - Accent6 2 2 2 2 4 2" xfId="8498" xr:uid="{B702942B-4D01-456C-A1B5-1C94B032784F}"/>
    <cellStyle name="20% - Accent6 2 2 2 2 5" xfId="1122" xr:uid="{627F4868-B5FB-4FB2-ACA5-2BD09DC7677B}"/>
    <cellStyle name="20% - Accent6 2 2 2 2 5 2" xfId="9161" xr:uid="{4617B10C-731F-4B1C-AAAD-44CC1CE44917}"/>
    <cellStyle name="20% - Accent6 2 2 2 2 6" xfId="6159" xr:uid="{7C44A1BC-888E-4F41-AFA4-992E7F9598F4}"/>
    <cellStyle name="20% - Accent6 2 2 2 3" xfId="1123" xr:uid="{F2C559A8-8BA3-4F8D-9C09-B240FA7A8424}"/>
    <cellStyle name="20% - Accent6 2 2 2 3 2" xfId="6671" xr:uid="{D7797280-970E-4B0D-B917-638E4D77A26B}"/>
    <cellStyle name="20% - Accent6 2 2 2 4" xfId="1124" xr:uid="{25A89704-0125-45CE-BE84-5D86DEE6D45B}"/>
    <cellStyle name="20% - Accent6 2 2 2 4 2" xfId="6864" xr:uid="{6D15F45F-D17A-4623-B37A-2C89D7004B33}"/>
    <cellStyle name="20% - Accent6 2 2 2 5" xfId="1125" xr:uid="{422EF0A0-0379-42DE-86F3-86DCEB9C49FD}"/>
    <cellStyle name="20% - Accent6 2 2 2 5 2" xfId="7515" xr:uid="{995A40C0-42BF-4740-A7B8-121554C453CF}"/>
    <cellStyle name="20% - Accent6 2 2 2 6" xfId="1126" xr:uid="{C59EAEC6-ACC9-41E4-A7FC-33401B6365D1}"/>
    <cellStyle name="20% - Accent6 2 2 2 6 2" xfId="8171" xr:uid="{A3434F58-EB35-49E6-85B7-4CFB7DFB9951}"/>
    <cellStyle name="20% - Accent6 2 2 2 7" xfId="1127" xr:uid="{903CEB44-FCD8-4B51-92D7-6C23A6B256CD}"/>
    <cellStyle name="20% - Accent6 2 2 2 7 2" xfId="8834" xr:uid="{1EA80D1D-6D76-4C74-A6B2-AB0DE03BFFE3}"/>
    <cellStyle name="20% - Accent6 2 2 2 8" xfId="5823" xr:uid="{24E4EEC4-549C-4055-924B-A41A5798C86C}"/>
    <cellStyle name="20% - Accent6 2 2 3" xfId="1128" xr:uid="{F657578B-AFA0-4EEC-A6C6-E6053F4A53F9}"/>
    <cellStyle name="20% - Accent6 2 2 3 2" xfId="1129" xr:uid="{6B4DF9B4-DE4A-4B8C-8B5C-A96BF989BF29}"/>
    <cellStyle name="20% - Accent6 2 2 3 2 2" xfId="1130" xr:uid="{D0D0B260-562C-4D76-9D6C-9DEF1BB26E8E}"/>
    <cellStyle name="20% - Accent6 2 2 3 2 2 2" xfId="7299" xr:uid="{F035B975-1FFE-4390-842A-D7F7E65F08DF}"/>
    <cellStyle name="20% - Accent6 2 2 3 2 3" xfId="1131" xr:uid="{BED0F5E8-FE0B-44DB-8588-FD8237415C57}"/>
    <cellStyle name="20% - Accent6 2 2 3 2 3 2" xfId="7950" xr:uid="{6A736503-C038-48FC-A043-4656D686FC87}"/>
    <cellStyle name="20% - Accent6 2 2 3 2 4" xfId="1132" xr:uid="{4D26937F-178F-469F-AF53-B382E2C7F250}"/>
    <cellStyle name="20% - Accent6 2 2 3 2 4 2" xfId="8606" xr:uid="{56739679-DE79-4ED4-AD0B-58BEC510C6E5}"/>
    <cellStyle name="20% - Accent6 2 2 3 2 5" xfId="1133" xr:uid="{5BE5EF04-BB39-4585-82CD-6F5BF116AB49}"/>
    <cellStyle name="20% - Accent6 2 2 3 2 5 2" xfId="9269" xr:uid="{A67D78DC-2544-4815-AF2B-371C3E94C2BC}"/>
    <cellStyle name="20% - Accent6 2 2 3 2 6" xfId="6267" xr:uid="{93A70CBC-7708-43AC-8B9B-6FA3B63A512B}"/>
    <cellStyle name="20% - Accent6 2 2 3 3" xfId="1134" xr:uid="{B89A12AB-362E-4D64-A623-C8092AEA2015}"/>
    <cellStyle name="20% - Accent6 2 2 3 3 2" xfId="6972" xr:uid="{F83ED013-D1D6-40BE-A8D9-565333A02254}"/>
    <cellStyle name="20% - Accent6 2 2 3 4" xfId="1135" xr:uid="{C922A54F-6843-47A7-A712-C13936FA6AD7}"/>
    <cellStyle name="20% - Accent6 2 2 3 4 2" xfId="7623" xr:uid="{161AD199-AFB4-416E-A822-45B4005C8ACE}"/>
    <cellStyle name="20% - Accent6 2 2 3 5" xfId="1136" xr:uid="{5B3E2540-0424-46F2-8961-26DC0FE549B8}"/>
    <cellStyle name="20% - Accent6 2 2 3 5 2" xfId="8279" xr:uid="{ED4F931F-C914-4B4C-A970-C3F65469098F}"/>
    <cellStyle name="20% - Accent6 2 2 3 6" xfId="1137" xr:uid="{55DC0A6A-4B48-4ED8-B4FC-8BE90F438BD3}"/>
    <cellStyle name="20% - Accent6 2 2 3 6 2" xfId="8942" xr:uid="{520CB5B8-E1F1-4EC3-9B4D-5A3FDB32C51D}"/>
    <cellStyle name="20% - Accent6 2 2 3 7" xfId="5937" xr:uid="{748C52A3-8F9C-4811-A963-A144E374CCA7}"/>
    <cellStyle name="20% - Accent6 2 2 4" xfId="1138" xr:uid="{4E1D9808-E543-4487-B838-244D8586B89E}"/>
    <cellStyle name="20% - Accent6 2 2 4 2" xfId="1139" xr:uid="{6AF8E106-75D9-4657-8605-BAD5B7B74D7E}"/>
    <cellStyle name="20% - Accent6 2 2 4 2 2" xfId="7083" xr:uid="{CED5FCF1-FB46-42C7-83B4-14CBAB91737F}"/>
    <cellStyle name="20% - Accent6 2 2 4 3" xfId="1140" xr:uid="{82D3C80F-33CE-4BE8-896C-CA9FACC09CED}"/>
    <cellStyle name="20% - Accent6 2 2 4 3 2" xfId="7734" xr:uid="{2A0AB80D-191B-4B8D-A2EE-49BF132643ED}"/>
    <cellStyle name="20% - Accent6 2 2 4 4" xfId="1141" xr:uid="{0BE990DD-F596-4F88-81E4-9C8F1CDBD7AE}"/>
    <cellStyle name="20% - Accent6 2 2 4 4 2" xfId="8390" xr:uid="{2BA8C260-88FE-4588-9539-DB8868CC27F5}"/>
    <cellStyle name="20% - Accent6 2 2 4 5" xfId="1142" xr:uid="{C17AE014-1BA7-49CD-ACF1-DC0E9BC1A6AD}"/>
    <cellStyle name="20% - Accent6 2 2 4 5 2" xfId="9053" xr:uid="{3DFAA925-5779-44F9-8DE7-50528515B36E}"/>
    <cellStyle name="20% - Accent6 2 2 4 6" xfId="6051" xr:uid="{4827E8EB-A1B6-42EB-A42D-79AF530C5902}"/>
    <cellStyle name="20% - Accent6 2 2 5" xfId="1143" xr:uid="{A4FA1E4F-A6EC-43BF-808C-ED163FD29C56}"/>
    <cellStyle name="20% - Accent6 2 2 5 2" xfId="6554" xr:uid="{68E23739-0F1E-444D-A4E6-ED698667F5C8}"/>
    <cellStyle name="20% - Accent6 2 2 6" xfId="1144" xr:uid="{6C37672E-91E4-418B-A911-1B0CF3909687}"/>
    <cellStyle name="20% - Accent6 2 2 6 2" xfId="6756" xr:uid="{4EA4C30B-CBE3-4823-9897-E88064E327E3}"/>
    <cellStyle name="20% - Accent6 2 2 7" xfId="1145" xr:uid="{43EB9ED3-F170-4735-8994-FF0DFD6E7645}"/>
    <cellStyle name="20% - Accent6 2 2 7 2" xfId="7407" xr:uid="{5553DDFA-03E5-4235-A2EF-1E9AC0218F74}"/>
    <cellStyle name="20% - Accent6 2 2 8" xfId="1146" xr:uid="{C0060041-4C42-4D0F-9CF2-34B70A89DCAF}"/>
    <cellStyle name="20% - Accent6 2 2 8 2" xfId="8063" xr:uid="{2843A73D-DDCC-4873-B46E-3D36FA8D1F7D}"/>
    <cellStyle name="20% - Accent6 2 2 9" xfId="1147" xr:uid="{97139100-E16F-4ABB-8EF6-215E5CD529AD}"/>
    <cellStyle name="20% - Accent6 2 2 9 2" xfId="8726" xr:uid="{D05185BA-68D7-4757-8784-F08C380DA7E5}"/>
    <cellStyle name="20% - Accent6 2 3" xfId="1148" xr:uid="{E57CF1E0-725F-4B7D-AB33-778BC73124E8}"/>
    <cellStyle name="20% - Accent6 2 3 2" xfId="1149" xr:uid="{B0735584-5BBF-4BC1-A9FA-1CADAF34B192}"/>
    <cellStyle name="20% - Accent6 2 3 2 2" xfId="1150" xr:uid="{5822B409-1ACC-4C44-892C-F3B462A34C9D}"/>
    <cellStyle name="20% - Accent6 2 3 2 2 2" xfId="7137" xr:uid="{A2E0C96D-CC81-4CA1-B3DF-30E4E269330F}"/>
    <cellStyle name="20% - Accent6 2 3 2 3" xfId="1151" xr:uid="{8710B003-063E-4094-AB1A-19AB6D834D8A}"/>
    <cellStyle name="20% - Accent6 2 3 2 3 2" xfId="7788" xr:uid="{DFEBD5F2-21C3-46AB-89DB-63B442A9839A}"/>
    <cellStyle name="20% - Accent6 2 3 2 4" xfId="1152" xr:uid="{D5987C96-E885-433A-BDBC-F6C027974582}"/>
    <cellStyle name="20% - Accent6 2 3 2 4 2" xfId="8444" xr:uid="{6EDD08F5-57E4-4C02-9167-7013CC053F44}"/>
    <cellStyle name="20% - Accent6 2 3 2 5" xfId="1153" xr:uid="{10B190D2-4990-452C-82A3-F7A0F9AF464F}"/>
    <cellStyle name="20% - Accent6 2 3 2 5 2" xfId="9107" xr:uid="{D849D321-AF04-4F6A-9C6D-27CB2056BD75}"/>
    <cellStyle name="20% - Accent6 2 3 2 6" xfId="6105" xr:uid="{4775FC41-BADC-47F8-8070-B6B926D70086}"/>
    <cellStyle name="20% - Accent6 2 3 3" xfId="1154" xr:uid="{5BB2950E-F4A2-4422-8101-C411F39449AD}"/>
    <cellStyle name="20% - Accent6 2 3 3 2" xfId="6644" xr:uid="{38BAC270-2AC7-4E5E-ABCF-9AD23EA3D1B7}"/>
    <cellStyle name="20% - Accent6 2 3 4" xfId="1155" xr:uid="{D13FD765-1523-4476-B770-44ABF008A452}"/>
    <cellStyle name="20% - Accent6 2 3 4 2" xfId="6810" xr:uid="{B22116DF-A325-4555-86C3-1A50A3F8964C}"/>
    <cellStyle name="20% - Accent6 2 3 5" xfId="1156" xr:uid="{D2722CD8-A2E0-49C9-9F7A-51BC1F6DDEFC}"/>
    <cellStyle name="20% - Accent6 2 3 5 2" xfId="7461" xr:uid="{792FBE58-6B3B-4B15-8414-92AE98780D53}"/>
    <cellStyle name="20% - Accent6 2 3 6" xfId="1157" xr:uid="{7E6C84B4-C644-4D20-B950-87CE9D017C47}"/>
    <cellStyle name="20% - Accent6 2 3 6 2" xfId="8117" xr:uid="{153C093F-50C9-4491-AD37-748DABD0B107}"/>
    <cellStyle name="20% - Accent6 2 3 7" xfId="1158" xr:uid="{9A2D0DB9-1CAC-4AAA-991F-AE51B1700CAA}"/>
    <cellStyle name="20% - Accent6 2 3 7 2" xfId="8780" xr:uid="{D28E7F74-DC4F-45DB-A90E-DF58FF1DEED6}"/>
    <cellStyle name="20% - Accent6 2 3 8" xfId="5769" xr:uid="{66343DD2-978B-4EB3-9222-1D2773FA3779}"/>
    <cellStyle name="20% - Accent6 2 4" xfId="1159" xr:uid="{A71C215A-D52F-40D2-98A0-EE8B8619AEB4}"/>
    <cellStyle name="20% - Accent6 2 4 2" xfId="1160" xr:uid="{17C3F9A1-791A-48B2-BF8C-E5DB7367EFD5}"/>
    <cellStyle name="20% - Accent6 2 4 2 2" xfId="1161" xr:uid="{9D8002C3-3A52-4486-B325-4351FC82CA64}"/>
    <cellStyle name="20% - Accent6 2 4 2 2 2" xfId="7245" xr:uid="{AC895767-B852-4044-A7A0-2FB8A84C4636}"/>
    <cellStyle name="20% - Accent6 2 4 2 3" xfId="1162" xr:uid="{B3B0568A-FC10-4EC6-B442-21F3CE9539C4}"/>
    <cellStyle name="20% - Accent6 2 4 2 3 2" xfId="7896" xr:uid="{733F3CAD-5BDA-477C-A97A-643A1ED95458}"/>
    <cellStyle name="20% - Accent6 2 4 2 4" xfId="1163" xr:uid="{CD3E08EF-E542-40EE-B66E-C32ED5076BB2}"/>
    <cellStyle name="20% - Accent6 2 4 2 4 2" xfId="8552" xr:uid="{94972E55-44B2-41C7-AAE2-0CC5C431E1F3}"/>
    <cellStyle name="20% - Accent6 2 4 2 5" xfId="1164" xr:uid="{A89B2906-B298-4A04-A16D-DA7C130263D2}"/>
    <cellStyle name="20% - Accent6 2 4 2 5 2" xfId="9215" xr:uid="{BB5A9A7C-582B-4130-BB60-C98E3BE61B08}"/>
    <cellStyle name="20% - Accent6 2 4 2 6" xfId="6213" xr:uid="{E2838848-08E8-4541-8BC9-BB1F54E01E6D}"/>
    <cellStyle name="20% - Accent6 2 4 3" xfId="1165" xr:uid="{B206E38C-B2CC-4E40-909B-51C88565A7D7}"/>
    <cellStyle name="20% - Accent6 2 4 3 2" xfId="6918" xr:uid="{772AA0C0-9431-42C1-9F01-3146B2D4186E}"/>
    <cellStyle name="20% - Accent6 2 4 4" xfId="1166" xr:uid="{ADB72184-9B4A-4212-9820-91207D2D3C2A}"/>
    <cellStyle name="20% - Accent6 2 4 4 2" xfId="7569" xr:uid="{5B3B669B-8A98-49A0-93BD-F33690DA93C2}"/>
    <cellStyle name="20% - Accent6 2 4 5" xfId="1167" xr:uid="{A38BA142-301D-43E1-8F3C-23E93ABDD867}"/>
    <cellStyle name="20% - Accent6 2 4 5 2" xfId="8225" xr:uid="{1B1D7C2D-2233-45B0-99FB-36B0C894E42E}"/>
    <cellStyle name="20% - Accent6 2 4 6" xfId="1168" xr:uid="{978BE319-34B8-4C64-958A-92D2EF9DDBC8}"/>
    <cellStyle name="20% - Accent6 2 4 6 2" xfId="8888" xr:uid="{87AAD8CF-9C3D-4F19-B58E-7505A19109A3}"/>
    <cellStyle name="20% - Accent6 2 4 7" xfId="5883" xr:uid="{5F5676BF-F8FD-4760-B966-CFEA72606C05}"/>
    <cellStyle name="20% - Accent6 2 5" xfId="1169" xr:uid="{74A93145-F8DB-493E-859B-E90F17CD1337}"/>
    <cellStyle name="20% - Accent6 2 5 2" xfId="1170" xr:uid="{8862983B-27DE-4186-AF1B-F32EDF02ED89}"/>
    <cellStyle name="20% - Accent6 2 5 2 2" xfId="7029" xr:uid="{C0CCBD05-5D89-4E78-8738-88758D7F5C32}"/>
    <cellStyle name="20% - Accent6 2 5 3" xfId="1171" xr:uid="{A0883400-EF6F-412F-ACF7-0400C8760A56}"/>
    <cellStyle name="20% - Accent6 2 5 3 2" xfId="7680" xr:uid="{CE2D7E1D-F544-446E-9668-5778A3F16B56}"/>
    <cellStyle name="20% - Accent6 2 5 4" xfId="1172" xr:uid="{DD3D4D41-44D9-4F0B-B7F7-1D2D3304542D}"/>
    <cellStyle name="20% - Accent6 2 5 4 2" xfId="8336" xr:uid="{59D4E850-101A-421F-B712-7BB40857225E}"/>
    <cellStyle name="20% - Accent6 2 5 5" xfId="1173" xr:uid="{4CF3B584-E686-4BA4-B303-8C021D7F3138}"/>
    <cellStyle name="20% - Accent6 2 5 5 2" xfId="8999" xr:uid="{A3735CB6-B78A-49E8-A120-1802471FA78B}"/>
    <cellStyle name="20% - Accent6 2 5 6" xfId="5997" xr:uid="{7A2D97F2-BD62-452E-8A40-D5418CE7019D}"/>
    <cellStyle name="20% - Accent6 2 6" xfId="1174" xr:uid="{500EA438-6E0A-4C2A-BE57-242B7E5FF374}"/>
    <cellStyle name="20% - Accent6 2 6 2" xfId="6518" xr:uid="{A3A24407-262A-4DD9-A4A5-2608A04F8EDB}"/>
    <cellStyle name="20% - Accent6 2 7" xfId="1175" xr:uid="{1C3C363D-49AA-4F2D-B576-E197A1B60CE6}"/>
    <cellStyle name="20% - Accent6 2 7 2" xfId="6702" xr:uid="{4936CB2C-A571-4624-A0C6-D8C2635DE2AF}"/>
    <cellStyle name="20% - Accent6 2 8" xfId="1176" xr:uid="{18B561AC-730D-48DD-BB53-9FD27CFC55E2}"/>
    <cellStyle name="20% - Accent6 2 8 2" xfId="7353" xr:uid="{2E20242A-06DB-4925-83B0-920D1DEF3C20}"/>
    <cellStyle name="20% - Accent6 2 9" xfId="1177" xr:uid="{CECA0477-4052-4D32-A002-610E2D80A533}"/>
    <cellStyle name="20% - Accent6 2 9 2" xfId="8008" xr:uid="{C78BFF0C-B84B-40E2-B887-890406E08747}"/>
    <cellStyle name="20% - Accent6 3" xfId="1178" xr:uid="{BF66AAE0-C117-4DC7-A487-97BC0CCF2D6A}"/>
    <cellStyle name="20% - Accent6 3 10" xfId="1179" xr:uid="{4EA2F684-4CEE-434F-9C6A-528D9B6C6062}"/>
    <cellStyle name="20% - Accent6 3 10 2" xfId="8694" xr:uid="{E5E64255-AB28-4250-A557-A7A8E602AFF7}"/>
    <cellStyle name="20% - Accent6 3 11" xfId="1180" xr:uid="{A43C7E6D-39F3-442E-B69A-13F586D59D50}"/>
    <cellStyle name="20% - Accent6 3 11 2" xfId="6455" xr:uid="{10C9C69B-1734-4C64-A91B-6C0620F2144F}"/>
    <cellStyle name="20% - Accent6 3 12" xfId="1181" xr:uid="{D34ABF22-7AAE-48AC-B95A-72EEABA099F1}"/>
    <cellStyle name="20% - Accent6 3 12 2" xfId="6414" xr:uid="{DBA3D5D3-D35F-4DE6-8C0E-C2F3C32BBB69}"/>
    <cellStyle name="20% - Accent6 3 13" xfId="1182" xr:uid="{3F45B14C-C967-4AEF-9FD1-D8A6BF36C510}"/>
    <cellStyle name="20% - Accent6 3 13 2" xfId="5677" xr:uid="{3A57B1AB-956B-4508-8D42-09B90014DF49}"/>
    <cellStyle name="20% - Accent6 3 14" xfId="5006" xr:uid="{42C81873-8074-45B6-8C6C-27E1B8D65DF4}"/>
    <cellStyle name="20% - Accent6 3 2" xfId="1183" xr:uid="{05B90A75-04A8-4667-AD18-33692EFD09E8}"/>
    <cellStyle name="20% - Accent6 3 2 10" xfId="1184" xr:uid="{FBA18D8C-E054-4531-AB9D-46A23DF2C0AE}"/>
    <cellStyle name="20% - Accent6 3 2 10 2" xfId="5738" xr:uid="{9E8BE320-60EE-4A02-ABF4-7BF828301671}"/>
    <cellStyle name="20% - Accent6 3 2 11" xfId="5098" xr:uid="{B5A3D7E8-CBB7-45FD-80D6-FBE76EEFDA66}"/>
    <cellStyle name="20% - Accent6 3 2 2" xfId="1185" xr:uid="{ADA9041D-2DA4-430D-8D10-98AD1A5993FE}"/>
    <cellStyle name="20% - Accent6 3 2 2 2" xfId="1186" xr:uid="{B02F0D3F-275F-4D66-96D5-6FDCE67105B4}"/>
    <cellStyle name="20% - Accent6 3 2 2 2 2" xfId="1187" xr:uid="{32E5A132-A571-49F6-BF21-4DE7BACFD17E}"/>
    <cellStyle name="20% - Accent6 3 2 2 2 2 2" xfId="7213" xr:uid="{6494F5BC-B7A3-4B86-AABF-78164C4E7A88}"/>
    <cellStyle name="20% - Accent6 3 2 2 2 3" xfId="1188" xr:uid="{83A31762-876F-4FB5-B2F6-E37E487E55D8}"/>
    <cellStyle name="20% - Accent6 3 2 2 2 3 2" xfId="7864" xr:uid="{10EF1023-F281-43A3-89F4-D095C232D726}"/>
    <cellStyle name="20% - Accent6 3 2 2 2 4" xfId="1189" xr:uid="{137BAF04-E003-4B78-A48F-2E581BEA77F5}"/>
    <cellStyle name="20% - Accent6 3 2 2 2 4 2" xfId="8520" xr:uid="{A947945C-0049-42B6-99F6-510AEFFC828D}"/>
    <cellStyle name="20% - Accent6 3 2 2 2 5" xfId="1190" xr:uid="{FA183163-D766-4E82-80C4-E64458421571}"/>
    <cellStyle name="20% - Accent6 3 2 2 2 5 2" xfId="9183" xr:uid="{76F1D367-5B28-47A5-9288-F5743DCF1AA4}"/>
    <cellStyle name="20% - Accent6 3 2 2 2 6" xfId="1191" xr:uid="{0C148935-42E4-4D58-8D0A-AAD8414D5267}"/>
    <cellStyle name="20% - Accent6 3 2 2 2 6 2" xfId="6181" xr:uid="{CD5F3C07-C935-45BE-953B-5DA78E4A62A3}"/>
    <cellStyle name="20% - Accent6 3 2 2 2 7" xfId="5428" xr:uid="{03DC5904-1B9F-4485-A853-B101FD2D09E4}"/>
    <cellStyle name="20% - Accent6 3 2 2 3" xfId="1192" xr:uid="{765DDE8B-245E-4142-BD55-F2A962E49671}"/>
    <cellStyle name="20% - Accent6 3 2 2 3 2" xfId="6538" xr:uid="{E37C8CAF-C31C-4C17-861B-DC29CE29AC6C}"/>
    <cellStyle name="20% - Accent6 3 2 2 4" xfId="1193" xr:uid="{2082A325-1239-4432-A279-840AAAE63DD5}"/>
    <cellStyle name="20% - Accent6 3 2 2 4 2" xfId="6886" xr:uid="{3C1D92E6-0A09-4FF1-8449-B668C3141690}"/>
    <cellStyle name="20% - Accent6 3 2 2 5" xfId="1194" xr:uid="{BAAE8758-6DEB-488C-A869-97FEAC1318E5}"/>
    <cellStyle name="20% - Accent6 3 2 2 5 2" xfId="7537" xr:uid="{D2790DF4-3743-4C92-B1B1-15B7DFA6B3EB}"/>
    <cellStyle name="20% - Accent6 3 2 2 6" xfId="1195" xr:uid="{BD359174-6043-46F3-BB74-8B2CC84B6BC0}"/>
    <cellStyle name="20% - Accent6 3 2 2 6 2" xfId="8193" xr:uid="{2C7576AB-159E-4365-8C43-83736A89E333}"/>
    <cellStyle name="20% - Accent6 3 2 2 7" xfId="1196" xr:uid="{C7F74DA5-8324-4C0A-A394-13B795B081D0}"/>
    <cellStyle name="20% - Accent6 3 2 2 7 2" xfId="8856" xr:uid="{7E9260F9-3791-496C-88C9-2798D8EB2D0B}"/>
    <cellStyle name="20% - Accent6 3 2 2 8" xfId="1197" xr:uid="{C856405F-5F23-45E6-9764-17D9A1EB3D12}"/>
    <cellStyle name="20% - Accent6 3 2 2 8 2" xfId="5845" xr:uid="{87E6593B-8946-410C-A8E9-123D0C45B122}"/>
    <cellStyle name="20% - Accent6 3 2 2 9" xfId="5209" xr:uid="{08649D51-0B8B-459E-9943-45A24BEB9E7C}"/>
    <cellStyle name="20% - Accent6 3 2 3" xfId="1198" xr:uid="{87A68A3B-F1AC-4612-B49C-AA430B567EF7}"/>
    <cellStyle name="20% - Accent6 3 2 3 2" xfId="1199" xr:uid="{813FB73E-7649-498F-AE95-6AFDA749A2B0}"/>
    <cellStyle name="20% - Accent6 3 2 3 2 2" xfId="1200" xr:uid="{412DF1EC-88D8-47FF-AE46-7FDDFF6B241F}"/>
    <cellStyle name="20% - Accent6 3 2 3 2 2 2" xfId="7321" xr:uid="{2682EF80-24FF-4BCA-B82D-4737E5134ADA}"/>
    <cellStyle name="20% - Accent6 3 2 3 2 3" xfId="1201" xr:uid="{B5074400-F1DE-4918-8258-26D17B88B412}"/>
    <cellStyle name="20% - Accent6 3 2 3 2 3 2" xfId="7972" xr:uid="{1A37043C-DB03-4073-9D24-5AC6147C49C9}"/>
    <cellStyle name="20% - Accent6 3 2 3 2 4" xfId="1202" xr:uid="{C2401BBD-2FDB-4276-BE1D-85E83DB03D8E}"/>
    <cellStyle name="20% - Accent6 3 2 3 2 4 2" xfId="8628" xr:uid="{C30FB73B-F7E5-4507-AE4C-92434EB2EA65}"/>
    <cellStyle name="20% - Accent6 3 2 3 2 5" xfId="1203" xr:uid="{45FF0452-7886-499C-936C-67FA3045208D}"/>
    <cellStyle name="20% - Accent6 3 2 3 2 5 2" xfId="9291" xr:uid="{B07559EC-A2D9-4972-BDFD-5A0F02BD564A}"/>
    <cellStyle name="20% - Accent6 3 2 3 2 6" xfId="6289" xr:uid="{55AD3218-903C-469E-94A0-1C319349AB70}"/>
    <cellStyle name="20% - Accent6 3 2 3 3" xfId="1204" xr:uid="{678C0B2C-D3DE-4C1A-AA5B-BE4C4640F3E0}"/>
    <cellStyle name="20% - Accent6 3 2 3 3 2" xfId="6994" xr:uid="{ECADB0B5-5FDA-43FD-A498-E9CC1079BFC9}"/>
    <cellStyle name="20% - Accent6 3 2 3 4" xfId="1205" xr:uid="{B1A03705-A691-4199-9C73-F11B9B3D6F54}"/>
    <cellStyle name="20% - Accent6 3 2 3 4 2" xfId="7645" xr:uid="{F7793055-69F1-4D2A-9825-DC505A744E1D}"/>
    <cellStyle name="20% - Accent6 3 2 3 5" xfId="1206" xr:uid="{8B55BE04-6110-4071-9693-652896B05B77}"/>
    <cellStyle name="20% - Accent6 3 2 3 5 2" xfId="8301" xr:uid="{A1BC3970-7F96-4627-8760-AB5529420E53}"/>
    <cellStyle name="20% - Accent6 3 2 3 6" xfId="1207" xr:uid="{F4CD6AC3-7B38-4DE6-9CE0-046004CB8CC2}"/>
    <cellStyle name="20% - Accent6 3 2 3 6 2" xfId="8964" xr:uid="{9B704E8C-F5B1-4659-9C9E-8924DC9C232E}"/>
    <cellStyle name="20% - Accent6 3 2 3 7" xfId="1208" xr:uid="{020BE18E-2E57-4B92-84A7-324D4EBC531D}"/>
    <cellStyle name="20% - Accent6 3 2 3 7 2" xfId="5959" xr:uid="{3763306D-8F9C-49A3-9CA7-BEB730CB5B05}"/>
    <cellStyle name="20% - Accent6 3 2 3 8" xfId="5318" xr:uid="{56DCBBE4-1435-4E93-B282-B14EB1156359}"/>
    <cellStyle name="20% - Accent6 3 2 4" xfId="1209" xr:uid="{4FD001E4-CCA1-47A5-8BFB-BE2D9D9AE035}"/>
    <cellStyle name="20% - Accent6 3 2 4 2" xfId="1210" xr:uid="{CCE241CE-553F-405A-B746-A2B6DFE42D44}"/>
    <cellStyle name="20% - Accent6 3 2 4 2 2" xfId="7105" xr:uid="{D1B5A486-19AE-4AA7-8ED1-4976F0AAAF85}"/>
    <cellStyle name="20% - Accent6 3 2 4 3" xfId="1211" xr:uid="{994DF434-13D2-4252-8495-5A64FA14FBC5}"/>
    <cellStyle name="20% - Accent6 3 2 4 3 2" xfId="7756" xr:uid="{78AF8BD3-CCDB-4786-9EAF-12A44D7EE6EF}"/>
    <cellStyle name="20% - Accent6 3 2 4 4" xfId="1212" xr:uid="{C8AEA120-2DB7-47BA-B4B2-86F229631937}"/>
    <cellStyle name="20% - Accent6 3 2 4 4 2" xfId="8412" xr:uid="{569414C9-F8B8-4C59-91C5-F1132206F7E6}"/>
    <cellStyle name="20% - Accent6 3 2 4 5" xfId="1213" xr:uid="{1CC0BD36-E55D-45C5-AB76-278AD4678B3F}"/>
    <cellStyle name="20% - Accent6 3 2 4 5 2" xfId="9075" xr:uid="{A159BFF8-02D3-4E4D-8758-59426E7E2217}"/>
    <cellStyle name="20% - Accent6 3 2 4 6" xfId="6073" xr:uid="{8B374118-EE0C-488D-87C1-FCBEDAFC87CB}"/>
    <cellStyle name="20% - Accent6 3 2 5" xfId="1214" xr:uid="{20E21BD9-3E34-4A83-B6AA-9973E960F059}"/>
    <cellStyle name="20% - Accent6 3 2 5 2" xfId="6548" xr:uid="{61A955E5-BEE9-4734-AC16-0245BC0465C3}"/>
    <cellStyle name="20% - Accent6 3 2 6" xfId="1215" xr:uid="{836E1CC4-86FC-47E3-9205-6E01DD7C3A99}"/>
    <cellStyle name="20% - Accent6 3 2 6 2" xfId="6778" xr:uid="{6E3F3781-7F69-41FD-8036-77F2A1926AA7}"/>
    <cellStyle name="20% - Accent6 3 2 7" xfId="1216" xr:uid="{F465C1B4-6020-43E7-8F7F-1E702075F213}"/>
    <cellStyle name="20% - Accent6 3 2 7 2" xfId="7429" xr:uid="{91C8F6C5-983E-46C3-A02F-6DA183149D55}"/>
    <cellStyle name="20% - Accent6 3 2 8" xfId="1217" xr:uid="{33A3E4F1-1572-402D-9434-CDACB5B7E0B5}"/>
    <cellStyle name="20% - Accent6 3 2 8 2" xfId="8085" xr:uid="{1E8BFFDD-C5B2-4DC2-81D7-ED89E1F84995}"/>
    <cellStyle name="20% - Accent6 3 2 9" xfId="1218" xr:uid="{A00F4EE1-0784-499A-A772-A17FE6DBBC93}"/>
    <cellStyle name="20% - Accent6 3 2 9 2" xfId="8748" xr:uid="{0A107B9A-5E2A-474F-8663-71954B427008}"/>
    <cellStyle name="20% - Accent6 3 3" xfId="1219" xr:uid="{A256FE23-3F64-441D-8DA1-09353E06C786}"/>
    <cellStyle name="20% - Accent6 3 3 2" xfId="1220" xr:uid="{179690DA-3098-44DB-B916-2EEF0ED99E26}"/>
    <cellStyle name="20% - Accent6 3 3 2 2" xfId="1221" xr:uid="{4959D872-249B-48CE-99AF-60DB5338F55F}"/>
    <cellStyle name="20% - Accent6 3 3 2 2 2" xfId="7159" xr:uid="{C3844166-221A-43F4-8331-657892BF9448}"/>
    <cellStyle name="20% - Accent6 3 3 2 3" xfId="1222" xr:uid="{4718E8B2-2A2D-4524-92E4-02DBA978898A}"/>
    <cellStyle name="20% - Accent6 3 3 2 3 2" xfId="7810" xr:uid="{8EDFE2C7-94C7-4253-A2AD-00A4A41843EC}"/>
    <cellStyle name="20% - Accent6 3 3 2 4" xfId="1223" xr:uid="{A8E7470E-374F-4D02-B5A7-7028066A3264}"/>
    <cellStyle name="20% - Accent6 3 3 2 4 2" xfId="8466" xr:uid="{13549BC8-6BC3-4D9D-9187-04361241919E}"/>
    <cellStyle name="20% - Accent6 3 3 2 5" xfId="1224" xr:uid="{78CEA19D-AD63-4ACA-A65B-42D8B85468F6}"/>
    <cellStyle name="20% - Accent6 3 3 2 5 2" xfId="9129" xr:uid="{415ED83F-9E7F-421F-8F09-250CC1181D53}"/>
    <cellStyle name="20% - Accent6 3 3 2 6" xfId="1225" xr:uid="{BBDAB065-1D78-4B3F-8C3B-2D0676EC42A9}"/>
    <cellStyle name="20% - Accent6 3 3 2 6 2" xfId="6127" xr:uid="{612F3CE3-D890-46A7-9BDD-8CBD6A63195E}"/>
    <cellStyle name="20% - Accent6 3 3 2 7" xfId="5385" xr:uid="{A3136D85-A794-43CC-9A49-937237271049}"/>
    <cellStyle name="20% - Accent6 3 3 3" xfId="1226" xr:uid="{C44A146C-1BAA-4DC9-9ADE-0AD39824DE58}"/>
    <cellStyle name="20% - Accent6 3 3 3 2" xfId="6608" xr:uid="{6B549C2D-5C27-4538-89B2-A92B007E09A0}"/>
    <cellStyle name="20% - Accent6 3 3 4" xfId="1227" xr:uid="{AA1779ED-A414-4240-8101-C1955C0907D1}"/>
    <cellStyle name="20% - Accent6 3 3 4 2" xfId="6832" xr:uid="{4755B6CF-9A93-417E-AD57-0A294473541E}"/>
    <cellStyle name="20% - Accent6 3 3 5" xfId="1228" xr:uid="{91E90609-E9AD-4F6B-916E-F5501866156E}"/>
    <cellStyle name="20% - Accent6 3 3 5 2" xfId="7483" xr:uid="{076D4741-2970-4FC5-9B80-E0B7E4145AD8}"/>
    <cellStyle name="20% - Accent6 3 3 6" xfId="1229" xr:uid="{ED35EE33-9AC9-4D33-AC49-24E6A304442E}"/>
    <cellStyle name="20% - Accent6 3 3 6 2" xfId="8139" xr:uid="{3FD0374C-5BD9-49F1-AD0B-AFDDCBC5D620}"/>
    <cellStyle name="20% - Accent6 3 3 7" xfId="1230" xr:uid="{B28B07FC-36EB-43C3-A565-9D9E5C58A0CB}"/>
    <cellStyle name="20% - Accent6 3 3 7 2" xfId="8802" xr:uid="{E0CC1E4E-60A9-4B39-9476-9F08C1F7E7A2}"/>
    <cellStyle name="20% - Accent6 3 3 8" xfId="1231" xr:uid="{EFA2F064-40FD-474E-A1C7-2313C0E7EAA8}"/>
    <cellStyle name="20% - Accent6 3 3 8 2" xfId="5791" xr:uid="{82C6E5E3-0758-47E7-AEEB-54C49DB0E452}"/>
    <cellStyle name="20% - Accent6 3 3 9" xfId="5166" xr:uid="{357558A0-FF9A-44DF-9201-B3BA6D3A065E}"/>
    <cellStyle name="20% - Accent6 3 4" xfId="1232" xr:uid="{4ECA59AA-E754-47E3-97CC-BCC088C3D679}"/>
    <cellStyle name="20% - Accent6 3 4 2" xfId="1233" xr:uid="{BB7BD73A-4804-48BD-83DF-835CDCB694D5}"/>
    <cellStyle name="20% - Accent6 3 4 2 2" xfId="1234" xr:uid="{408A1FC8-2AEB-4B6D-BC36-170BE909AE18}"/>
    <cellStyle name="20% - Accent6 3 4 2 2 2" xfId="7267" xr:uid="{D6D3A045-DB50-4BDF-8757-A147AC5A908B}"/>
    <cellStyle name="20% - Accent6 3 4 2 3" xfId="1235" xr:uid="{12C4F248-A018-4AB0-AB6C-17A1173F660D}"/>
    <cellStyle name="20% - Accent6 3 4 2 3 2" xfId="7918" xr:uid="{E45B7282-09FA-4A3C-8CA3-B390BEE7BCCE}"/>
    <cellStyle name="20% - Accent6 3 4 2 4" xfId="1236" xr:uid="{AF1DCC45-5E34-4F54-B870-649699E899AE}"/>
    <cellStyle name="20% - Accent6 3 4 2 4 2" xfId="8574" xr:uid="{7C1CAC4D-501B-4421-8A88-E11B42F608E0}"/>
    <cellStyle name="20% - Accent6 3 4 2 5" xfId="1237" xr:uid="{AF495E14-7FC6-40B9-A3A1-8AE9A527022C}"/>
    <cellStyle name="20% - Accent6 3 4 2 5 2" xfId="9237" xr:uid="{376FCE0D-28AA-4193-B229-54BDB37F09FC}"/>
    <cellStyle name="20% - Accent6 3 4 2 6" xfId="6235" xr:uid="{F62E2C62-9229-4F6D-A919-0ABBDDD3CAE1}"/>
    <cellStyle name="20% - Accent6 3 4 3" xfId="1238" xr:uid="{FDF7268C-EBE3-4D7B-B831-5832F821282D}"/>
    <cellStyle name="20% - Accent6 3 4 3 2" xfId="6940" xr:uid="{662857CB-DF46-42B7-8DE6-9A2C928C0B84}"/>
    <cellStyle name="20% - Accent6 3 4 4" xfId="1239" xr:uid="{655ACC6F-1D8F-4EC5-A3E6-9BD1285A0794}"/>
    <cellStyle name="20% - Accent6 3 4 4 2" xfId="7591" xr:uid="{0283BA87-260F-4F42-A518-6FC0C35E400C}"/>
    <cellStyle name="20% - Accent6 3 4 5" xfId="1240" xr:uid="{AE257992-9FCC-4A64-8F10-FD4306631A87}"/>
    <cellStyle name="20% - Accent6 3 4 5 2" xfId="8247" xr:uid="{8A6D5698-83F0-4FEA-9F24-B069D34CD686}"/>
    <cellStyle name="20% - Accent6 3 4 6" xfId="1241" xr:uid="{6C01AD91-1F26-401E-B70B-DAAEB4D11C95}"/>
    <cellStyle name="20% - Accent6 3 4 6 2" xfId="8910" xr:uid="{DF95A815-A46F-48E9-A4B1-38F876AF2141}"/>
    <cellStyle name="20% - Accent6 3 4 7" xfId="1242" xr:uid="{C46DCEE9-63D0-4288-8442-72BE40D7EE31}"/>
    <cellStyle name="20% - Accent6 3 4 7 2" xfId="5905" xr:uid="{3783EFA6-43F0-4967-B0D1-93AF02B901BA}"/>
    <cellStyle name="20% - Accent6 3 4 8" xfId="5275" xr:uid="{0A64DC09-8B3A-47ED-A95B-90ACFB755FE9}"/>
    <cellStyle name="20% - Accent6 3 5" xfId="1243" xr:uid="{B2CFA6B7-342A-4C2A-8A20-A6565D29B12A}"/>
    <cellStyle name="20% - Accent6 3 5 2" xfId="1244" xr:uid="{D062F421-0CE0-4C78-A672-6867D0AD5FDB}"/>
    <cellStyle name="20% - Accent6 3 5 2 2" xfId="7051" xr:uid="{BF2D6B8A-94DA-443F-8908-EE316B91F403}"/>
    <cellStyle name="20% - Accent6 3 5 3" xfId="1245" xr:uid="{CB242DC4-E1E0-4376-B301-02C1D92C3595}"/>
    <cellStyle name="20% - Accent6 3 5 3 2" xfId="7702" xr:uid="{DBC29A4B-C796-41C1-A570-A5C0D670F0E9}"/>
    <cellStyle name="20% - Accent6 3 5 4" xfId="1246" xr:uid="{7F0079DA-629F-452B-A8FC-B38FB631197D}"/>
    <cellStyle name="20% - Accent6 3 5 4 2" xfId="8358" xr:uid="{9A4956F9-D23C-47EA-9AF3-69709EDE45F0}"/>
    <cellStyle name="20% - Accent6 3 5 5" xfId="1247" xr:uid="{91D7F15D-CB33-4279-B4DE-C81C9FD474F3}"/>
    <cellStyle name="20% - Accent6 3 5 5 2" xfId="9021" xr:uid="{C27C5D8B-07BD-417D-8D46-61A1B9190A2B}"/>
    <cellStyle name="20% - Accent6 3 5 6" xfId="1248" xr:uid="{BB837FFE-C77A-4714-96BA-48BAFFED4511}"/>
    <cellStyle name="20% - Accent6 3 5 6 2" xfId="6019" xr:uid="{DAA361DF-6EC1-46FF-912B-9949D48EA8D4}"/>
    <cellStyle name="20% - Accent6 3 5 7" xfId="5052" xr:uid="{E7D1E5BF-C91E-4859-BC09-A836201FBC35}"/>
    <cellStyle name="20% - Accent6 3 6" xfId="1249" xr:uid="{A7E4E506-357D-4C88-8B49-4A2E15871E5F}"/>
    <cellStyle name="20% - Accent6 3 6 2" xfId="6533" xr:uid="{23D7E131-5A74-467D-8F11-76399952A3E2}"/>
    <cellStyle name="20% - Accent6 3 7" xfId="1250" xr:uid="{90072821-D9BA-4ADF-B5DE-98CA615DBC2C}"/>
    <cellStyle name="20% - Accent6 3 7 2" xfId="6724" xr:uid="{3C3C2D21-B6DF-426D-BA7D-50C2AD583215}"/>
    <cellStyle name="20% - Accent6 3 8" xfId="1251" xr:uid="{9F17CC21-0A1B-4600-B261-09D1E40B0372}"/>
    <cellStyle name="20% - Accent6 3 8 2" xfId="7375" xr:uid="{F84926F3-7FD0-4A82-B243-702ECFD3EDFB}"/>
    <cellStyle name="20% - Accent6 3 9" xfId="1252" xr:uid="{52EA151E-4C4A-4848-982E-F579CAC1FD55}"/>
    <cellStyle name="20% - Accent6 3 9 2" xfId="8030" xr:uid="{8B4BCDD2-C2D5-4D4B-A72B-DC9B8F839E30}"/>
    <cellStyle name="20% - Accent6 4" xfId="1253" xr:uid="{C491CE5D-34D8-4BDB-8F99-15392DE2989C}"/>
    <cellStyle name="20% - Accent6 4 10" xfId="1254" xr:uid="{CD010C55-2622-41CA-AAC2-74A9796E5B8D}"/>
    <cellStyle name="20% - Accent6 4 10 2" xfId="5705" xr:uid="{6EAD25CF-77DC-4FEB-BB63-0AC6E02F93AE}"/>
    <cellStyle name="20% - Accent6 4 11" xfId="5117" xr:uid="{07077905-5B5A-45EC-ACDE-9F335EE064DC}"/>
    <cellStyle name="20% - Accent6 4 2" xfId="1255" xr:uid="{3C5586EF-F695-4F74-B77B-CE9FFF5FEB47}"/>
    <cellStyle name="20% - Accent6 4 2 2" xfId="1256" xr:uid="{4AA61007-2151-4DAF-95BC-B0962D8A6B56}"/>
    <cellStyle name="20% - Accent6 4 2 2 2" xfId="1257" xr:uid="{50503B99-749E-45E8-872B-81A47BE59E1F}"/>
    <cellStyle name="20% - Accent6 4 2 2 2 2" xfId="7180" xr:uid="{51F79DCA-1231-4247-B98C-558F657ADE2D}"/>
    <cellStyle name="20% - Accent6 4 2 2 3" xfId="1258" xr:uid="{7564D7A5-9BA5-46C2-AFF0-6EE03869856A}"/>
    <cellStyle name="20% - Accent6 4 2 2 3 2" xfId="7831" xr:uid="{09FA3CFE-DE4C-4071-AE26-339FC3290B12}"/>
    <cellStyle name="20% - Accent6 4 2 2 4" xfId="1259" xr:uid="{C0520CD1-710B-4DF8-8549-10E6B943E18C}"/>
    <cellStyle name="20% - Accent6 4 2 2 4 2" xfId="8487" xr:uid="{EB725DA3-B59A-4FA6-AC6F-7EC674111A4A}"/>
    <cellStyle name="20% - Accent6 4 2 2 5" xfId="1260" xr:uid="{8DA1186E-A4D1-4E67-B44F-26E545B9EDCF}"/>
    <cellStyle name="20% - Accent6 4 2 2 5 2" xfId="9150" xr:uid="{4C47EF51-332B-458F-B9FF-518327045D60}"/>
    <cellStyle name="20% - Accent6 4 2 2 6" xfId="1261" xr:uid="{C6280CCD-10D0-4394-8D9F-880F6856475B}"/>
    <cellStyle name="20% - Accent6 4 2 2 6 2" xfId="6148" xr:uid="{8FAFE42A-D311-442B-85DA-7EEDCB9B1492}"/>
    <cellStyle name="20% - Accent6 4 2 2 7" xfId="5447" xr:uid="{05AFC483-1A24-4A7D-9C79-14994C8A4A25}"/>
    <cellStyle name="20% - Accent6 4 2 3" xfId="1262" xr:uid="{81513394-7BB2-45ED-A10F-3A0345D7D6A4}"/>
    <cellStyle name="20% - Accent6 4 2 3 2" xfId="6560" xr:uid="{9142F67A-125F-430E-8BF7-3229B8F4D9FB}"/>
    <cellStyle name="20% - Accent6 4 2 4" xfId="1263" xr:uid="{CC1D1C19-4E7A-4DF7-B378-6D28E276D136}"/>
    <cellStyle name="20% - Accent6 4 2 4 2" xfId="6853" xr:uid="{BCC1F229-771D-417E-9E7C-37DD50EE2C8A}"/>
    <cellStyle name="20% - Accent6 4 2 5" xfId="1264" xr:uid="{3D1498AA-4C44-4716-9261-868E2FAB2EC4}"/>
    <cellStyle name="20% - Accent6 4 2 5 2" xfId="7504" xr:uid="{F5803BE3-14F6-48E7-88FD-019902ABE19B}"/>
    <cellStyle name="20% - Accent6 4 2 6" xfId="1265" xr:uid="{3D4EBB44-14B7-4C07-9E32-8E76664186A3}"/>
    <cellStyle name="20% - Accent6 4 2 6 2" xfId="8160" xr:uid="{9C58A1B1-9A9F-4C93-A41F-A97F2A835E5E}"/>
    <cellStyle name="20% - Accent6 4 2 7" xfId="1266" xr:uid="{5D9558C8-5F0C-4277-A54A-FDF95D4A5481}"/>
    <cellStyle name="20% - Accent6 4 2 7 2" xfId="8823" xr:uid="{9DE5829C-B37B-454F-B77E-5A0023270537}"/>
    <cellStyle name="20% - Accent6 4 2 8" xfId="1267" xr:uid="{EFA3F8D5-52DA-4361-A207-5986DAB74265}"/>
    <cellStyle name="20% - Accent6 4 2 8 2" xfId="5812" xr:uid="{93C834EC-D98E-47F3-B356-C5ADE284F269}"/>
    <cellStyle name="20% - Accent6 4 2 9" xfId="5228" xr:uid="{1E6D708A-D152-4BCA-8E93-EBA3F9620233}"/>
    <cellStyle name="20% - Accent6 4 3" xfId="1268" xr:uid="{AA5F9DB3-AFCE-4EC9-AAE5-AEBBB677D944}"/>
    <cellStyle name="20% - Accent6 4 3 2" xfId="1269" xr:uid="{E8F09D9B-CDBE-4046-BE8C-37C615CB2D7D}"/>
    <cellStyle name="20% - Accent6 4 3 2 2" xfId="1270" xr:uid="{72B06A4C-ED66-494A-BCAD-4161D13E9E99}"/>
    <cellStyle name="20% - Accent6 4 3 2 2 2" xfId="7288" xr:uid="{C5579D2B-B139-4552-BB85-4FB5C2219933}"/>
    <cellStyle name="20% - Accent6 4 3 2 3" xfId="1271" xr:uid="{6FD72956-6C0E-4748-A45A-2476E1110275}"/>
    <cellStyle name="20% - Accent6 4 3 2 3 2" xfId="7939" xr:uid="{5A369754-AD01-414D-A9A7-13C5849218FD}"/>
    <cellStyle name="20% - Accent6 4 3 2 4" xfId="1272" xr:uid="{E5FA4888-0041-443E-AF9D-37E3AF94F83E}"/>
    <cellStyle name="20% - Accent6 4 3 2 4 2" xfId="8595" xr:uid="{ABB660F7-1577-4B30-9134-064038FC6574}"/>
    <cellStyle name="20% - Accent6 4 3 2 5" xfId="1273" xr:uid="{B0AF90BC-4322-40D1-9600-540125D3B29C}"/>
    <cellStyle name="20% - Accent6 4 3 2 5 2" xfId="9258" xr:uid="{BF578384-1C5C-40AB-AB91-515B39AED5E0}"/>
    <cellStyle name="20% - Accent6 4 3 2 6" xfId="6256" xr:uid="{39BB9348-C7FB-4456-B747-7739EACD8916}"/>
    <cellStyle name="20% - Accent6 4 3 3" xfId="1274" xr:uid="{E7ACDAE5-B88C-4681-807A-796FCA277449}"/>
    <cellStyle name="20% - Accent6 4 3 3 2" xfId="6961" xr:uid="{A3502306-FB2E-41F8-B14A-277942884799}"/>
    <cellStyle name="20% - Accent6 4 3 4" xfId="1275" xr:uid="{5A18AB9E-767F-4D7A-8CB0-8A6200766F99}"/>
    <cellStyle name="20% - Accent6 4 3 4 2" xfId="7612" xr:uid="{72378A2E-2A38-4F75-BF99-B3032593818E}"/>
    <cellStyle name="20% - Accent6 4 3 5" xfId="1276" xr:uid="{45340B5C-D994-44AE-B76F-BF52242AFE96}"/>
    <cellStyle name="20% - Accent6 4 3 5 2" xfId="8268" xr:uid="{08A87EE3-CA7B-46AC-A38B-D10631EC4B8D}"/>
    <cellStyle name="20% - Accent6 4 3 6" xfId="1277" xr:uid="{87061CAF-20E0-40CA-BE78-2C4DA174F7A3}"/>
    <cellStyle name="20% - Accent6 4 3 6 2" xfId="8931" xr:uid="{4DC526EC-164B-4120-A897-F213DC1ECBDE}"/>
    <cellStyle name="20% - Accent6 4 3 7" xfId="1278" xr:uid="{10285FB3-3FD9-4808-8DDD-9EE28D153228}"/>
    <cellStyle name="20% - Accent6 4 3 7 2" xfId="5926" xr:uid="{39528C42-4298-4BA4-8E9A-E9CEBC4634DD}"/>
    <cellStyle name="20% - Accent6 4 3 8" xfId="5337" xr:uid="{1237670B-202E-4662-BCEC-5414D5BE5079}"/>
    <cellStyle name="20% - Accent6 4 4" xfId="1279" xr:uid="{67BBC293-199B-487A-B860-BCFA7532D6A3}"/>
    <cellStyle name="20% - Accent6 4 4 2" xfId="1280" xr:uid="{54E06243-897E-470F-AA2E-2DA661787F0E}"/>
    <cellStyle name="20% - Accent6 4 4 2 2" xfId="7072" xr:uid="{99ED953E-AFBB-47A3-A17C-71EAE07902B7}"/>
    <cellStyle name="20% - Accent6 4 4 3" xfId="1281" xr:uid="{A3ACBCFC-C021-4551-AC76-141E89C771E5}"/>
    <cellStyle name="20% - Accent6 4 4 3 2" xfId="7723" xr:uid="{9948F461-DA5D-4BBC-83ED-76B449C72926}"/>
    <cellStyle name="20% - Accent6 4 4 4" xfId="1282" xr:uid="{A4B62BAA-1B63-4F20-989A-BC02ACB96CDE}"/>
    <cellStyle name="20% - Accent6 4 4 4 2" xfId="8379" xr:uid="{9BD87BD5-6920-4A02-9621-38343790EF91}"/>
    <cellStyle name="20% - Accent6 4 4 5" xfId="1283" xr:uid="{18DFF77B-D57F-4397-842B-C4879E15878F}"/>
    <cellStyle name="20% - Accent6 4 4 5 2" xfId="9042" xr:uid="{36DB5A76-07A1-4571-B543-74EDCC03E9F8}"/>
    <cellStyle name="20% - Accent6 4 4 6" xfId="6040" xr:uid="{00588F85-8486-4093-BDF2-ED7A7CBE4A34}"/>
    <cellStyle name="20% - Accent6 4 5" xfId="1284" xr:uid="{B4554B64-E56F-4BFB-BCF4-E2689011F88C}"/>
    <cellStyle name="20% - Accent6 4 5 2" xfId="6549" xr:uid="{392186A7-C657-4410-B3E6-53739EC5CAFE}"/>
    <cellStyle name="20% - Accent6 4 6" xfId="1285" xr:uid="{671E4518-11EC-4F49-B549-89A086D7065A}"/>
    <cellStyle name="20% - Accent6 4 6 2" xfId="6745" xr:uid="{1BCEA527-9E40-4871-99E4-15FFC02FC245}"/>
    <cellStyle name="20% - Accent6 4 7" xfId="1286" xr:uid="{ECEFCAC9-9638-4173-8229-7028A0156B07}"/>
    <cellStyle name="20% - Accent6 4 7 2" xfId="7396" xr:uid="{EEBD8D15-FF1D-4D0C-AB6F-41C2B67BD86C}"/>
    <cellStyle name="20% - Accent6 4 8" xfId="1287" xr:uid="{FF7B9108-FBAC-4E76-BFEF-19A0E0C79171}"/>
    <cellStyle name="20% - Accent6 4 8 2" xfId="8052" xr:uid="{289E1EEF-8BF1-45EC-BE6D-78FAE4810F67}"/>
    <cellStyle name="20% - Accent6 4 9" xfId="1288" xr:uid="{94C20858-3896-48DC-9B9B-F6B8DC072A0B}"/>
    <cellStyle name="20% - Accent6 4 9 2" xfId="8715" xr:uid="{EEEA273F-9D95-4806-885B-3795D968182D}"/>
    <cellStyle name="20% - Accent6 5" xfId="1289" xr:uid="{5D1CCC7E-4E41-4EC9-8413-93EFF931297B}"/>
    <cellStyle name="20% - Accent6 5 10" xfId="1290" xr:uid="{F307EC38-A386-4B78-BA3E-FC994781D54C}"/>
    <cellStyle name="20% - Accent6 5 10 2" xfId="5756" xr:uid="{7BEC991F-1896-4580-9010-36C486D8F31C}"/>
    <cellStyle name="20% - Accent6 5 11" xfId="5076" xr:uid="{2A800007-C7AD-44C8-B231-1FF577382014}"/>
    <cellStyle name="20% - Accent6 5 2" xfId="1291" xr:uid="{598C5F99-2F27-4A16-96ED-07D573396D46}"/>
    <cellStyle name="20% - Accent6 5 2 2" xfId="1292" xr:uid="{D460A787-AA2B-4F75-9800-0DFC36BAA2D9}"/>
    <cellStyle name="20% - Accent6 5 2 2 2" xfId="1293" xr:uid="{36BB261F-6179-4202-93EE-1E70B91BC7BC}"/>
    <cellStyle name="20% - Accent6 5 2 2 2 2" xfId="7124" xr:uid="{8B57AA4A-120E-4556-8B23-DEFAD878971B}"/>
    <cellStyle name="20% - Accent6 5 2 2 3" xfId="5409" xr:uid="{A8FD2759-7852-4B2C-B94B-9B8F716C7538}"/>
    <cellStyle name="20% - Accent6 5 2 3" xfId="1294" xr:uid="{E33CAFCB-1BDE-491C-9CAD-3FAD42A3455F}"/>
    <cellStyle name="20% - Accent6 5 2 3 2" xfId="7775" xr:uid="{F6BBE925-A66D-49FF-BD4B-FBB281736A97}"/>
    <cellStyle name="20% - Accent6 5 2 4" xfId="1295" xr:uid="{B5F68645-717C-4B16-BF01-BF6D117D6339}"/>
    <cellStyle name="20% - Accent6 5 2 4 2" xfId="8431" xr:uid="{4D2245A0-D145-47D7-B88B-A54073DDB15D}"/>
    <cellStyle name="20% - Accent6 5 2 5" xfId="1296" xr:uid="{BE81EFFE-012A-42C1-A883-7C5D68989728}"/>
    <cellStyle name="20% - Accent6 5 2 5 2" xfId="9094" xr:uid="{B4FFC7EF-2733-46D5-9941-8467659900B2}"/>
    <cellStyle name="20% - Accent6 5 2 6" xfId="1297" xr:uid="{7C2F4B39-8733-4B44-9FD8-6ACD21F98DB1}"/>
    <cellStyle name="20% - Accent6 5 2 6 2" xfId="6092" xr:uid="{B96262B3-572C-409C-A71C-FA759188BA92}"/>
    <cellStyle name="20% - Accent6 5 2 7" xfId="5190" xr:uid="{BF9FA064-6B96-4A6A-BCE4-ED8DE22FA5F5}"/>
    <cellStyle name="20% - Accent6 5 3" xfId="1298" xr:uid="{E071A39C-B9C7-48C9-9800-6F7A09F462BA}"/>
    <cellStyle name="20% - Accent6 5 3 2" xfId="1299" xr:uid="{0F91223C-CE76-4F0B-8696-F22D9D785336}"/>
    <cellStyle name="20% - Accent6 5 3 2 2" xfId="6612" xr:uid="{B0F39C36-1B90-440F-8245-C78329D3AF57}"/>
    <cellStyle name="20% - Accent6 5 3 3" xfId="5299" xr:uid="{65F7A79A-9020-4792-850B-9AFCA1339631}"/>
    <cellStyle name="20% - Accent6 5 4" xfId="1300" xr:uid="{F4F67AE6-BF43-48C9-A111-CA313E00267C}"/>
    <cellStyle name="20% - Accent6 5 4 2" xfId="6797" xr:uid="{CE2658FD-7E07-45E9-B004-7CCB273ECC20}"/>
    <cellStyle name="20% - Accent6 5 5" xfId="1301" xr:uid="{C288F242-2B8E-4828-9245-4A476438E512}"/>
    <cellStyle name="20% - Accent6 5 5 2" xfId="7448" xr:uid="{977E9A15-1CA6-444C-A179-ACAC2F501228}"/>
    <cellStyle name="20% - Accent6 5 6" xfId="1302" xr:uid="{B8E9F027-94FA-41CB-8976-43E76B18EB9C}"/>
    <cellStyle name="20% - Accent6 5 6 2" xfId="8104" xr:uid="{EEC1D217-4F8C-4508-A17C-540814333260}"/>
    <cellStyle name="20% - Accent6 5 7" xfId="1303" xr:uid="{C131C717-B2EB-44FF-8FEE-0A81C35D5578}"/>
    <cellStyle name="20% - Accent6 5 7 2" xfId="8767" xr:uid="{62C925BC-2741-4C07-AD78-57F22597C0BE}"/>
    <cellStyle name="20% - Accent6 5 8" xfId="1304" xr:uid="{63C3771F-1BD5-416A-AAC5-4B10FBFBD831}"/>
    <cellStyle name="20% - Accent6 5 8 2" xfId="6470" xr:uid="{A33BA2DA-BC9C-4818-A120-DA2213A17A43}"/>
    <cellStyle name="20% - Accent6 5 9" xfId="1305" xr:uid="{B4C82FDF-586C-416A-98FA-B48F782FEBB5}"/>
    <cellStyle name="20% - Accent6 5 9 2" xfId="6350" xr:uid="{4A7445E0-3613-4A7C-9522-CF10016281B7}"/>
    <cellStyle name="20% - Accent6 6" xfId="1306" xr:uid="{A606D5FB-6CF6-4108-A5A1-E7B28E12F965}"/>
    <cellStyle name="20% - Accent6 6 2" xfId="1307" xr:uid="{8AB38664-E3A1-42F8-BFC3-45C8E823E9E8}"/>
    <cellStyle name="20% - Accent6 6 2 2" xfId="1308" xr:uid="{FEC3D056-E7CF-475B-B4F1-CF9428BD8F59}"/>
    <cellStyle name="20% - Accent6 6 2 2 2" xfId="7232" xr:uid="{2720672E-80FE-4CAC-A510-EE108EFA256E}"/>
    <cellStyle name="20% - Accent6 6 2 3" xfId="1309" xr:uid="{D4042263-6E01-4755-B079-8B7F9484BA73}"/>
    <cellStyle name="20% - Accent6 6 2 3 2" xfId="7883" xr:uid="{07CECF7A-A708-4BF2-9FF4-AAE6AC841E0B}"/>
    <cellStyle name="20% - Accent6 6 2 4" xfId="1310" xr:uid="{25BC04FA-99AA-4298-91EC-9469E9F96CB3}"/>
    <cellStyle name="20% - Accent6 6 2 4 2" xfId="8539" xr:uid="{DAB41E55-BF01-4914-83C3-6AF5B7F0EA3C}"/>
    <cellStyle name="20% - Accent6 6 2 5" xfId="1311" xr:uid="{C2CD549A-11A9-4F96-9EB5-E8060CC51A40}"/>
    <cellStyle name="20% - Accent6 6 2 5 2" xfId="9202" xr:uid="{3F6D9512-7028-4BE4-9A88-85FBD77F0F5E}"/>
    <cellStyle name="20% - Accent6 6 2 6" xfId="1312" xr:uid="{8B952F1A-7446-433D-9500-FAA70F6A317E}"/>
    <cellStyle name="20% - Accent6 6 2 6 2" xfId="6200" xr:uid="{7248B304-E841-4F8F-88ED-8566F92273E2}"/>
    <cellStyle name="20% - Accent6 6 2 7" xfId="5363" xr:uid="{E9A58565-35BA-48CA-AEB1-6CF521351632}"/>
    <cellStyle name="20% - Accent6 6 3" xfId="1313" xr:uid="{0D2EC01A-C8C9-4A32-82E6-25199F6F0BDF}"/>
    <cellStyle name="20% - Accent6 6 3 2" xfId="6905" xr:uid="{6D9F5F47-C232-41CC-B942-B80084969C5C}"/>
    <cellStyle name="20% - Accent6 6 4" xfId="1314" xr:uid="{24F98F79-0E5E-456D-9622-E8DF1E03726F}"/>
    <cellStyle name="20% - Accent6 6 4 2" xfId="7556" xr:uid="{5CC832B7-EA60-4050-B586-AEDAC28489CC}"/>
    <cellStyle name="20% - Accent6 6 5" xfId="1315" xr:uid="{D2ECA4A4-E90E-4AB7-917B-B6879A29EAA3}"/>
    <cellStyle name="20% - Accent6 6 5 2" xfId="8212" xr:uid="{530FAAE5-6B66-4BB6-A469-750C5C950692}"/>
    <cellStyle name="20% - Accent6 6 6" xfId="1316" xr:uid="{0687AD2C-D2A4-4072-9F06-EED60830CAF3}"/>
    <cellStyle name="20% - Accent6 6 6 2" xfId="8875" xr:uid="{22933652-8A02-49C3-A0C5-B017D08ECF5B}"/>
    <cellStyle name="20% - Accent6 6 7" xfId="1317" xr:uid="{98F04766-B208-4633-A15A-05332318E4E0}"/>
    <cellStyle name="20% - Accent6 6 7 2" xfId="5870" xr:uid="{52EF880E-7ABA-41B4-9BA4-19A752CDCAFE}"/>
    <cellStyle name="20% - Accent6 6 8" xfId="5144" xr:uid="{F267B442-C960-44C3-A8C6-4EB59B2ACC1F}"/>
    <cellStyle name="20% - Accent6 7" xfId="1318" xr:uid="{E53615D2-E2BC-44E4-A0CF-21D89CFE5B68}"/>
    <cellStyle name="20% - Accent6 7 2" xfId="1319" xr:uid="{857331A9-3AD1-4C64-946D-69965C6DA0B6}"/>
    <cellStyle name="20% - Accent6 7 2 2" xfId="7016" xr:uid="{1B03D9AF-2EC9-4C5A-9667-61C8B6B46727}"/>
    <cellStyle name="20% - Accent6 7 3" xfId="1320" xr:uid="{662E261C-E561-40E1-B173-89E937875717}"/>
    <cellStyle name="20% - Accent6 7 3 2" xfId="7667" xr:uid="{BCE806B6-FA45-4974-9B3A-17DAF7F943B9}"/>
    <cellStyle name="20% - Accent6 7 4" xfId="1321" xr:uid="{5745281D-C29E-4437-A164-61A7035EF719}"/>
    <cellStyle name="20% - Accent6 7 4 2" xfId="8323" xr:uid="{C6822293-67F1-4AE7-A5E7-06D30A501F97}"/>
    <cellStyle name="20% - Accent6 7 5" xfId="1322" xr:uid="{4A01243A-8EC9-4A80-9511-E4C2021D21A2}"/>
    <cellStyle name="20% - Accent6 7 5 2" xfId="8986" xr:uid="{7A09D83B-06F3-45FC-8D7A-3F48F736072E}"/>
    <cellStyle name="20% - Accent6 7 6" xfId="1323" xr:uid="{1ED872A3-F8AC-40C3-9E03-5625E68F87A6}"/>
    <cellStyle name="20% - Accent6 7 6 2" xfId="5980" xr:uid="{0668CFB9-BBB9-4EE5-A2B3-545796FDBF1F}"/>
    <cellStyle name="20% - Accent6 7 7" xfId="5253" xr:uid="{696CA874-A9A6-4820-8A7E-D560FAE560AE}"/>
    <cellStyle name="20% - Accent6 8" xfId="1324" xr:uid="{D158DD34-4671-4784-9DA2-818ECFE1BA3C}"/>
    <cellStyle name="20% - Accent6 8 2" xfId="1325" xr:uid="{BC0E6F04-0C44-4123-BB3F-FD6D0E8B6AF1}"/>
    <cellStyle name="20% - Accent6 8 2 2" xfId="6632" xr:uid="{79058306-91B2-4348-BD7E-54CA9EE41EAC}"/>
    <cellStyle name="20% - Accent6 8 3" xfId="5029" xr:uid="{867E3B96-9540-48F4-92B3-0BE521874D91}"/>
    <cellStyle name="20% - Accent6 9" xfId="1326" xr:uid="{5B992D11-FD03-4A05-8C64-AEF30756AE13}"/>
    <cellStyle name="20% - Accent6 9 2" xfId="6689" xr:uid="{D9FAB6BD-7280-4743-8823-3DD97178472E}"/>
    <cellStyle name="40% - Accent1" xfId="1327" builtinId="31" customBuiltin="1"/>
    <cellStyle name="40% - Accent1 10" xfId="1328" xr:uid="{55CFB98C-0689-4369-B5B9-C192DC0B9C6D}"/>
    <cellStyle name="40% - Accent1 10 2" xfId="7331" xr:uid="{54470F12-00D4-4EF0-91D4-D66074F7E6D4}"/>
    <cellStyle name="40% - Accent1 11" xfId="1329" xr:uid="{79359126-6E51-4220-954A-9AEF0CED0CF1}"/>
    <cellStyle name="40% - Accent1 11 2" xfId="7985" xr:uid="{A0A79E05-0886-4013-B3FA-1E93CBF93C73}"/>
    <cellStyle name="40% - Accent1 12" xfId="1330" xr:uid="{47FD7631-D5A0-4C52-90AF-85CFD5F3C185}"/>
    <cellStyle name="40% - Accent1 12 2" xfId="8650" xr:uid="{49D5843F-C301-4B5B-A786-DE89045A6BF9}"/>
    <cellStyle name="40% - Accent1 13" xfId="1331" xr:uid="{CAFC342F-1FC7-42F1-9B0B-CC358B62E0D9}"/>
    <cellStyle name="40% - Accent1 13 2" xfId="5465" xr:uid="{22B2B1A1-0C0F-4711-80FD-44B631AE1182}"/>
    <cellStyle name="40% - Accent1 14" xfId="1332" xr:uid="{F0E4FDC5-615C-4107-812B-0F1F22FB4686}"/>
    <cellStyle name="40% - Accent1 14 2" xfId="4907" xr:uid="{CC7ECC13-894A-4626-9CC6-0ED56BD0FF29}"/>
    <cellStyle name="40% - Accent1 15" xfId="4782" xr:uid="{CB0AC65D-6A5D-4A80-A571-551CC82E35C3}"/>
    <cellStyle name="40% - Accent1 2" xfId="1333" xr:uid="{12E814A0-452C-4721-A23A-856D40887798}"/>
    <cellStyle name="40% - Accent1 2 10" xfId="1334" xr:uid="{7E333140-7301-4947-AD7D-F688E3BB5BEC}"/>
    <cellStyle name="40% - Accent1 2 10 2" xfId="8673" xr:uid="{8CBC08DB-8EB5-4FD9-8B79-845BC7192CFC}"/>
    <cellStyle name="40% - Accent1 2 11" xfId="1335" xr:uid="{25D554C8-1D2E-4609-A892-9B4386269AD2}"/>
    <cellStyle name="40% - Accent1 2 11 2" xfId="5482" xr:uid="{CDE76061-7B56-4460-881C-7CBE46ABD0AF}"/>
    <cellStyle name="40% - Accent1 2 12" xfId="1336" xr:uid="{F14F0AF7-3F08-4E1D-A2DD-0AE9FF7CF1B3}"/>
    <cellStyle name="40% - Accent1 2 12 2" xfId="4925" xr:uid="{7D4DFC6D-AF1C-435E-B16E-FCF1E7987D3B}"/>
    <cellStyle name="40% - Accent1 2 13" xfId="4838" xr:uid="{C0B4B54E-066D-4DFC-9334-787FA15B7CAB}"/>
    <cellStyle name="40% - Accent1 2 2" xfId="1337" xr:uid="{18509F14-F713-4616-8F3F-753788EEE13A}"/>
    <cellStyle name="40% - Accent1 2 2 10" xfId="5717" xr:uid="{E26939FD-CC09-4FE8-A136-2F9374F53104}"/>
    <cellStyle name="40% - Accent1 2 2 2" xfId="1338" xr:uid="{A7FD5E71-8CD4-4718-9CA9-007642EDC97E}"/>
    <cellStyle name="40% - Accent1 2 2 2 2" xfId="1339" xr:uid="{87A7E772-EE1A-4F71-8953-CA4444971E24}"/>
    <cellStyle name="40% - Accent1 2 2 2 2 2" xfId="1340" xr:uid="{0D2A0DBC-C405-43C5-98D9-D819ACF5F703}"/>
    <cellStyle name="40% - Accent1 2 2 2 2 2 2" xfId="7192" xr:uid="{9347A803-0A12-4AB4-A5CF-45CDCBCF86E5}"/>
    <cellStyle name="40% - Accent1 2 2 2 2 3" xfId="1341" xr:uid="{E5BC56BF-BAC9-4871-AD8B-4CDD14CA94B8}"/>
    <cellStyle name="40% - Accent1 2 2 2 2 3 2" xfId="7843" xr:uid="{29402D4B-0E29-4FCF-B3DD-3CD8DDE73430}"/>
    <cellStyle name="40% - Accent1 2 2 2 2 4" xfId="1342" xr:uid="{1957537A-C3B7-44FD-A8F1-D7CF2CAB1E6A}"/>
    <cellStyle name="40% - Accent1 2 2 2 2 4 2" xfId="8499" xr:uid="{60A956E2-739A-47D5-A9AF-F8D9170BA9B1}"/>
    <cellStyle name="40% - Accent1 2 2 2 2 5" xfId="1343" xr:uid="{C944F6DC-6A9A-41F3-BA1B-D8E100B04525}"/>
    <cellStyle name="40% - Accent1 2 2 2 2 5 2" xfId="9162" xr:uid="{D1695689-BF9F-48B7-86EA-698F5B5AA07A}"/>
    <cellStyle name="40% - Accent1 2 2 2 2 6" xfId="6160" xr:uid="{A64DD067-DD6E-41FC-A8C4-E71D510918F8}"/>
    <cellStyle name="40% - Accent1 2 2 2 3" xfId="1344" xr:uid="{FF3703FF-435A-4565-9238-A65FD04B271C}"/>
    <cellStyle name="40% - Accent1 2 2 2 3 2" xfId="6655" xr:uid="{94FC1A5F-FF69-4D53-8AAB-AF5B5E10F75A}"/>
    <cellStyle name="40% - Accent1 2 2 2 4" xfId="1345" xr:uid="{A14C2EB3-2907-48CC-B702-BB0D1703674F}"/>
    <cellStyle name="40% - Accent1 2 2 2 4 2" xfId="6865" xr:uid="{6DF5D0BE-4DD3-49C3-A8D1-1D7FC2FE659B}"/>
    <cellStyle name="40% - Accent1 2 2 2 5" xfId="1346" xr:uid="{4D4DBD3F-9CE3-46A8-8507-6F28BBDFBCE1}"/>
    <cellStyle name="40% - Accent1 2 2 2 5 2" xfId="7516" xr:uid="{2EDFB34D-19EF-4876-A838-AEB9701E88DA}"/>
    <cellStyle name="40% - Accent1 2 2 2 6" xfId="1347" xr:uid="{1BCC1249-F730-4046-B7D6-6E47DCE791AA}"/>
    <cellStyle name="40% - Accent1 2 2 2 6 2" xfId="8172" xr:uid="{B841486A-3A68-44B8-8373-054DEFD50E88}"/>
    <cellStyle name="40% - Accent1 2 2 2 7" xfId="1348" xr:uid="{606BA27C-AA39-4E7A-86F1-9CD31E867409}"/>
    <cellStyle name="40% - Accent1 2 2 2 7 2" xfId="8835" xr:uid="{62D2E8F4-8DC7-4D18-83AD-91923883B135}"/>
    <cellStyle name="40% - Accent1 2 2 2 8" xfId="5824" xr:uid="{F94F0CF8-063B-461F-979F-5FE921BC0FD3}"/>
    <cellStyle name="40% - Accent1 2 2 3" xfId="1349" xr:uid="{831DA21B-D56A-44F4-8ACF-6F156DEB19F2}"/>
    <cellStyle name="40% - Accent1 2 2 3 2" xfId="1350" xr:uid="{65A71331-AACA-4FBF-8C21-71932D51A455}"/>
    <cellStyle name="40% - Accent1 2 2 3 2 2" xfId="1351" xr:uid="{A4A49ED5-C998-4CCB-82DD-BFE9A22751F9}"/>
    <cellStyle name="40% - Accent1 2 2 3 2 2 2" xfId="7300" xr:uid="{7596328A-30AA-4C64-9173-35AA40DD967D}"/>
    <cellStyle name="40% - Accent1 2 2 3 2 3" xfId="1352" xr:uid="{9590FC35-D2FB-4FB6-AF07-39098E02B3F8}"/>
    <cellStyle name="40% - Accent1 2 2 3 2 3 2" xfId="7951" xr:uid="{97F96E88-DCCA-4687-9C66-A42B9C94F326}"/>
    <cellStyle name="40% - Accent1 2 2 3 2 4" xfId="1353" xr:uid="{A234A8F6-19EB-4A23-9F7E-D7236625C12D}"/>
    <cellStyle name="40% - Accent1 2 2 3 2 4 2" xfId="8607" xr:uid="{C7E28622-F30A-4C26-B4B2-4FC8B52DB3BB}"/>
    <cellStyle name="40% - Accent1 2 2 3 2 5" xfId="1354" xr:uid="{ACD5B85B-8401-4CC2-93EF-223E8377D6A7}"/>
    <cellStyle name="40% - Accent1 2 2 3 2 5 2" xfId="9270" xr:uid="{4737B0B1-5324-4F6D-B50A-F2F372C6836F}"/>
    <cellStyle name="40% - Accent1 2 2 3 2 6" xfId="6268" xr:uid="{F01746E9-2294-4578-88FB-3A7B43CC6FA0}"/>
    <cellStyle name="40% - Accent1 2 2 3 3" xfId="1355" xr:uid="{C7D2A8D9-D856-4F99-9866-8C7B219F83FA}"/>
    <cellStyle name="40% - Accent1 2 2 3 3 2" xfId="6973" xr:uid="{4C674967-96C7-4347-9F30-93E3FE82F1ED}"/>
    <cellStyle name="40% - Accent1 2 2 3 4" xfId="1356" xr:uid="{965DF8C7-9EF0-488A-8BBC-D828D03A8198}"/>
    <cellStyle name="40% - Accent1 2 2 3 4 2" xfId="7624" xr:uid="{54E2C0B5-9C10-47E9-853A-A71ECB7C387F}"/>
    <cellStyle name="40% - Accent1 2 2 3 5" xfId="1357" xr:uid="{B902E151-9563-4599-9B23-4BFA62E35470}"/>
    <cellStyle name="40% - Accent1 2 2 3 5 2" xfId="8280" xr:uid="{86ACC525-36A8-43D9-AB2C-6F563A4C69DA}"/>
    <cellStyle name="40% - Accent1 2 2 3 6" xfId="1358" xr:uid="{B8B9774D-E444-49EE-8FA4-3FCFE126400F}"/>
    <cellStyle name="40% - Accent1 2 2 3 6 2" xfId="8943" xr:uid="{BB5DBD1C-CB08-43E5-A32C-6B6CF534D8DE}"/>
    <cellStyle name="40% - Accent1 2 2 3 7" xfId="5938" xr:uid="{22057236-75FC-4E29-90B9-7B9ABC6D7EC1}"/>
    <cellStyle name="40% - Accent1 2 2 4" xfId="1359" xr:uid="{916C4058-2109-4CFD-9AB6-938E3EC90498}"/>
    <cellStyle name="40% - Accent1 2 2 4 2" xfId="1360" xr:uid="{36312B1D-9136-4065-AC99-B033A239DF3A}"/>
    <cellStyle name="40% - Accent1 2 2 4 2 2" xfId="7084" xr:uid="{2F05D99B-9855-451E-AC66-203B4D42FF98}"/>
    <cellStyle name="40% - Accent1 2 2 4 3" xfId="1361" xr:uid="{DFC4D305-EB73-41F7-8CF2-74936568DC78}"/>
    <cellStyle name="40% - Accent1 2 2 4 3 2" xfId="7735" xr:uid="{59E68B41-229B-4D06-A097-AD83B61A96F7}"/>
    <cellStyle name="40% - Accent1 2 2 4 4" xfId="1362" xr:uid="{E537C13E-4F60-4CFA-AF22-30CFDC25B7B3}"/>
    <cellStyle name="40% - Accent1 2 2 4 4 2" xfId="8391" xr:uid="{15C2AB3D-5A39-463A-BD57-E74F5966DE70}"/>
    <cellStyle name="40% - Accent1 2 2 4 5" xfId="1363" xr:uid="{70369521-A47B-4F3A-B31C-3BE93E485702}"/>
    <cellStyle name="40% - Accent1 2 2 4 5 2" xfId="9054" xr:uid="{9D2BDBA5-B065-442F-A7FF-BF68A8863FCD}"/>
    <cellStyle name="40% - Accent1 2 2 4 6" xfId="6052" xr:uid="{E3DE1FCE-06D0-47C6-B1DA-99B2CD83BDE3}"/>
    <cellStyle name="40% - Accent1 2 2 5" xfId="1364" xr:uid="{25353102-CC29-439F-BFA8-96D362C4374E}"/>
    <cellStyle name="40% - Accent1 2 2 5 2" xfId="6635" xr:uid="{4A89E8E8-64ED-495B-86D6-73E0E91AF651}"/>
    <cellStyle name="40% - Accent1 2 2 6" xfId="1365" xr:uid="{1D61493F-C82F-482E-9094-2E36F2567D99}"/>
    <cellStyle name="40% - Accent1 2 2 6 2" xfId="6757" xr:uid="{E8945021-5CF8-4457-8C50-65CABA399390}"/>
    <cellStyle name="40% - Accent1 2 2 7" xfId="1366" xr:uid="{13F89AEE-ADE3-48C8-9E2B-39FA21C625E1}"/>
    <cellStyle name="40% - Accent1 2 2 7 2" xfId="7408" xr:uid="{C0D01A90-176B-4A24-B246-EC77EBE214FC}"/>
    <cellStyle name="40% - Accent1 2 2 8" xfId="1367" xr:uid="{87A980A2-4BDE-4EE9-B53A-0A864B0E20F3}"/>
    <cellStyle name="40% - Accent1 2 2 8 2" xfId="8064" xr:uid="{187A3E8C-890F-44B5-8D1A-B4D192184DAC}"/>
    <cellStyle name="40% - Accent1 2 2 9" xfId="1368" xr:uid="{DC17CFAB-AD6A-492C-9590-3A792E6F6F05}"/>
    <cellStyle name="40% - Accent1 2 2 9 2" xfId="8727" xr:uid="{A9C65C35-139C-4EF6-8386-1510F17F5A59}"/>
    <cellStyle name="40% - Accent1 2 3" xfId="1369" xr:uid="{9301BAAA-C9E8-441A-A09D-CB91DD0D5EC0}"/>
    <cellStyle name="40% - Accent1 2 3 2" xfId="1370" xr:uid="{05E5DC63-F3BA-400A-B82F-5DA87EC316A8}"/>
    <cellStyle name="40% - Accent1 2 3 2 2" xfId="1371" xr:uid="{365EF660-1788-460C-A246-2262B70A8C44}"/>
    <cellStyle name="40% - Accent1 2 3 2 2 2" xfId="7138" xr:uid="{2D88AC1E-263F-4AA8-AF1B-0AD2274338F1}"/>
    <cellStyle name="40% - Accent1 2 3 2 3" xfId="1372" xr:uid="{3ED3D82D-F120-465E-BCEC-1922020A1FB9}"/>
    <cellStyle name="40% - Accent1 2 3 2 3 2" xfId="7789" xr:uid="{20185403-B9F0-487E-B03B-A628A585E11C}"/>
    <cellStyle name="40% - Accent1 2 3 2 4" xfId="1373" xr:uid="{5C4BAD16-3330-4E4D-905C-F9B7FCD14B51}"/>
    <cellStyle name="40% - Accent1 2 3 2 4 2" xfId="8445" xr:uid="{C220D4FA-8E14-4541-9265-DC23127A125E}"/>
    <cellStyle name="40% - Accent1 2 3 2 5" xfId="1374" xr:uid="{61690A00-1C90-4C5F-8018-4960C39B6E16}"/>
    <cellStyle name="40% - Accent1 2 3 2 5 2" xfId="9108" xr:uid="{49CE291B-6419-4FA5-AB17-1B79D56CF918}"/>
    <cellStyle name="40% - Accent1 2 3 2 6" xfId="6106" xr:uid="{3B1D5B69-8FE3-452C-8E9D-2009111BDEDC}"/>
    <cellStyle name="40% - Accent1 2 3 3" xfId="1375" xr:uid="{79541A46-0E6C-4ED8-B6F6-22784F39DB3A}"/>
    <cellStyle name="40% - Accent1 2 3 3 2" xfId="6435" xr:uid="{F96C7AA4-F689-4C0A-9B30-CEBC7821046B}"/>
    <cellStyle name="40% - Accent1 2 3 4" xfId="1376" xr:uid="{B9FDF666-988B-4E28-881D-1AD4BD7097CA}"/>
    <cellStyle name="40% - Accent1 2 3 4 2" xfId="6811" xr:uid="{DDCEBC15-50E4-4290-8105-2D089B349BE0}"/>
    <cellStyle name="40% - Accent1 2 3 5" xfId="1377" xr:uid="{2BF31204-DDBE-4D8E-8D38-4A1F2797B2A2}"/>
    <cellStyle name="40% - Accent1 2 3 5 2" xfId="7462" xr:uid="{5B7738E9-C60B-4333-851F-1881B4F87EB9}"/>
    <cellStyle name="40% - Accent1 2 3 6" xfId="1378" xr:uid="{029105BD-BF7E-4880-9411-4F2CE23E0E6B}"/>
    <cellStyle name="40% - Accent1 2 3 6 2" xfId="8118" xr:uid="{D06DEDCD-4EB3-4317-8C3E-2078D128997C}"/>
    <cellStyle name="40% - Accent1 2 3 7" xfId="1379" xr:uid="{EAA01F9E-F25B-477B-A149-5A97A4D5DFD4}"/>
    <cellStyle name="40% - Accent1 2 3 7 2" xfId="8781" xr:uid="{9CE0AB68-B923-4254-8ADD-265DF3123B8B}"/>
    <cellStyle name="40% - Accent1 2 3 8" xfId="5770" xr:uid="{AE9D0E33-6601-4255-924B-4284C87F5FCB}"/>
    <cellStyle name="40% - Accent1 2 4" xfId="1380" xr:uid="{8E066ECA-499E-429A-AA27-65480F6B5736}"/>
    <cellStyle name="40% - Accent1 2 4 2" xfId="1381" xr:uid="{F52DBB8B-129F-4ED6-93F5-E55EA4DDF78C}"/>
    <cellStyle name="40% - Accent1 2 4 2 2" xfId="1382" xr:uid="{E47C14AD-7174-4D8D-A8AA-DE094B0A3FC0}"/>
    <cellStyle name="40% - Accent1 2 4 2 2 2" xfId="7246" xr:uid="{3C7E9573-B60D-4937-8AC8-EE0329114F2D}"/>
    <cellStyle name="40% - Accent1 2 4 2 3" xfId="1383" xr:uid="{78A2C5F5-D264-4A6C-B50C-762D386C863A}"/>
    <cellStyle name="40% - Accent1 2 4 2 3 2" xfId="7897" xr:uid="{85FDB168-96C0-4020-9A7E-529088FAEB83}"/>
    <cellStyle name="40% - Accent1 2 4 2 4" xfId="1384" xr:uid="{AEA846DC-7C97-4A4D-A86F-59CAD4D57914}"/>
    <cellStyle name="40% - Accent1 2 4 2 4 2" xfId="8553" xr:uid="{57A23A24-E058-4429-B00A-47BD4BECA506}"/>
    <cellStyle name="40% - Accent1 2 4 2 5" xfId="1385" xr:uid="{F966699B-78DB-4B8D-A035-4BF8089A9470}"/>
    <cellStyle name="40% - Accent1 2 4 2 5 2" xfId="9216" xr:uid="{9EF0EB3C-A2E3-45DF-9807-0D293E2D571E}"/>
    <cellStyle name="40% - Accent1 2 4 2 6" xfId="6214" xr:uid="{E93AF8CE-0249-4257-B667-9E9DBA3D2647}"/>
    <cellStyle name="40% - Accent1 2 4 3" xfId="1386" xr:uid="{E5EE6C70-17B5-485D-8292-8A97D4C56DCF}"/>
    <cellStyle name="40% - Accent1 2 4 3 2" xfId="6919" xr:uid="{CF295722-4464-49B5-AE76-FB0033E69C59}"/>
    <cellStyle name="40% - Accent1 2 4 4" xfId="1387" xr:uid="{77B0DDDF-3527-4687-94E7-4B73118237FA}"/>
    <cellStyle name="40% - Accent1 2 4 4 2" xfId="7570" xr:uid="{AA0EA2FC-F103-49DF-8617-C8BA9133D7C8}"/>
    <cellStyle name="40% - Accent1 2 4 5" xfId="1388" xr:uid="{AAC22D61-B3C6-4606-9778-1819EDCE536D}"/>
    <cellStyle name="40% - Accent1 2 4 5 2" xfId="8226" xr:uid="{7F22638D-09F8-4FA7-9412-8D38ADE9491F}"/>
    <cellStyle name="40% - Accent1 2 4 6" xfId="1389" xr:uid="{26A95F42-8993-4012-A339-55C2A4816FD4}"/>
    <cellStyle name="40% - Accent1 2 4 6 2" xfId="8889" xr:uid="{D6B07549-0527-4570-9D0C-7C573BB16F48}"/>
    <cellStyle name="40% - Accent1 2 4 7" xfId="5884" xr:uid="{8DF3C794-E1DA-4F9F-A545-86025E98BF47}"/>
    <cellStyle name="40% - Accent1 2 5" xfId="1390" xr:uid="{D752AC64-2982-4042-AA4A-576308A75AB8}"/>
    <cellStyle name="40% - Accent1 2 5 2" xfId="1391" xr:uid="{9D4A43BC-B1E9-4EB6-909B-AA0D355B90D4}"/>
    <cellStyle name="40% - Accent1 2 5 2 2" xfId="7030" xr:uid="{7725F0FB-BF99-4EE0-8D9B-3678FE90019C}"/>
    <cellStyle name="40% - Accent1 2 5 3" xfId="1392" xr:uid="{0147032B-F7BE-4BA9-88BD-E32017F86EDD}"/>
    <cellStyle name="40% - Accent1 2 5 3 2" xfId="7681" xr:uid="{4705EA1A-102E-4D8C-BBC6-EDA54DF822B1}"/>
    <cellStyle name="40% - Accent1 2 5 4" xfId="1393" xr:uid="{6B506DDC-5D08-4538-8247-8641613224FB}"/>
    <cellStyle name="40% - Accent1 2 5 4 2" xfId="8337" xr:uid="{8CC74FBD-FEDE-4943-8127-AEFADDA222C3}"/>
    <cellStyle name="40% - Accent1 2 5 5" xfId="1394" xr:uid="{9D964496-5B33-4EF7-9B7F-AD237613A9FE}"/>
    <cellStyle name="40% - Accent1 2 5 5 2" xfId="9000" xr:uid="{EB68153D-6FEE-4F32-95A0-6AB4BB334D1C}"/>
    <cellStyle name="40% - Accent1 2 5 6" xfId="5998" xr:uid="{797990B0-D20C-413C-A33E-E1EEED92EB63}"/>
    <cellStyle name="40% - Accent1 2 6" xfId="1395" xr:uid="{90A373C3-EB8B-49C8-B10D-D300386E3E85}"/>
    <cellStyle name="40% - Accent1 2 6 2" xfId="6674" xr:uid="{D6DF6CF7-7892-4EE7-B5BC-7EFCA8464CD4}"/>
    <cellStyle name="40% - Accent1 2 7" xfId="1396" xr:uid="{77D78B60-4401-4E72-B331-08CF4E5144D1}"/>
    <cellStyle name="40% - Accent1 2 7 2" xfId="6703" xr:uid="{A098368B-4A9A-48EA-BCF1-F6C70C831376}"/>
    <cellStyle name="40% - Accent1 2 8" xfId="1397" xr:uid="{E71EC055-0316-46FC-880B-9521AA05D30E}"/>
    <cellStyle name="40% - Accent1 2 8 2" xfId="7354" xr:uid="{BE9FA82F-FF69-41BE-B1C3-75C4B14B1EC7}"/>
    <cellStyle name="40% - Accent1 2 9" xfId="1398" xr:uid="{08424B55-6720-445A-B310-B158E637E6B0}"/>
    <cellStyle name="40% - Accent1 2 9 2" xfId="8009" xr:uid="{A58A18F2-F6BB-40E7-A851-4CEA4BFA65FD}"/>
    <cellStyle name="40% - Accent1 3" xfId="1399" xr:uid="{3F0CB5E4-72E5-4634-ABF0-F2ED87BBA5F8}"/>
    <cellStyle name="40% - Accent1 3 10" xfId="1400" xr:uid="{ADA95824-7CD3-42F8-AAA9-846FE0019D3E}"/>
    <cellStyle name="40% - Accent1 3 10 2" xfId="8685" xr:uid="{A3A21A9E-B31D-4629-9D18-8D1666F60C1D}"/>
    <cellStyle name="40% - Accent1 3 11" xfId="1401" xr:uid="{B62DF666-8640-49D3-A91F-76D7F8ED708F}"/>
    <cellStyle name="40% - Accent1 3 11 2" xfId="6446" xr:uid="{A7C48A09-7E78-4DA1-AC40-9FEBEB337251}"/>
    <cellStyle name="40% - Accent1 3 12" xfId="1402" xr:uid="{C570D8FD-AF5C-46A4-95A0-E16360B51D46}"/>
    <cellStyle name="40% - Accent1 3 12 2" xfId="6378" xr:uid="{5721F4F9-7294-41B3-8769-BC6F32A49C27}"/>
    <cellStyle name="40% - Accent1 3 13" xfId="1403" xr:uid="{30B31313-7DA8-4D89-9A0F-3AFCCB14C091}"/>
    <cellStyle name="40% - Accent1 3 13 2" xfId="5668" xr:uid="{44253723-53C8-4BE0-B057-23FB4D44C1ED}"/>
    <cellStyle name="40% - Accent1 3 14" xfId="4997" xr:uid="{376C43D4-DDA1-4ED9-9952-5D460BA5A8F6}"/>
    <cellStyle name="40% - Accent1 3 2" xfId="1404" xr:uid="{B857377E-0C0E-4DD3-B410-2C34BD9CA2E9}"/>
    <cellStyle name="40% - Accent1 3 2 10" xfId="1405" xr:uid="{4DD36433-F988-436C-967D-498A17143ECC}"/>
    <cellStyle name="40% - Accent1 3 2 10 2" xfId="5729" xr:uid="{8018B9D6-8BA7-4963-B187-5356D00D1CDD}"/>
    <cellStyle name="40% - Accent1 3 2 11" xfId="5089" xr:uid="{C4AFDEC3-7CB5-4FA1-938F-A6863E7745A2}"/>
    <cellStyle name="40% - Accent1 3 2 2" xfId="1406" xr:uid="{E1B9AB6B-B3D0-4802-ADE1-083AA248C36A}"/>
    <cellStyle name="40% - Accent1 3 2 2 2" xfId="1407" xr:uid="{18E51E18-3A3B-4ABE-9A22-6DA6C6E3F5DC}"/>
    <cellStyle name="40% - Accent1 3 2 2 2 2" xfId="1408" xr:uid="{52535F79-BFA3-4D8C-917F-BC740066EC12}"/>
    <cellStyle name="40% - Accent1 3 2 2 2 2 2" xfId="7204" xr:uid="{2A8CA250-1C63-4139-8EAA-E5765F3C874D}"/>
    <cellStyle name="40% - Accent1 3 2 2 2 3" xfId="1409" xr:uid="{C99052AE-7D5F-4334-B016-BF1409B08CF4}"/>
    <cellStyle name="40% - Accent1 3 2 2 2 3 2" xfId="7855" xr:uid="{242CAEE2-C48B-459A-9DA1-5753233FE5A3}"/>
    <cellStyle name="40% - Accent1 3 2 2 2 4" xfId="1410" xr:uid="{046CBDB7-1C7D-45EC-BA08-226440559373}"/>
    <cellStyle name="40% - Accent1 3 2 2 2 4 2" xfId="8511" xr:uid="{4AFAD34D-FFF4-4782-9D99-FE8935064EDE}"/>
    <cellStyle name="40% - Accent1 3 2 2 2 5" xfId="1411" xr:uid="{B13E496A-1154-42C5-A7F4-69358538CB36}"/>
    <cellStyle name="40% - Accent1 3 2 2 2 5 2" xfId="9174" xr:uid="{EE33B505-4CAF-4B4A-B9FD-CF901EC0EBA0}"/>
    <cellStyle name="40% - Accent1 3 2 2 2 6" xfId="1412" xr:uid="{17589F22-9DF4-4D2B-A727-90F68628FF37}"/>
    <cellStyle name="40% - Accent1 3 2 2 2 6 2" xfId="6172" xr:uid="{A718325A-129B-4B12-A18F-0E7110BCEFE7}"/>
    <cellStyle name="40% - Accent1 3 2 2 2 7" xfId="5419" xr:uid="{101D3A48-04F4-431F-8315-95509275CBDD}"/>
    <cellStyle name="40% - Accent1 3 2 2 3" xfId="1413" xr:uid="{1CDA2965-4936-4D93-BDF3-63592762ACB2}"/>
    <cellStyle name="40% - Accent1 3 2 2 3 2" xfId="6527" xr:uid="{EDC25D06-6B76-4FB2-B7F5-1CB62D7D3443}"/>
    <cellStyle name="40% - Accent1 3 2 2 4" xfId="1414" xr:uid="{9426C307-02E2-45BF-8CE0-343CDEAB90F7}"/>
    <cellStyle name="40% - Accent1 3 2 2 4 2" xfId="6877" xr:uid="{42C43746-3A8B-438F-AC8E-A9D77CA34641}"/>
    <cellStyle name="40% - Accent1 3 2 2 5" xfId="1415" xr:uid="{E9010D41-5966-48A9-AE0D-E0AC2673E3F7}"/>
    <cellStyle name="40% - Accent1 3 2 2 5 2" xfId="7528" xr:uid="{23F9D5A6-462C-4BB1-82E8-A60AD2317A25}"/>
    <cellStyle name="40% - Accent1 3 2 2 6" xfId="1416" xr:uid="{0617FC87-284D-45A6-8ADF-34D37EB3F498}"/>
    <cellStyle name="40% - Accent1 3 2 2 6 2" xfId="8184" xr:uid="{27AF9417-B322-4870-95AF-AD1CE2A0E0E5}"/>
    <cellStyle name="40% - Accent1 3 2 2 7" xfId="1417" xr:uid="{C56CCF78-FCA9-4F2A-9003-B1DF76E9B39A}"/>
    <cellStyle name="40% - Accent1 3 2 2 7 2" xfId="8847" xr:uid="{B6011C43-DB3C-4F92-B55B-77FF982D7B2F}"/>
    <cellStyle name="40% - Accent1 3 2 2 8" xfId="1418" xr:uid="{E653626C-3D1F-400C-A8DA-581F8834C533}"/>
    <cellStyle name="40% - Accent1 3 2 2 8 2" xfId="5836" xr:uid="{CF088C70-C85F-4EC4-8184-4A306CD79708}"/>
    <cellStyle name="40% - Accent1 3 2 2 9" xfId="5200" xr:uid="{5F66B38B-45A9-455C-AD9B-6913618090C1}"/>
    <cellStyle name="40% - Accent1 3 2 3" xfId="1419" xr:uid="{67807DC2-3CD1-4F2B-B93B-EFAA15099B59}"/>
    <cellStyle name="40% - Accent1 3 2 3 2" xfId="1420" xr:uid="{2E755E55-151C-4D39-9338-1428BE0637C6}"/>
    <cellStyle name="40% - Accent1 3 2 3 2 2" xfId="1421" xr:uid="{BC4E1672-FCC5-496D-BE3B-6F1F666A7197}"/>
    <cellStyle name="40% - Accent1 3 2 3 2 2 2" xfId="7312" xr:uid="{89F8748F-E48D-4A76-BA0F-FAD2BD437346}"/>
    <cellStyle name="40% - Accent1 3 2 3 2 3" xfId="1422" xr:uid="{D77B3C78-D730-4AC9-B82C-9E90DED533E6}"/>
    <cellStyle name="40% - Accent1 3 2 3 2 3 2" xfId="7963" xr:uid="{63483F56-355F-413E-8D7A-D12D6C4E0863}"/>
    <cellStyle name="40% - Accent1 3 2 3 2 4" xfId="1423" xr:uid="{90514322-97EC-4D43-8CF7-39C813330971}"/>
    <cellStyle name="40% - Accent1 3 2 3 2 4 2" xfId="8619" xr:uid="{9379EA6F-DAFA-44F5-9650-73938CFCCBB2}"/>
    <cellStyle name="40% - Accent1 3 2 3 2 5" xfId="1424" xr:uid="{8EB2F644-64B2-4D76-9EAB-2B2807D50CC7}"/>
    <cellStyle name="40% - Accent1 3 2 3 2 5 2" xfId="9282" xr:uid="{E0F04019-A1CD-401D-88AB-B95E0D775B7E}"/>
    <cellStyle name="40% - Accent1 3 2 3 2 6" xfId="6280" xr:uid="{8EB4AF33-FC25-4040-A7C9-0194E3EB21B5}"/>
    <cellStyle name="40% - Accent1 3 2 3 3" xfId="1425" xr:uid="{7E307596-22F4-4945-B5FE-1FB924682664}"/>
    <cellStyle name="40% - Accent1 3 2 3 3 2" xfId="6985" xr:uid="{731F0032-C03F-4B94-912D-9C4DF5D63CCA}"/>
    <cellStyle name="40% - Accent1 3 2 3 4" xfId="1426" xr:uid="{A8BF9117-24EE-4140-944F-6D5CDDC0BD7C}"/>
    <cellStyle name="40% - Accent1 3 2 3 4 2" xfId="7636" xr:uid="{EC69E37E-2019-4792-BC67-570470E21FFB}"/>
    <cellStyle name="40% - Accent1 3 2 3 5" xfId="1427" xr:uid="{D605A5DB-964B-46DD-A741-14EA1DDD0C28}"/>
    <cellStyle name="40% - Accent1 3 2 3 5 2" xfId="8292" xr:uid="{CD994081-3643-4C1E-9490-5DAEC7C0698A}"/>
    <cellStyle name="40% - Accent1 3 2 3 6" xfId="1428" xr:uid="{A9F6058E-04EB-4116-9ECD-949AC12D1F21}"/>
    <cellStyle name="40% - Accent1 3 2 3 6 2" xfId="8955" xr:uid="{EACF71E4-C2FA-45EC-A005-5445DB13B2AD}"/>
    <cellStyle name="40% - Accent1 3 2 3 7" xfId="1429" xr:uid="{9682DA79-9D8F-4536-9A5D-5C6F18353C3A}"/>
    <cellStyle name="40% - Accent1 3 2 3 7 2" xfId="5950" xr:uid="{BEA42A7C-1D53-49A7-A877-8B6F76DDC335}"/>
    <cellStyle name="40% - Accent1 3 2 3 8" xfId="5309" xr:uid="{EB52C20A-A6F4-4257-8C2C-9BEFFD008F1F}"/>
    <cellStyle name="40% - Accent1 3 2 4" xfId="1430" xr:uid="{9DE9DFA7-0666-4A47-B14D-BDDBF3155017}"/>
    <cellStyle name="40% - Accent1 3 2 4 2" xfId="1431" xr:uid="{50D3BCC0-E3E0-4915-9F82-44C2CA5F6779}"/>
    <cellStyle name="40% - Accent1 3 2 4 2 2" xfId="7096" xr:uid="{D24AF6EB-F7CB-4DEA-9B6E-8AACD6F6BA4F}"/>
    <cellStyle name="40% - Accent1 3 2 4 3" xfId="1432" xr:uid="{459545EE-6E4D-45FE-9E29-29A7EE219636}"/>
    <cellStyle name="40% - Accent1 3 2 4 3 2" xfId="7747" xr:uid="{9D8ACB01-0B4A-48C6-8319-D869531FC081}"/>
    <cellStyle name="40% - Accent1 3 2 4 4" xfId="1433" xr:uid="{A630203E-8BA6-43DC-AE52-4457243CBC59}"/>
    <cellStyle name="40% - Accent1 3 2 4 4 2" xfId="8403" xr:uid="{2E1232BE-7385-434E-9C94-705A6CCBCDA5}"/>
    <cellStyle name="40% - Accent1 3 2 4 5" xfId="1434" xr:uid="{E28F6715-F4C2-4FCB-B01F-FE76D6C5767E}"/>
    <cellStyle name="40% - Accent1 3 2 4 5 2" xfId="9066" xr:uid="{C06CF05F-66F8-4F91-9C31-E43CDE6352DA}"/>
    <cellStyle name="40% - Accent1 3 2 4 6" xfId="6064" xr:uid="{097F5370-836F-4379-8B54-1010BF78B603}"/>
    <cellStyle name="40% - Accent1 3 2 5" xfId="1435" xr:uid="{FDBAEC8D-6438-492C-A44A-71FDDC09792D}"/>
    <cellStyle name="40% - Accent1 3 2 5 2" xfId="6574" xr:uid="{91AB916A-DCFA-4AB2-9BB3-22E088616021}"/>
    <cellStyle name="40% - Accent1 3 2 6" xfId="1436" xr:uid="{0A64FCAC-6865-43E3-90E5-6C46BD105297}"/>
    <cellStyle name="40% - Accent1 3 2 6 2" xfId="6769" xr:uid="{23DF5C94-8F39-48F1-8B53-6C442EE32C58}"/>
    <cellStyle name="40% - Accent1 3 2 7" xfId="1437" xr:uid="{B6230848-5A45-4E14-AFA0-D71B0831D605}"/>
    <cellStyle name="40% - Accent1 3 2 7 2" xfId="7420" xr:uid="{99C85AE3-0D6C-41C1-BFB7-2EA49E56922E}"/>
    <cellStyle name="40% - Accent1 3 2 8" xfId="1438" xr:uid="{63FE56F8-B778-4001-B823-579890E9D66D}"/>
    <cellStyle name="40% - Accent1 3 2 8 2" xfId="8076" xr:uid="{89EEED39-060A-4BC3-B876-F258DD99B6F5}"/>
    <cellStyle name="40% - Accent1 3 2 9" xfId="1439" xr:uid="{75FBAF53-A4FA-4D4F-A75E-22E5496919D8}"/>
    <cellStyle name="40% - Accent1 3 2 9 2" xfId="8739" xr:uid="{F0DA078A-CCFC-42D4-9A4B-7903897E768D}"/>
    <cellStyle name="40% - Accent1 3 3" xfId="1440" xr:uid="{26E41BAD-0898-4C97-AAB0-4F42EBD8E13F}"/>
    <cellStyle name="40% - Accent1 3 3 2" xfId="1441" xr:uid="{33D018B3-E4F2-47DC-922C-FB60CABE08A7}"/>
    <cellStyle name="40% - Accent1 3 3 2 2" xfId="1442" xr:uid="{D0B957AC-874C-4925-BA8A-83BF6AAEDD1E}"/>
    <cellStyle name="40% - Accent1 3 3 2 2 2" xfId="7150" xr:uid="{1B49AED4-197E-4348-A199-B5C0B1239F0E}"/>
    <cellStyle name="40% - Accent1 3 3 2 3" xfId="1443" xr:uid="{01C6D283-38FB-42FE-BB4B-9F24DAE7CDB9}"/>
    <cellStyle name="40% - Accent1 3 3 2 3 2" xfId="7801" xr:uid="{B35DD5A7-EB65-4407-8F3E-EE40C1F914FB}"/>
    <cellStyle name="40% - Accent1 3 3 2 4" xfId="1444" xr:uid="{E0DD1177-AF43-4CA3-B8A8-CFFF44C7E334}"/>
    <cellStyle name="40% - Accent1 3 3 2 4 2" xfId="8457" xr:uid="{CCA7B7F0-3DA1-413B-B1FB-0C03416AF798}"/>
    <cellStyle name="40% - Accent1 3 3 2 5" xfId="1445" xr:uid="{70DB70AA-6079-4797-AD01-6EE667551EFE}"/>
    <cellStyle name="40% - Accent1 3 3 2 5 2" xfId="9120" xr:uid="{74F21399-7EEC-4335-8227-B604C7410DB1}"/>
    <cellStyle name="40% - Accent1 3 3 2 6" xfId="1446" xr:uid="{1FCE64A9-8062-4D29-8524-1D63A09464F7}"/>
    <cellStyle name="40% - Accent1 3 3 2 6 2" xfId="6118" xr:uid="{C0B86CD8-C002-4F09-8ADA-38CDC101040E}"/>
    <cellStyle name="40% - Accent1 3 3 2 7" xfId="5376" xr:uid="{3418A43C-6573-4A78-87E1-1BC7F3253CAC}"/>
    <cellStyle name="40% - Accent1 3 3 3" xfId="1447" xr:uid="{0D2B4AE5-D50A-4432-8D73-F4F2B59C4A96}"/>
    <cellStyle name="40% - Accent1 3 3 3 2" xfId="6494" xr:uid="{AAFBFCA3-ACC0-4FA9-A971-3BC114E7FE08}"/>
    <cellStyle name="40% - Accent1 3 3 4" xfId="1448" xr:uid="{46103631-4DD5-49A8-8B6C-CC158E642E5F}"/>
    <cellStyle name="40% - Accent1 3 3 4 2" xfId="6823" xr:uid="{F4F6E611-05AF-40A1-9A7A-D4A1E76052D2}"/>
    <cellStyle name="40% - Accent1 3 3 5" xfId="1449" xr:uid="{0773D1C2-1B7E-4563-8D52-DB85D3585A13}"/>
    <cellStyle name="40% - Accent1 3 3 5 2" xfId="7474" xr:uid="{3B929ABC-EADD-4D0D-9CB4-3C3CAEAF3559}"/>
    <cellStyle name="40% - Accent1 3 3 6" xfId="1450" xr:uid="{8756376F-5632-4AEF-8C1F-6B1ED8CF906F}"/>
    <cellStyle name="40% - Accent1 3 3 6 2" xfId="8130" xr:uid="{0178A1EE-1205-4FB0-8E2D-9AFDCD69A3D4}"/>
    <cellStyle name="40% - Accent1 3 3 7" xfId="1451" xr:uid="{B8AFC640-75BF-4504-8E26-56D219541EAF}"/>
    <cellStyle name="40% - Accent1 3 3 7 2" xfId="8793" xr:uid="{6F3E9870-F3EA-4866-B560-70ACD7F78530}"/>
    <cellStyle name="40% - Accent1 3 3 8" xfId="1452" xr:uid="{2E625931-4161-43F6-8C78-182D969A5278}"/>
    <cellStyle name="40% - Accent1 3 3 8 2" xfId="5782" xr:uid="{AACB1449-CFC2-42AE-85D9-EC0561409ED9}"/>
    <cellStyle name="40% - Accent1 3 3 9" xfId="5157" xr:uid="{A150A4D7-2344-4DEA-875C-658F7756A7FE}"/>
    <cellStyle name="40% - Accent1 3 4" xfId="1453" xr:uid="{779A0E8A-C20B-417E-BA48-7AEA1E193B22}"/>
    <cellStyle name="40% - Accent1 3 4 2" xfId="1454" xr:uid="{FC52AB58-4F64-459A-918E-5C749E93F459}"/>
    <cellStyle name="40% - Accent1 3 4 2 2" xfId="1455" xr:uid="{3E48EA6B-2C68-4B7F-9E30-9CCC278137F0}"/>
    <cellStyle name="40% - Accent1 3 4 2 2 2" xfId="7258" xr:uid="{4DE6B3B7-9A6A-4780-8700-14FA35926752}"/>
    <cellStyle name="40% - Accent1 3 4 2 3" xfId="1456" xr:uid="{FC7D9F64-CFFA-41AE-98DF-646D9724BF15}"/>
    <cellStyle name="40% - Accent1 3 4 2 3 2" xfId="7909" xr:uid="{23CF50B1-01DA-451A-A78B-B16BE8C997B3}"/>
    <cellStyle name="40% - Accent1 3 4 2 4" xfId="1457" xr:uid="{FD453488-29C4-4581-951E-A2EB4296F598}"/>
    <cellStyle name="40% - Accent1 3 4 2 4 2" xfId="8565" xr:uid="{24266F96-E678-4771-AE79-6CCD3B6D7902}"/>
    <cellStyle name="40% - Accent1 3 4 2 5" xfId="1458" xr:uid="{FB50B44A-07B2-4BCF-A5C8-E283D6719811}"/>
    <cellStyle name="40% - Accent1 3 4 2 5 2" xfId="9228" xr:uid="{6B60E1F2-943A-482D-929C-7C8C38AA15CF}"/>
    <cellStyle name="40% - Accent1 3 4 2 6" xfId="6226" xr:uid="{94B1A8E8-67DC-496A-8339-F86D0F91BA20}"/>
    <cellStyle name="40% - Accent1 3 4 3" xfId="1459" xr:uid="{2D748107-BDDF-4EDB-8A89-CAEDCE0E286F}"/>
    <cellStyle name="40% - Accent1 3 4 3 2" xfId="6931" xr:uid="{A8727C7D-BCBE-4181-84FB-242C6274D7C7}"/>
    <cellStyle name="40% - Accent1 3 4 4" xfId="1460" xr:uid="{7DF95CAA-5FEE-456A-83D5-DA9950F1FD07}"/>
    <cellStyle name="40% - Accent1 3 4 4 2" xfId="7582" xr:uid="{9D0CCE5F-B01F-43DE-87E3-7A050ED17C29}"/>
    <cellStyle name="40% - Accent1 3 4 5" xfId="1461" xr:uid="{AB2A1666-7D30-4527-893F-D96CDDD1EC8C}"/>
    <cellStyle name="40% - Accent1 3 4 5 2" xfId="8238" xr:uid="{B71C232B-1F4C-44C2-AFF5-6AF7DB7428B3}"/>
    <cellStyle name="40% - Accent1 3 4 6" xfId="1462" xr:uid="{E57EB7E3-29F8-4670-8D19-65481798C1FD}"/>
    <cellStyle name="40% - Accent1 3 4 6 2" xfId="8901" xr:uid="{7F0D836A-D957-48FF-9689-7581B27FF853}"/>
    <cellStyle name="40% - Accent1 3 4 7" xfId="1463" xr:uid="{E14FF121-37D0-494F-8E35-5AA832CEDFEC}"/>
    <cellStyle name="40% - Accent1 3 4 7 2" xfId="5896" xr:uid="{F22BC60B-E385-44E7-BC88-423C78739E55}"/>
    <cellStyle name="40% - Accent1 3 4 8" xfId="5266" xr:uid="{C61BE852-11E9-4F4D-A81C-EED1C1F8AF76}"/>
    <cellStyle name="40% - Accent1 3 5" xfId="1464" xr:uid="{1131168B-0B92-4F09-B3F8-95B94B5DEC05}"/>
    <cellStyle name="40% - Accent1 3 5 2" xfId="1465" xr:uid="{1CF04CF6-9C2C-4224-B18C-72CFC9A01C8D}"/>
    <cellStyle name="40% - Accent1 3 5 2 2" xfId="7042" xr:uid="{8E230C3E-A6BA-4482-894B-9A9F5698C753}"/>
    <cellStyle name="40% - Accent1 3 5 3" xfId="1466" xr:uid="{75EF8036-A7A2-49B0-BB2B-B961F81B00E1}"/>
    <cellStyle name="40% - Accent1 3 5 3 2" xfId="7693" xr:uid="{71008FD5-05FA-42D3-874D-56EAE522C459}"/>
    <cellStyle name="40% - Accent1 3 5 4" xfId="1467" xr:uid="{ED5F412D-07C4-4F28-A726-B0192B1B4A45}"/>
    <cellStyle name="40% - Accent1 3 5 4 2" xfId="8349" xr:uid="{C951E2D0-4491-49AC-95EA-6C287B374027}"/>
    <cellStyle name="40% - Accent1 3 5 5" xfId="1468" xr:uid="{14F1F085-7ED7-454D-BD56-70578C01B33A}"/>
    <cellStyle name="40% - Accent1 3 5 5 2" xfId="9012" xr:uid="{267A1C7C-53AB-4C53-8F1B-D06F6555015F}"/>
    <cellStyle name="40% - Accent1 3 5 6" xfId="1469" xr:uid="{922BEC5A-2C62-413D-9B8C-0F5F11EDC9D9}"/>
    <cellStyle name="40% - Accent1 3 5 6 2" xfId="6010" xr:uid="{494CF45A-E42A-468A-858F-390E6289FCC4}"/>
    <cellStyle name="40% - Accent1 3 5 7" xfId="5043" xr:uid="{0C43703E-87B0-48D0-BEE5-AD6FBAF78B34}"/>
    <cellStyle name="40% - Accent1 3 6" xfId="1470" xr:uid="{29B1C12C-6513-40AC-A0A6-CD612E6D961D}"/>
    <cellStyle name="40% - Accent1 3 6 2" xfId="6595" xr:uid="{AD02510C-4984-46B2-80AA-F78ED8335AE3}"/>
    <cellStyle name="40% - Accent1 3 7" xfId="1471" xr:uid="{B816CB35-CDEC-4585-B0D6-CA0BABA3814A}"/>
    <cellStyle name="40% - Accent1 3 7 2" xfId="6715" xr:uid="{5324CF20-E240-4E32-8376-2B8E1B6C58D7}"/>
    <cellStyle name="40% - Accent1 3 8" xfId="1472" xr:uid="{73508988-5218-47C9-B41F-CAE76F3B9032}"/>
    <cellStyle name="40% - Accent1 3 8 2" xfId="7366" xr:uid="{3C6766C6-370F-4A6C-A33B-798A96626DB5}"/>
    <cellStyle name="40% - Accent1 3 9" xfId="1473" xr:uid="{CE69FCD9-6DD4-4FDE-8C88-EFB12A4F7F09}"/>
    <cellStyle name="40% - Accent1 3 9 2" xfId="8021" xr:uid="{0E0D688F-2BDD-422E-88AF-0A6426C5266F}"/>
    <cellStyle name="40% - Accent1 4" xfId="1474" xr:uid="{D0B9F833-37C0-4909-816F-B2B987D75C30}"/>
    <cellStyle name="40% - Accent1 4 10" xfId="1475" xr:uid="{CF2D4287-C19C-4B50-A5D3-81596DC9E029}"/>
    <cellStyle name="40% - Accent1 4 10 2" xfId="5696" xr:uid="{268D70F5-9E84-44AD-94E0-3CCDB4F6EA4A}"/>
    <cellStyle name="40% - Accent1 4 11" xfId="5108" xr:uid="{08D6F82F-FC8E-4F87-AA5B-B63633614082}"/>
    <cellStyle name="40% - Accent1 4 2" xfId="1476" xr:uid="{1E7846E3-E3E9-4293-A038-9279AC393B1D}"/>
    <cellStyle name="40% - Accent1 4 2 2" xfId="1477" xr:uid="{53E10A30-6179-44D4-AC62-46155E933698}"/>
    <cellStyle name="40% - Accent1 4 2 2 2" xfId="1478" xr:uid="{A9366ADB-5672-4F2A-97D0-DD381FF00318}"/>
    <cellStyle name="40% - Accent1 4 2 2 2 2" xfId="7171" xr:uid="{1C91E2DD-0C30-454E-81AD-7F26FCC63203}"/>
    <cellStyle name="40% - Accent1 4 2 2 3" xfId="1479" xr:uid="{85E9B0DE-D150-4522-B18F-E10E4E44413D}"/>
    <cellStyle name="40% - Accent1 4 2 2 3 2" xfId="7822" xr:uid="{F4BF0634-8C60-4457-925B-999C41AE296D}"/>
    <cellStyle name="40% - Accent1 4 2 2 4" xfId="1480" xr:uid="{E5E0C646-9537-4F8F-AEB2-6CAA9D7F9FD9}"/>
    <cellStyle name="40% - Accent1 4 2 2 4 2" xfId="8478" xr:uid="{840CD706-C798-4CB9-AD8D-DB75160B49E6}"/>
    <cellStyle name="40% - Accent1 4 2 2 5" xfId="1481" xr:uid="{7A09B37C-A6F2-4D80-9F19-8C0349F52442}"/>
    <cellStyle name="40% - Accent1 4 2 2 5 2" xfId="9141" xr:uid="{EFDB156B-9B09-4C63-8A29-F33340D893E4}"/>
    <cellStyle name="40% - Accent1 4 2 2 6" xfId="1482" xr:uid="{F981249A-9611-4F16-AF73-B61E158774D3}"/>
    <cellStyle name="40% - Accent1 4 2 2 6 2" xfId="6139" xr:uid="{2B5DA5A7-4C43-4CC2-AF60-B9C12F0477C6}"/>
    <cellStyle name="40% - Accent1 4 2 2 7" xfId="5438" xr:uid="{5EBFCF7B-B47E-4BA5-8C81-D175E8A0442C}"/>
    <cellStyle name="40% - Accent1 4 2 3" xfId="1483" xr:uid="{E5835CEA-35D8-4FA6-91A1-598F53FC2385}"/>
    <cellStyle name="40% - Accent1 4 2 3 2" xfId="6509" xr:uid="{7D32FE75-C267-43E0-BCD1-93EA10BD4CD5}"/>
    <cellStyle name="40% - Accent1 4 2 4" xfId="1484" xr:uid="{3E9133BF-0ED4-4961-B41C-293568B8CAA5}"/>
    <cellStyle name="40% - Accent1 4 2 4 2" xfId="6844" xr:uid="{7721A6EE-DE30-405F-A349-B647B7AA21AD}"/>
    <cellStyle name="40% - Accent1 4 2 5" xfId="1485" xr:uid="{BF75C48E-FE90-43A6-87A0-01467E7F7B07}"/>
    <cellStyle name="40% - Accent1 4 2 5 2" xfId="7495" xr:uid="{6019EBC2-5D17-4968-8B76-EAD92C1C2613}"/>
    <cellStyle name="40% - Accent1 4 2 6" xfId="1486" xr:uid="{B55A6A23-7F2E-41AB-9183-E17EFD1545C9}"/>
    <cellStyle name="40% - Accent1 4 2 6 2" xfId="8151" xr:uid="{1396046C-049E-4A77-ACF1-99FE86C11C01}"/>
    <cellStyle name="40% - Accent1 4 2 7" xfId="1487" xr:uid="{A7F15373-FFC0-441F-948B-C604F6C7C71A}"/>
    <cellStyle name="40% - Accent1 4 2 7 2" xfId="8814" xr:uid="{5E7E42B9-0D13-4BAC-BD52-BD5393D2F501}"/>
    <cellStyle name="40% - Accent1 4 2 8" xfId="1488" xr:uid="{E9F761EC-7705-4E63-BFAA-DDD6EFAB934E}"/>
    <cellStyle name="40% - Accent1 4 2 8 2" xfId="5803" xr:uid="{22EAC2DA-A444-4536-9FE9-F4FDAB48DDF4}"/>
    <cellStyle name="40% - Accent1 4 2 9" xfId="5219" xr:uid="{5FEF885A-0F8F-4F7E-B51A-4618BE4DABE9}"/>
    <cellStyle name="40% - Accent1 4 3" xfId="1489" xr:uid="{04A66F74-542A-4D21-A2D6-2168773ED353}"/>
    <cellStyle name="40% - Accent1 4 3 2" xfId="1490" xr:uid="{622C653B-E343-47D6-B39A-A03F087A28AF}"/>
    <cellStyle name="40% - Accent1 4 3 2 2" xfId="1491" xr:uid="{2549CE57-71B5-480E-8BCD-475F31C0F7A6}"/>
    <cellStyle name="40% - Accent1 4 3 2 2 2" xfId="7279" xr:uid="{50782A80-287A-4F3F-A8A0-93D0B3C76070}"/>
    <cellStyle name="40% - Accent1 4 3 2 3" xfId="1492" xr:uid="{7F7DC8D8-00C4-4E2A-9852-32463204B72C}"/>
    <cellStyle name="40% - Accent1 4 3 2 3 2" xfId="7930" xr:uid="{B5C6BE62-1423-48BF-9629-1C1EC436D8D9}"/>
    <cellStyle name="40% - Accent1 4 3 2 4" xfId="1493" xr:uid="{BCCA642C-4658-4CDE-BB85-0D2F69FBB194}"/>
    <cellStyle name="40% - Accent1 4 3 2 4 2" xfId="8586" xr:uid="{EAF59B19-B26F-4897-AA24-5E21464DB009}"/>
    <cellStyle name="40% - Accent1 4 3 2 5" xfId="1494" xr:uid="{7B27EFDD-0936-4D28-8644-F8E094A756AA}"/>
    <cellStyle name="40% - Accent1 4 3 2 5 2" xfId="9249" xr:uid="{6F4B8137-3A1E-49FC-8E42-F3C4708E4B3A}"/>
    <cellStyle name="40% - Accent1 4 3 2 6" xfId="6247" xr:uid="{34F4E107-A2EB-4CE8-AAA2-0D71DDFFD355}"/>
    <cellStyle name="40% - Accent1 4 3 3" xfId="1495" xr:uid="{CD71A67D-40DF-4191-AEB1-C28B001A258F}"/>
    <cellStyle name="40% - Accent1 4 3 3 2" xfId="6952" xr:uid="{2F1F9EAB-DB04-418D-A111-61F724CA18A6}"/>
    <cellStyle name="40% - Accent1 4 3 4" xfId="1496" xr:uid="{9F0516DA-E78A-45C7-81A4-7A38364C4AD2}"/>
    <cellStyle name="40% - Accent1 4 3 4 2" xfId="7603" xr:uid="{4EB79185-46DF-46F9-BFDA-62A6DBCCEF61}"/>
    <cellStyle name="40% - Accent1 4 3 5" xfId="1497" xr:uid="{5BEE0388-01E4-473E-A45B-B8EB50FF6271}"/>
    <cellStyle name="40% - Accent1 4 3 5 2" xfId="8259" xr:uid="{CD018BD5-11A7-4571-AB61-D4C0A18C5284}"/>
    <cellStyle name="40% - Accent1 4 3 6" xfId="1498" xr:uid="{FC221E41-0B5A-4C36-83F4-3B24C9647F0F}"/>
    <cellStyle name="40% - Accent1 4 3 6 2" xfId="8922" xr:uid="{499E0254-0E2A-49B4-8803-15EB4A9B5DAB}"/>
    <cellStyle name="40% - Accent1 4 3 7" xfId="1499" xr:uid="{DDF4E1DD-53CF-45D7-A226-470F4CEBB68C}"/>
    <cellStyle name="40% - Accent1 4 3 7 2" xfId="5917" xr:uid="{455F6B1E-5D6D-427F-B6C1-3B824148A1ED}"/>
    <cellStyle name="40% - Accent1 4 3 8" xfId="5328" xr:uid="{605E166D-E5F8-42CB-BFCC-6553217D7E2A}"/>
    <cellStyle name="40% - Accent1 4 4" xfId="1500" xr:uid="{F1DFAFA0-5484-48ED-A468-87DC0EF16C36}"/>
    <cellStyle name="40% - Accent1 4 4 2" xfId="1501" xr:uid="{E5375D8C-1671-413B-AB9D-B4BED5A2389E}"/>
    <cellStyle name="40% - Accent1 4 4 2 2" xfId="7063" xr:uid="{50AEC77F-DC5C-4F8E-9E1A-89F22984283C}"/>
    <cellStyle name="40% - Accent1 4 4 3" xfId="1502" xr:uid="{47D55B1D-3086-420D-A6C8-B56D18F02FA8}"/>
    <cellStyle name="40% - Accent1 4 4 3 2" xfId="7714" xr:uid="{88DCBCD1-A65E-44AF-A63B-DE1F1E4B04DB}"/>
    <cellStyle name="40% - Accent1 4 4 4" xfId="1503" xr:uid="{4514FE5E-6239-4A34-BFC0-FF76751BACE1}"/>
    <cellStyle name="40% - Accent1 4 4 4 2" xfId="8370" xr:uid="{45D5C94D-FB50-49A8-9477-5FE2369840C5}"/>
    <cellStyle name="40% - Accent1 4 4 5" xfId="1504" xr:uid="{9C0243ED-A4A4-4787-91C5-5400E3288AEA}"/>
    <cellStyle name="40% - Accent1 4 4 5 2" xfId="9033" xr:uid="{3D2B3C36-10B6-40EF-9210-B82623EDA84B}"/>
    <cellStyle name="40% - Accent1 4 4 6" xfId="6031" xr:uid="{99F556B6-D2CA-43D6-96D9-CD7646D9F682}"/>
    <cellStyle name="40% - Accent1 4 5" xfId="1505" xr:uid="{D2AE0671-AB88-4D13-A2F2-D6B7F09052CD}"/>
    <cellStyle name="40% - Accent1 4 5 2" xfId="6544" xr:uid="{E7DF583A-8B85-4887-9BB4-05222BEB7AEB}"/>
    <cellStyle name="40% - Accent1 4 6" xfId="1506" xr:uid="{E989404B-C2B3-4861-B79A-EDB61183EB20}"/>
    <cellStyle name="40% - Accent1 4 6 2" xfId="6736" xr:uid="{B8D4D19D-47DA-4D89-918B-F75DDA785D14}"/>
    <cellStyle name="40% - Accent1 4 7" xfId="1507" xr:uid="{F525A1A1-751A-489E-9ECF-91BAEA2BDBE4}"/>
    <cellStyle name="40% - Accent1 4 7 2" xfId="7387" xr:uid="{B3911D08-4C6F-4F65-B90E-54720BCB6AD6}"/>
    <cellStyle name="40% - Accent1 4 8" xfId="1508" xr:uid="{B1684DDE-5D75-4595-8165-DD87E2DA3137}"/>
    <cellStyle name="40% - Accent1 4 8 2" xfId="8043" xr:uid="{B3EE9271-4EE8-4496-B6A3-097FE30AFFB7}"/>
    <cellStyle name="40% - Accent1 4 9" xfId="1509" xr:uid="{32AD3CB6-E03D-46C9-B8DE-76CC1CE9D98B}"/>
    <cellStyle name="40% - Accent1 4 9 2" xfId="8706" xr:uid="{198A807C-DA1B-439E-906C-A7C6275EAB92}"/>
    <cellStyle name="40% - Accent1 5" xfId="1510" xr:uid="{AE13E50C-16BD-467E-BA69-C00A0561FED7}"/>
    <cellStyle name="40% - Accent1 5 10" xfId="1511" xr:uid="{488F05B0-C63D-4C45-92A4-8D47D623FB13}"/>
    <cellStyle name="40% - Accent1 5 10 2" xfId="5747" xr:uid="{BB319198-AEA1-410A-A7D5-7F01F308F8E7}"/>
    <cellStyle name="40% - Accent1 5 11" xfId="5067" xr:uid="{699FFD77-1F17-4EA0-AA32-3A4F9686C56E}"/>
    <cellStyle name="40% - Accent1 5 2" xfId="1512" xr:uid="{65276E20-CF8C-48BB-B0F3-67383DB0A0B5}"/>
    <cellStyle name="40% - Accent1 5 2 2" xfId="1513" xr:uid="{72231F67-0339-4932-A307-B3CE59F042DF}"/>
    <cellStyle name="40% - Accent1 5 2 2 2" xfId="1514" xr:uid="{8768FA93-4BBA-434F-9231-F291F5067E58}"/>
    <cellStyle name="40% - Accent1 5 2 2 2 2" xfId="7115" xr:uid="{A357F542-59C3-4585-B1F2-7A4866538E94}"/>
    <cellStyle name="40% - Accent1 5 2 2 3" xfId="5400" xr:uid="{D45A93B0-02F4-4A25-AE15-EB2D044DD348}"/>
    <cellStyle name="40% - Accent1 5 2 3" xfId="1515" xr:uid="{8806BB8C-D17A-4F79-8740-9A7F43557DCC}"/>
    <cellStyle name="40% - Accent1 5 2 3 2" xfId="7766" xr:uid="{5B18542C-E494-4027-82F4-4B8CDF0B0126}"/>
    <cellStyle name="40% - Accent1 5 2 4" xfId="1516" xr:uid="{4D793C82-4A5F-4B7D-93CA-72939D2D0310}"/>
    <cellStyle name="40% - Accent1 5 2 4 2" xfId="8422" xr:uid="{3C4ECB77-A1DD-46FB-B754-8B3383A69675}"/>
    <cellStyle name="40% - Accent1 5 2 5" xfId="1517" xr:uid="{5FAEEA56-8339-4D30-8AC1-F8E382FF2D64}"/>
    <cellStyle name="40% - Accent1 5 2 5 2" xfId="9085" xr:uid="{DC3DFCD9-3F91-4A6B-A989-8DAF2D2D2228}"/>
    <cellStyle name="40% - Accent1 5 2 6" xfId="1518" xr:uid="{3B369722-EDA2-4A72-8F37-0B59D91090F2}"/>
    <cellStyle name="40% - Accent1 5 2 6 2" xfId="6083" xr:uid="{FAAEE648-6783-4E3E-94A5-2AC6F7D1143E}"/>
    <cellStyle name="40% - Accent1 5 2 7" xfId="5181" xr:uid="{0E221257-EEBC-4156-9135-F3F6BC5A9613}"/>
    <cellStyle name="40% - Accent1 5 3" xfId="1519" xr:uid="{4147EDC6-4835-4E94-92CC-D1D637623975}"/>
    <cellStyle name="40% - Accent1 5 3 2" xfId="1520" xr:uid="{0B3A6ACE-5BD3-42A4-A92B-A052031D8275}"/>
    <cellStyle name="40% - Accent1 5 3 2 2" xfId="6649" xr:uid="{50DBF19A-8667-4AE1-8FCF-9F7C01F233D6}"/>
    <cellStyle name="40% - Accent1 5 3 3" xfId="5290" xr:uid="{687F09A3-A1A0-43EC-8FFC-70A97A1410D7}"/>
    <cellStyle name="40% - Accent1 5 4" xfId="1521" xr:uid="{78623134-A54C-446F-AE1B-031EE43F889F}"/>
    <cellStyle name="40% - Accent1 5 4 2" xfId="6788" xr:uid="{5E9D2632-5060-49F1-8266-07EF8E3C68F0}"/>
    <cellStyle name="40% - Accent1 5 5" xfId="1522" xr:uid="{53FA6084-83C7-4F4B-A5D7-37C1D21E3A9A}"/>
    <cellStyle name="40% - Accent1 5 5 2" xfId="7439" xr:uid="{E5F79935-30A6-465F-AB3F-7777F823C2FB}"/>
    <cellStyle name="40% - Accent1 5 6" xfId="1523" xr:uid="{48B1AC88-6E32-425D-A35F-6A146D26A8A1}"/>
    <cellStyle name="40% - Accent1 5 6 2" xfId="8095" xr:uid="{6AF0A386-CB7F-42DF-A7B7-BE89DEB33CC2}"/>
    <cellStyle name="40% - Accent1 5 7" xfId="1524" xr:uid="{C3E26EE6-1113-40D0-9CAA-A100C2B1289A}"/>
    <cellStyle name="40% - Accent1 5 7 2" xfId="8758" xr:uid="{DA0CD6E5-C957-497E-AF06-68999FB55AD8}"/>
    <cellStyle name="40% - Accent1 5 8" xfId="1525" xr:uid="{4B6A33AE-E411-4891-8701-E47154A52BD3}"/>
    <cellStyle name="40% - Accent1 5 8 2" xfId="6461" xr:uid="{DDE84716-2CB7-42D5-BBC8-1B5BDE1B9D46}"/>
    <cellStyle name="40% - Accent1 5 9" xfId="1526" xr:uid="{58C241F6-2E5D-4B09-B0B2-B6DB4BB89570}"/>
    <cellStyle name="40% - Accent1 5 9 2" xfId="6331" xr:uid="{FC3C2567-5A5E-40D0-97FF-22F849D3FDBA}"/>
    <cellStyle name="40% - Accent1 6" xfId="1527" xr:uid="{A49B7A51-559A-4F68-AEE1-026D4FA33A5A}"/>
    <cellStyle name="40% - Accent1 6 2" xfId="1528" xr:uid="{AFFA601E-9FF6-4672-A59E-EE3934EC55B0}"/>
    <cellStyle name="40% - Accent1 6 2 2" xfId="1529" xr:uid="{9C04C99D-1833-45FF-8B74-C2853556E7CA}"/>
    <cellStyle name="40% - Accent1 6 2 2 2" xfId="7223" xr:uid="{CC7197C0-2C46-4DE4-883A-67C375B2F5B2}"/>
    <cellStyle name="40% - Accent1 6 2 3" xfId="1530" xr:uid="{63B6A649-37A1-440B-850B-8A5C8B670B50}"/>
    <cellStyle name="40% - Accent1 6 2 3 2" xfId="7874" xr:uid="{60B75D8E-7190-46F6-930C-909EA0A496D2}"/>
    <cellStyle name="40% - Accent1 6 2 4" xfId="1531" xr:uid="{C78327A9-A195-4377-8F94-14A9E1A5D9D2}"/>
    <cellStyle name="40% - Accent1 6 2 4 2" xfId="8530" xr:uid="{563E34EE-F825-4B03-9DC6-D4F8E2A9DEF6}"/>
    <cellStyle name="40% - Accent1 6 2 5" xfId="1532" xr:uid="{0D7D9304-96E6-4DB3-8220-6C6FCF6A62B7}"/>
    <cellStyle name="40% - Accent1 6 2 5 2" xfId="9193" xr:uid="{75B2AF5D-542A-468B-8FE3-3D3AD1C3D1D5}"/>
    <cellStyle name="40% - Accent1 6 2 6" xfId="1533" xr:uid="{AA6D21C3-A064-4862-B65B-100082C1BB98}"/>
    <cellStyle name="40% - Accent1 6 2 6 2" xfId="6191" xr:uid="{0DF50195-73B4-4D72-AFBA-C4B5FB5AB1C0}"/>
    <cellStyle name="40% - Accent1 6 2 7" xfId="5354" xr:uid="{44156824-9DA5-4540-AEF2-CCFA3F6EB42E}"/>
    <cellStyle name="40% - Accent1 6 3" xfId="1534" xr:uid="{3CA3F98E-F997-4E07-939B-D65598542128}"/>
    <cellStyle name="40% - Accent1 6 3 2" xfId="6896" xr:uid="{F5228A91-CD08-48B4-AA4C-42035984CAF7}"/>
    <cellStyle name="40% - Accent1 6 4" xfId="1535" xr:uid="{A83ACD39-476F-4D89-BA13-2CF3F23C5A58}"/>
    <cellStyle name="40% - Accent1 6 4 2" xfId="7547" xr:uid="{7A4F580E-C165-4358-8A56-0810BA4861E7}"/>
    <cellStyle name="40% - Accent1 6 5" xfId="1536" xr:uid="{34F502AE-D928-4819-ADBC-378EA98EB514}"/>
    <cellStyle name="40% - Accent1 6 5 2" xfId="8203" xr:uid="{C1A5C9D3-473E-44D6-8AC4-5D247BB83049}"/>
    <cellStyle name="40% - Accent1 6 6" xfId="1537" xr:uid="{D24F838A-CA2F-4F60-923E-08B10AD8751A}"/>
    <cellStyle name="40% - Accent1 6 6 2" xfId="8866" xr:uid="{BC51A7C3-D42D-4B19-BE0B-A08143BE3236}"/>
    <cellStyle name="40% - Accent1 6 7" xfId="1538" xr:uid="{E9F1F73B-845C-40FC-A37B-F0A03AF84EB3}"/>
    <cellStyle name="40% - Accent1 6 7 2" xfId="5861" xr:uid="{DD9C871E-6754-424C-BC12-C397DBF69A10}"/>
    <cellStyle name="40% - Accent1 6 8" xfId="5135" xr:uid="{C00B5BA8-4823-429C-9D6E-9924D37A4E86}"/>
    <cellStyle name="40% - Accent1 7" xfId="1539" xr:uid="{2FE15D52-576D-4090-913C-D30ED39CD53C}"/>
    <cellStyle name="40% - Accent1 7 2" xfId="1540" xr:uid="{B5CC7A52-6789-465A-B45F-F3C8F2C408ED}"/>
    <cellStyle name="40% - Accent1 7 2 2" xfId="7007" xr:uid="{672B38EA-EC7C-47A0-8FDD-136AEF1B7C4E}"/>
    <cellStyle name="40% - Accent1 7 3" xfId="1541" xr:uid="{C511BF86-76BA-41B1-9220-2D8C0CC9B9E2}"/>
    <cellStyle name="40% - Accent1 7 3 2" xfId="7658" xr:uid="{4BAF3BC9-EE5B-4311-AF03-00A5AD912EB2}"/>
    <cellStyle name="40% - Accent1 7 4" xfId="1542" xr:uid="{6CB478EF-C0A6-4B1A-A0B0-4EA54ADF62C3}"/>
    <cellStyle name="40% - Accent1 7 4 2" xfId="8314" xr:uid="{F70F7983-8967-40C1-9FEA-442420DDEA2F}"/>
    <cellStyle name="40% - Accent1 7 5" xfId="1543" xr:uid="{F1CD0A2F-7529-4AEC-9A61-601F19C3DB8D}"/>
    <cellStyle name="40% - Accent1 7 5 2" xfId="8977" xr:uid="{3B6E16AE-B977-4FE1-A991-551025BFFFF7}"/>
    <cellStyle name="40% - Accent1 7 6" xfId="1544" xr:uid="{F7976739-D91B-45AC-AAD2-BA4D8AE6B49F}"/>
    <cellStyle name="40% - Accent1 7 6 2" xfId="5971" xr:uid="{429EB766-63F1-4742-A38E-C6F0391C0330}"/>
    <cellStyle name="40% - Accent1 7 7" xfId="5244" xr:uid="{251FBAD6-8F87-4A2E-A9AD-FC586FD5CE3A}"/>
    <cellStyle name="40% - Accent1 8" xfId="1545" xr:uid="{EF88C4E4-6274-42F9-837E-B482FF68E67E}"/>
    <cellStyle name="40% - Accent1 8 2" xfId="1546" xr:uid="{7E56E508-F57B-4B08-8110-031C49EBACE5}"/>
    <cellStyle name="40% - Accent1 8 2 2" xfId="6594" xr:uid="{1EAA2DFD-D79C-4146-B087-C041AE8F04D3}"/>
    <cellStyle name="40% - Accent1 8 3" xfId="5020" xr:uid="{472EC0F7-B0DD-455F-8672-2D5739EA776C}"/>
    <cellStyle name="40% - Accent1 9" xfId="1547" xr:uid="{CC07E8AD-BD67-4408-9118-E749FABBBA65}"/>
    <cellStyle name="40% - Accent1 9 2" xfId="6680" xr:uid="{2FA015FD-B6F2-4DF5-A34F-90510A565EE6}"/>
    <cellStyle name="40% - Accent2" xfId="1548" builtinId="35" customBuiltin="1"/>
    <cellStyle name="40% - Accent2 10" xfId="1549" xr:uid="{124AF247-68B8-476E-92EE-899565AAC132}"/>
    <cellStyle name="40% - Accent2 10 2" xfId="7333" xr:uid="{FCE1F0F4-8EEE-4A5F-BFAC-D76739AE2570}"/>
    <cellStyle name="40% - Accent2 11" xfId="1550" xr:uid="{33B417BD-B718-41E9-9B86-EF055EF35D1C}"/>
    <cellStyle name="40% - Accent2 11 2" xfId="7987" xr:uid="{89995B5D-E2C8-467C-9B4A-8991C969814C}"/>
    <cellStyle name="40% - Accent2 12" xfId="1551" xr:uid="{0B8AF3F4-691A-408E-8773-1137D8E75E46}"/>
    <cellStyle name="40% - Accent2 12 2" xfId="8652" xr:uid="{44DF0D5A-9CB0-4BAE-8461-1A16B8CB3BB8}"/>
    <cellStyle name="40% - Accent2 13" xfId="1552" xr:uid="{A39E718B-C8CA-4CBC-9F28-D991376DE621}"/>
    <cellStyle name="40% - Accent2 13 2" xfId="5467" xr:uid="{166C0EBF-7CC0-4AF4-95EB-6F2FAF63F48D}"/>
    <cellStyle name="40% - Accent2 14" xfId="1553" xr:uid="{5BA9BC07-E7FD-4CE1-B3CD-99BB52920BEA}"/>
    <cellStyle name="40% - Accent2 14 2" xfId="4909" xr:uid="{D08C4A73-6C65-4BA7-B3D9-681CF58BB297}"/>
    <cellStyle name="40% - Accent2 15" xfId="4786" xr:uid="{1CDE6AB9-E337-403A-8E0D-1080454B4EC2}"/>
    <cellStyle name="40% - Accent2 2" xfId="1554" xr:uid="{88DD22D6-03B6-41DA-8558-895B4D510331}"/>
    <cellStyle name="40% - Accent2 2 10" xfId="1555" xr:uid="{F0AF7824-FC13-4777-94FA-CBFE3865245D}"/>
    <cellStyle name="40% - Accent2 2 10 2" xfId="8674" xr:uid="{87AA031B-86FF-45CA-8E0C-E7B107010C3F}"/>
    <cellStyle name="40% - Accent2 2 11" xfId="1556" xr:uid="{BFB3DDFF-F9B1-4BF8-BB44-38285517616A}"/>
    <cellStyle name="40% - Accent2 2 11 2" xfId="5483" xr:uid="{EC8640E2-8E57-4747-B038-A2BFBC13E6BC}"/>
    <cellStyle name="40% - Accent2 2 12" xfId="1557" xr:uid="{A4BE06A2-1FE8-4BF0-B98A-B806E785D208}"/>
    <cellStyle name="40% - Accent2 2 12 2" xfId="4926" xr:uid="{32BDAD94-3630-41E4-B6CD-E093E14A805F}"/>
    <cellStyle name="40% - Accent2 2 13" xfId="4839" xr:uid="{4BDA0A33-5E31-41B9-910B-3F1DE317BF6E}"/>
    <cellStyle name="40% - Accent2 2 2" xfId="1558" xr:uid="{474754A0-3EF9-41EF-BE68-B9D20075B334}"/>
    <cellStyle name="40% - Accent2 2 2 10" xfId="5718" xr:uid="{E4935F0D-B053-47C0-84A7-66FAEAD8336B}"/>
    <cellStyle name="40% - Accent2 2 2 2" xfId="1559" xr:uid="{806968FE-13D6-4BDE-B78C-B5BBB0766186}"/>
    <cellStyle name="40% - Accent2 2 2 2 2" xfId="1560" xr:uid="{27BAE527-5ECA-422C-A8A5-C7618776939D}"/>
    <cellStyle name="40% - Accent2 2 2 2 2 2" xfId="1561" xr:uid="{107ED7BC-C9AD-42D5-BD7E-130EFFD4DB2F}"/>
    <cellStyle name="40% - Accent2 2 2 2 2 2 2" xfId="7193" xr:uid="{1EF4195F-1BA9-479E-9726-6FC3FBF8A72F}"/>
    <cellStyle name="40% - Accent2 2 2 2 2 3" xfId="1562" xr:uid="{73B1EE1C-6B72-4D6B-8573-F7403D52599B}"/>
    <cellStyle name="40% - Accent2 2 2 2 2 3 2" xfId="7844" xr:uid="{5F73A4E6-FE51-4AFE-9F86-709784EB2D98}"/>
    <cellStyle name="40% - Accent2 2 2 2 2 4" xfId="1563" xr:uid="{5F590404-3FC0-4598-920E-E67F2CFF59E4}"/>
    <cellStyle name="40% - Accent2 2 2 2 2 4 2" xfId="8500" xr:uid="{25463423-71C6-49DD-A694-575188D88701}"/>
    <cellStyle name="40% - Accent2 2 2 2 2 5" xfId="1564" xr:uid="{4A637088-B41A-478E-920A-DFA65DD0C40C}"/>
    <cellStyle name="40% - Accent2 2 2 2 2 5 2" xfId="9163" xr:uid="{2AFE3065-650C-4834-91B6-078FEBC84937}"/>
    <cellStyle name="40% - Accent2 2 2 2 2 6" xfId="6161" xr:uid="{3A02945D-6BD7-4652-8EE9-6DCD984A38C5}"/>
    <cellStyle name="40% - Accent2 2 2 2 3" xfId="1565" xr:uid="{CEC7BE4A-A3F6-450D-9313-7FBDCA581A11}"/>
    <cellStyle name="40% - Accent2 2 2 2 3 2" xfId="6646" xr:uid="{4FB8D058-5B26-4FCC-A5E3-D541135899A9}"/>
    <cellStyle name="40% - Accent2 2 2 2 4" xfId="1566" xr:uid="{B2B35975-A283-4C31-B85F-E3330C456030}"/>
    <cellStyle name="40% - Accent2 2 2 2 4 2" xfId="6866" xr:uid="{3A38DF4F-ED70-48EC-A02D-0A506603268F}"/>
    <cellStyle name="40% - Accent2 2 2 2 5" xfId="1567" xr:uid="{C96629CD-FF55-43E6-96ED-CE2274A3BA6B}"/>
    <cellStyle name="40% - Accent2 2 2 2 5 2" xfId="7517" xr:uid="{8D7D94E7-EC6F-4EB4-8423-475A2E60377A}"/>
    <cellStyle name="40% - Accent2 2 2 2 6" xfId="1568" xr:uid="{234C2051-62BA-4796-B57E-490FA1EB82C4}"/>
    <cellStyle name="40% - Accent2 2 2 2 6 2" xfId="8173" xr:uid="{441EE9CB-9990-499C-BFCF-0B23544A723F}"/>
    <cellStyle name="40% - Accent2 2 2 2 7" xfId="1569" xr:uid="{E4061CEF-2F7A-4ACD-B661-A658A673E10E}"/>
    <cellStyle name="40% - Accent2 2 2 2 7 2" xfId="8836" xr:uid="{0050956B-5F73-4D8F-A4B5-7AEB973CF1BF}"/>
    <cellStyle name="40% - Accent2 2 2 2 8" xfId="5825" xr:uid="{4BE8416D-2C93-47D9-B0AD-FA9D54BD6591}"/>
    <cellStyle name="40% - Accent2 2 2 3" xfId="1570" xr:uid="{4FD2AAEC-AF33-4425-9E88-4A3D16008B32}"/>
    <cellStyle name="40% - Accent2 2 2 3 2" xfId="1571" xr:uid="{B45244F1-0634-40B3-AD78-A5D9DECAD4DB}"/>
    <cellStyle name="40% - Accent2 2 2 3 2 2" xfId="1572" xr:uid="{72943709-2909-46F2-B200-0F45AAA0D795}"/>
    <cellStyle name="40% - Accent2 2 2 3 2 2 2" xfId="7301" xr:uid="{76B63E3A-E9A5-40DD-A556-9C63E2896A9B}"/>
    <cellStyle name="40% - Accent2 2 2 3 2 3" xfId="1573" xr:uid="{4A81C1AA-5887-407C-AF16-E8838DFCAB93}"/>
    <cellStyle name="40% - Accent2 2 2 3 2 3 2" xfId="7952" xr:uid="{DDB20C89-1274-45D7-A5D2-579C4F65401E}"/>
    <cellStyle name="40% - Accent2 2 2 3 2 4" xfId="1574" xr:uid="{F6833F79-8D59-42E1-860F-2E406B2331E5}"/>
    <cellStyle name="40% - Accent2 2 2 3 2 4 2" xfId="8608" xr:uid="{D3267064-1898-49E4-B5AF-5436FB9AD688}"/>
    <cellStyle name="40% - Accent2 2 2 3 2 5" xfId="1575" xr:uid="{E540E314-7E65-4A02-8F47-5713B4FE7173}"/>
    <cellStyle name="40% - Accent2 2 2 3 2 5 2" xfId="9271" xr:uid="{A7714C94-5222-4114-9D3B-E5D536B648B7}"/>
    <cellStyle name="40% - Accent2 2 2 3 2 6" xfId="6269" xr:uid="{C66DAFEC-9BBC-41B8-A9B4-D1A40CEE747B}"/>
    <cellStyle name="40% - Accent2 2 2 3 3" xfId="1576" xr:uid="{D55AFFF7-01B5-42B7-9ABD-3252271B4F00}"/>
    <cellStyle name="40% - Accent2 2 2 3 3 2" xfId="6974" xr:uid="{E37FF3EB-DC28-49D4-A891-5E0BD8B1A958}"/>
    <cellStyle name="40% - Accent2 2 2 3 4" xfId="1577" xr:uid="{5E54A812-5D06-4C05-838B-6930F2BAB8D6}"/>
    <cellStyle name="40% - Accent2 2 2 3 4 2" xfId="7625" xr:uid="{2BF4BD2B-FBF3-40A8-BA0C-5B0526574CB9}"/>
    <cellStyle name="40% - Accent2 2 2 3 5" xfId="1578" xr:uid="{0264ED93-D54D-4B17-9BDE-A7BF943084EE}"/>
    <cellStyle name="40% - Accent2 2 2 3 5 2" xfId="8281" xr:uid="{96B95351-4573-4909-9BF6-6E7D4AC025E7}"/>
    <cellStyle name="40% - Accent2 2 2 3 6" xfId="1579" xr:uid="{0903F303-B9D2-408D-ADB4-65A3FB6DDC34}"/>
    <cellStyle name="40% - Accent2 2 2 3 6 2" xfId="8944" xr:uid="{C86DA1E9-FE3B-4B9A-AEE3-820CECE49089}"/>
    <cellStyle name="40% - Accent2 2 2 3 7" xfId="5939" xr:uid="{13AAD43F-F0B5-490B-8309-B9942EFF8A38}"/>
    <cellStyle name="40% - Accent2 2 2 4" xfId="1580" xr:uid="{AF63983C-518B-4FFB-8667-D3DB8838C1EC}"/>
    <cellStyle name="40% - Accent2 2 2 4 2" xfId="1581" xr:uid="{8AAD1764-8252-4B66-A9B4-DAA989AF34E9}"/>
    <cellStyle name="40% - Accent2 2 2 4 2 2" xfId="7085" xr:uid="{B23C6106-60DA-4DE7-BB7A-38C7075A743B}"/>
    <cellStyle name="40% - Accent2 2 2 4 3" xfId="1582" xr:uid="{F8F53A7D-8527-44BE-9B75-4EA6DAB4CFF7}"/>
    <cellStyle name="40% - Accent2 2 2 4 3 2" xfId="7736" xr:uid="{1B7B7A36-E962-4AEF-9B9B-29920161F1C8}"/>
    <cellStyle name="40% - Accent2 2 2 4 4" xfId="1583" xr:uid="{40E09A6B-6C76-4A36-AF5A-5A683654F9E7}"/>
    <cellStyle name="40% - Accent2 2 2 4 4 2" xfId="8392" xr:uid="{AD94AA4A-0E63-4F69-9DCF-B91BC64CE907}"/>
    <cellStyle name="40% - Accent2 2 2 4 5" xfId="1584" xr:uid="{C9A3A540-7445-43C0-9CAA-BBBA45268A62}"/>
    <cellStyle name="40% - Accent2 2 2 4 5 2" xfId="9055" xr:uid="{954D6A20-CD80-48C5-B765-0C88EB5EFB45}"/>
    <cellStyle name="40% - Accent2 2 2 4 6" xfId="6053" xr:uid="{B9B99E7B-83B6-4A21-A33C-F28F3D93BF53}"/>
    <cellStyle name="40% - Accent2 2 2 5" xfId="1585" xr:uid="{4D505837-F4C1-401F-A1F9-3DE8562562A6}"/>
    <cellStyle name="40% - Accent2 2 2 5 2" xfId="6492" xr:uid="{C5BAD2A7-7971-4037-AA4D-0282EB52F81C}"/>
    <cellStyle name="40% - Accent2 2 2 6" xfId="1586" xr:uid="{70652D3C-D255-4B57-9973-66E1D5354E42}"/>
    <cellStyle name="40% - Accent2 2 2 6 2" xfId="6758" xr:uid="{72C983EF-A0CD-49A1-870A-6315852BF90B}"/>
    <cellStyle name="40% - Accent2 2 2 7" xfId="1587" xr:uid="{EA4EE378-577F-4705-AE34-883A7E098B36}"/>
    <cellStyle name="40% - Accent2 2 2 7 2" xfId="7409" xr:uid="{8F07A894-5D52-4C1A-8141-5EFE409E87EE}"/>
    <cellStyle name="40% - Accent2 2 2 8" xfId="1588" xr:uid="{224481E8-6CF0-4497-8BCA-0F9DA6B7F049}"/>
    <cellStyle name="40% - Accent2 2 2 8 2" xfId="8065" xr:uid="{38EE86E7-9B68-423F-9471-2BF7F2EB62AF}"/>
    <cellStyle name="40% - Accent2 2 2 9" xfId="1589" xr:uid="{03873081-0AA9-493C-A7D1-FFC846D9F2F2}"/>
    <cellStyle name="40% - Accent2 2 2 9 2" xfId="8728" xr:uid="{F315ECC4-46BE-4F57-B659-4CD2A3E5453C}"/>
    <cellStyle name="40% - Accent2 2 3" xfId="1590" xr:uid="{80AFCCB3-847F-4D2A-96F5-A2D5C1D19B35}"/>
    <cellStyle name="40% - Accent2 2 3 2" xfId="1591" xr:uid="{1500DBE3-EC3B-447E-8BED-EFBC76370595}"/>
    <cellStyle name="40% - Accent2 2 3 2 2" xfId="1592" xr:uid="{B6F5B90F-00BF-4B97-B4C3-CE9A5426AB27}"/>
    <cellStyle name="40% - Accent2 2 3 2 2 2" xfId="7139" xr:uid="{1B7C9A41-4FA2-46A6-8DCA-64E8757F50B9}"/>
    <cellStyle name="40% - Accent2 2 3 2 3" xfId="1593" xr:uid="{11F1365C-48D5-4E62-B909-AF4A1B405DB7}"/>
    <cellStyle name="40% - Accent2 2 3 2 3 2" xfId="7790" xr:uid="{EBA4C5C6-87ED-4F52-8A55-63446E6CA4DC}"/>
    <cellStyle name="40% - Accent2 2 3 2 4" xfId="1594" xr:uid="{AFD73FB5-72F6-4903-8087-687D3C8982F1}"/>
    <cellStyle name="40% - Accent2 2 3 2 4 2" xfId="8446" xr:uid="{6573E6F6-213C-4D1D-934A-EB04AF1F7268}"/>
    <cellStyle name="40% - Accent2 2 3 2 5" xfId="1595" xr:uid="{BE60FFFA-CC0C-4BDF-8036-A373F9A80367}"/>
    <cellStyle name="40% - Accent2 2 3 2 5 2" xfId="9109" xr:uid="{92FA949E-1CA6-49F0-AA08-0DD6CD4FAA23}"/>
    <cellStyle name="40% - Accent2 2 3 2 6" xfId="6107" xr:uid="{1A5BFB14-7867-4ADF-B4F2-D4748DDE0150}"/>
    <cellStyle name="40% - Accent2 2 3 3" xfId="1596" xr:uid="{E17B5457-EB50-40FA-A797-C5F00CC76679}"/>
    <cellStyle name="40% - Accent2 2 3 3 2" xfId="6666" xr:uid="{0B3F40E2-2595-4EB9-962A-BF4BC358B6E8}"/>
    <cellStyle name="40% - Accent2 2 3 4" xfId="1597" xr:uid="{F74A90A4-F54F-4C83-B68D-68F11E3BBB2A}"/>
    <cellStyle name="40% - Accent2 2 3 4 2" xfId="6812" xr:uid="{EBC8E059-2CC2-4430-8A0D-473231612EBD}"/>
    <cellStyle name="40% - Accent2 2 3 5" xfId="1598" xr:uid="{7001E98C-04CC-4760-9F3B-03F7D8B46BCC}"/>
    <cellStyle name="40% - Accent2 2 3 5 2" xfId="7463" xr:uid="{39B0A897-CB8E-4FC6-B0C1-B4ED8D87DC18}"/>
    <cellStyle name="40% - Accent2 2 3 6" xfId="1599" xr:uid="{7E35AAC5-70C1-41C5-A104-25E0A6E9E043}"/>
    <cellStyle name="40% - Accent2 2 3 6 2" xfId="8119" xr:uid="{E370D54A-A934-463A-A486-76B2029D496C}"/>
    <cellStyle name="40% - Accent2 2 3 7" xfId="1600" xr:uid="{0E82D054-C9DC-4BE9-AF9E-B12C792D0DD5}"/>
    <cellStyle name="40% - Accent2 2 3 7 2" xfId="8782" xr:uid="{E7423BCF-04E6-4FA1-A2DF-23CBD821B48E}"/>
    <cellStyle name="40% - Accent2 2 3 8" xfId="5771" xr:uid="{AC38F777-3275-49BD-97D2-F35BA522A120}"/>
    <cellStyle name="40% - Accent2 2 4" xfId="1601" xr:uid="{EABE747C-D77F-4911-8BF3-5D1CF2BBC7EB}"/>
    <cellStyle name="40% - Accent2 2 4 2" xfId="1602" xr:uid="{6CE208D5-F7A7-4225-98DB-0E57BE69A667}"/>
    <cellStyle name="40% - Accent2 2 4 2 2" xfId="1603" xr:uid="{6572B72A-911B-4B68-86F7-E08D5F652E3A}"/>
    <cellStyle name="40% - Accent2 2 4 2 2 2" xfId="7247" xr:uid="{7FA010FD-649B-4290-B2AE-F0177A7AEB4E}"/>
    <cellStyle name="40% - Accent2 2 4 2 3" xfId="1604" xr:uid="{B8682C51-51CB-43B2-9B6A-C24DF86ACCB0}"/>
    <cellStyle name="40% - Accent2 2 4 2 3 2" xfId="7898" xr:uid="{E6556D3D-2B81-40EA-B35F-9E33C6379E7C}"/>
    <cellStyle name="40% - Accent2 2 4 2 4" xfId="1605" xr:uid="{8BD72367-75B9-4C0A-8445-71D7B2621AFB}"/>
    <cellStyle name="40% - Accent2 2 4 2 4 2" xfId="8554" xr:uid="{C79274F3-4A3C-4787-9DD0-C007438E1AE2}"/>
    <cellStyle name="40% - Accent2 2 4 2 5" xfId="1606" xr:uid="{7F31FD66-481E-45C4-AB6F-E9AD9598F8B2}"/>
    <cellStyle name="40% - Accent2 2 4 2 5 2" xfId="9217" xr:uid="{E969442E-F2AB-487B-B5A4-5BEE67A85AEB}"/>
    <cellStyle name="40% - Accent2 2 4 2 6" xfId="6215" xr:uid="{993805E6-EA19-40E2-BEE1-BC9BA0E09F31}"/>
    <cellStyle name="40% - Accent2 2 4 3" xfId="1607" xr:uid="{81BDC1BF-9281-45A8-AD53-993692B489E0}"/>
    <cellStyle name="40% - Accent2 2 4 3 2" xfId="6920" xr:uid="{123D0993-210F-4BB0-992C-BF25C9AE08F6}"/>
    <cellStyle name="40% - Accent2 2 4 4" xfId="1608" xr:uid="{CBBD7317-DEAA-4B16-9D23-5254A43F25ED}"/>
    <cellStyle name="40% - Accent2 2 4 4 2" xfId="7571" xr:uid="{9422F1BC-8BFD-42B6-84D7-33E2B78ED475}"/>
    <cellStyle name="40% - Accent2 2 4 5" xfId="1609" xr:uid="{BDE603CC-064E-4CB1-A6F5-14B5C019726B}"/>
    <cellStyle name="40% - Accent2 2 4 5 2" xfId="8227" xr:uid="{17B1A5A4-3A40-4F51-B1D2-3DE708FFA2D7}"/>
    <cellStyle name="40% - Accent2 2 4 6" xfId="1610" xr:uid="{B628990B-F522-43E4-B49A-3320D2B15A97}"/>
    <cellStyle name="40% - Accent2 2 4 6 2" xfId="8890" xr:uid="{24464135-F2E0-42D4-8EDD-DFBC6B166E02}"/>
    <cellStyle name="40% - Accent2 2 4 7" xfId="5885" xr:uid="{3402BB10-DA7C-476B-A261-94215AA87250}"/>
    <cellStyle name="40% - Accent2 2 5" xfId="1611" xr:uid="{A366ED4A-8EEE-4BB1-B8D3-3CDFF206F783}"/>
    <cellStyle name="40% - Accent2 2 5 2" xfId="1612" xr:uid="{4BFD6984-2477-4C49-ACD9-8BA97D167E7B}"/>
    <cellStyle name="40% - Accent2 2 5 2 2" xfId="7031" xr:uid="{1C84E2EB-08D0-4033-AE41-6DBB08CAA36D}"/>
    <cellStyle name="40% - Accent2 2 5 3" xfId="1613" xr:uid="{EDCA4367-1DC7-4F80-BAEA-6C8652FBEBD9}"/>
    <cellStyle name="40% - Accent2 2 5 3 2" xfId="7682" xr:uid="{F6339953-077F-4F90-95C2-7741EEE1F8D2}"/>
    <cellStyle name="40% - Accent2 2 5 4" xfId="1614" xr:uid="{8D1E5937-B6CA-4F7C-9CF5-2960EE69A820}"/>
    <cellStyle name="40% - Accent2 2 5 4 2" xfId="8338" xr:uid="{C5DAE527-F148-411A-83A1-22542F262E64}"/>
    <cellStyle name="40% - Accent2 2 5 5" xfId="1615" xr:uid="{021B4EBF-8EEC-4603-BDE1-1097764E968E}"/>
    <cellStyle name="40% - Accent2 2 5 5 2" xfId="9001" xr:uid="{3A7B2678-2FF0-4E62-AB04-5EB212C56CE9}"/>
    <cellStyle name="40% - Accent2 2 5 6" xfId="5999" xr:uid="{025D86E9-3992-42C6-8106-F4658D8887C7}"/>
    <cellStyle name="40% - Accent2 2 6" xfId="1616" xr:uid="{9E95A573-49F0-4837-B5D7-680B8A47F93D}"/>
    <cellStyle name="40% - Accent2 2 6 2" xfId="6531" xr:uid="{6965021B-77C0-4097-AAAD-8E502B72A914}"/>
    <cellStyle name="40% - Accent2 2 7" xfId="1617" xr:uid="{B31981C3-9899-497A-965B-AE8E7ED6EA9A}"/>
    <cellStyle name="40% - Accent2 2 7 2" xfId="6704" xr:uid="{0E028913-8251-4F49-9BBD-02DF3ADA4996}"/>
    <cellStyle name="40% - Accent2 2 8" xfId="1618" xr:uid="{5037C04F-933D-48B0-9A77-2165323D8901}"/>
    <cellStyle name="40% - Accent2 2 8 2" xfId="7355" xr:uid="{49B3489B-8F9B-41BD-8320-84911882CDB6}"/>
    <cellStyle name="40% - Accent2 2 9" xfId="1619" xr:uid="{EF7ACA31-7C57-48AD-91B2-FFF1933C704C}"/>
    <cellStyle name="40% - Accent2 2 9 2" xfId="8010" xr:uid="{F4457575-7A8F-4E4B-8CAD-7CF77666761A}"/>
    <cellStyle name="40% - Accent2 3" xfId="1620" xr:uid="{53145DE6-6407-4511-ACCB-CCD79D9DB321}"/>
    <cellStyle name="40% - Accent2 3 10" xfId="1621" xr:uid="{DF2D9019-D8DE-4A34-8475-01C75B58C989}"/>
    <cellStyle name="40% - Accent2 3 10 2" xfId="8687" xr:uid="{7B4A7326-46DA-48E8-AE09-2BFB2C4C0F5F}"/>
    <cellStyle name="40% - Accent2 3 11" xfId="1622" xr:uid="{967572AB-650B-4EC6-8BCB-7A10508AB83B}"/>
    <cellStyle name="40% - Accent2 3 11 2" xfId="6448" xr:uid="{FEFAA9F2-43BF-4E4D-9283-A956BDF0D62A}"/>
    <cellStyle name="40% - Accent2 3 12" xfId="1623" xr:uid="{8461F513-7EF7-462B-9299-84ED456CC8B4}"/>
    <cellStyle name="40% - Accent2 3 12 2" xfId="6385" xr:uid="{CE2EB019-847A-4C11-BDDF-45FAA559DFDF}"/>
    <cellStyle name="40% - Accent2 3 13" xfId="1624" xr:uid="{943BF2D8-7026-4EBB-B2F1-9CB8C01DF0DB}"/>
    <cellStyle name="40% - Accent2 3 13 2" xfId="5670" xr:uid="{3CD52554-A56B-4CA7-8CD6-133296ECC513}"/>
    <cellStyle name="40% - Accent2 3 14" xfId="4999" xr:uid="{9112B559-3195-4C07-95C7-41639CF7722A}"/>
    <cellStyle name="40% - Accent2 3 2" xfId="1625" xr:uid="{CB1FB208-2997-4F05-A115-14AC643C8A5A}"/>
    <cellStyle name="40% - Accent2 3 2 10" xfId="1626" xr:uid="{FA8CE950-E7FE-4B78-BADC-8F79CEEA2348}"/>
    <cellStyle name="40% - Accent2 3 2 10 2" xfId="5731" xr:uid="{2C815651-4DDC-47B9-B0D9-A6E8FE7D71F2}"/>
    <cellStyle name="40% - Accent2 3 2 11" xfId="5091" xr:uid="{A597F3FC-1CE4-4F51-BF3A-1831BB985EA3}"/>
    <cellStyle name="40% - Accent2 3 2 2" xfId="1627" xr:uid="{DC811425-5A34-478A-B752-640394A91E82}"/>
    <cellStyle name="40% - Accent2 3 2 2 2" xfId="1628" xr:uid="{67F186A6-2161-4388-9BE1-0D552AEC2110}"/>
    <cellStyle name="40% - Accent2 3 2 2 2 2" xfId="1629" xr:uid="{32944EC8-85E2-4819-97F3-C8BD75181062}"/>
    <cellStyle name="40% - Accent2 3 2 2 2 2 2" xfId="7206" xr:uid="{C2109A96-EF02-444B-B479-7BE54F584A68}"/>
    <cellStyle name="40% - Accent2 3 2 2 2 3" xfId="1630" xr:uid="{319472C8-6A0F-469C-B43B-071CF760D2ED}"/>
    <cellStyle name="40% - Accent2 3 2 2 2 3 2" xfId="7857" xr:uid="{F218E045-C4C5-45EC-8EE1-9ECCFBA57BD3}"/>
    <cellStyle name="40% - Accent2 3 2 2 2 4" xfId="1631" xr:uid="{637A3DEB-50CE-4B75-9E80-95172BFC19D7}"/>
    <cellStyle name="40% - Accent2 3 2 2 2 4 2" xfId="8513" xr:uid="{BA41CDEC-E66E-4F96-9F5C-CB5827C7A510}"/>
    <cellStyle name="40% - Accent2 3 2 2 2 5" xfId="1632" xr:uid="{D86F63B2-5881-4E4C-84DE-435CFB1F31BF}"/>
    <cellStyle name="40% - Accent2 3 2 2 2 5 2" xfId="9176" xr:uid="{034E74F7-4055-47DB-883D-BACD782E91B8}"/>
    <cellStyle name="40% - Accent2 3 2 2 2 6" xfId="1633" xr:uid="{373E9B08-5B30-4C84-9F28-050E9E646A1D}"/>
    <cellStyle name="40% - Accent2 3 2 2 2 6 2" xfId="6174" xr:uid="{6213AC3D-2C0D-43FC-8420-85B8AAD6282B}"/>
    <cellStyle name="40% - Accent2 3 2 2 2 7" xfId="5421" xr:uid="{60CEE782-A7DF-4F76-9FD9-C1F6A0B8D30D}"/>
    <cellStyle name="40% - Accent2 3 2 2 3" xfId="1634" xr:uid="{A4155927-19DB-45E0-AC19-57AA05769CDD}"/>
    <cellStyle name="40% - Accent2 3 2 2 3 2" xfId="6487" xr:uid="{A7D1E4CB-5723-4C89-B559-1DB4497D2DE7}"/>
    <cellStyle name="40% - Accent2 3 2 2 4" xfId="1635" xr:uid="{EAA4C9D1-C59E-454E-AA4B-C9CB24D593E5}"/>
    <cellStyle name="40% - Accent2 3 2 2 4 2" xfId="6879" xr:uid="{646A0AC8-C3BD-4EB3-9B11-0134870B21B3}"/>
    <cellStyle name="40% - Accent2 3 2 2 5" xfId="1636" xr:uid="{9264C7F6-5729-407A-AA36-575E8A6AF211}"/>
    <cellStyle name="40% - Accent2 3 2 2 5 2" xfId="7530" xr:uid="{635A69BA-CB3E-4485-9604-ABC35199EF28}"/>
    <cellStyle name="40% - Accent2 3 2 2 6" xfId="1637" xr:uid="{B0AF5D9E-FAD7-49CE-9C9D-E65E23A00FDD}"/>
    <cellStyle name="40% - Accent2 3 2 2 6 2" xfId="8186" xr:uid="{B3AB1D67-67B2-4CFF-A257-474CBA0DC1D6}"/>
    <cellStyle name="40% - Accent2 3 2 2 7" xfId="1638" xr:uid="{580A4F15-F36C-4D31-A3A9-125C7C0E3811}"/>
    <cellStyle name="40% - Accent2 3 2 2 7 2" xfId="8849" xr:uid="{164DF0BA-8CF5-4D89-8477-A9DECCB63179}"/>
    <cellStyle name="40% - Accent2 3 2 2 8" xfId="1639" xr:uid="{277F85F5-48D5-4235-B4F5-7ABF4E010E03}"/>
    <cellStyle name="40% - Accent2 3 2 2 8 2" xfId="5838" xr:uid="{A3DE2072-EC3B-4690-869F-69EEEF311DC5}"/>
    <cellStyle name="40% - Accent2 3 2 2 9" xfId="5202" xr:uid="{E73B99FD-DE4A-4109-875E-245A17F0521F}"/>
    <cellStyle name="40% - Accent2 3 2 3" xfId="1640" xr:uid="{DEB976FF-C77D-40A2-B696-F3D817B9DA01}"/>
    <cellStyle name="40% - Accent2 3 2 3 2" xfId="1641" xr:uid="{4558245A-247B-419A-ADC7-9684FE059EA7}"/>
    <cellStyle name="40% - Accent2 3 2 3 2 2" xfId="1642" xr:uid="{F14ACDAB-E97E-40BF-AB62-83B1D432EDD5}"/>
    <cellStyle name="40% - Accent2 3 2 3 2 2 2" xfId="7314" xr:uid="{B2DA99C7-38E4-4D8C-8E99-25FF83FF2C53}"/>
    <cellStyle name="40% - Accent2 3 2 3 2 3" xfId="1643" xr:uid="{637A081B-99D8-4658-B40A-9B175B1F7777}"/>
    <cellStyle name="40% - Accent2 3 2 3 2 3 2" xfId="7965" xr:uid="{4BF7EB45-72A2-4A39-BE32-176FDD60B761}"/>
    <cellStyle name="40% - Accent2 3 2 3 2 4" xfId="1644" xr:uid="{AD7ECA1C-05B0-49D9-835A-F964F8BA639A}"/>
    <cellStyle name="40% - Accent2 3 2 3 2 4 2" xfId="8621" xr:uid="{790DF8EA-D3DB-4A6F-8275-DFD2BBBB134C}"/>
    <cellStyle name="40% - Accent2 3 2 3 2 5" xfId="1645" xr:uid="{E948FBDE-1546-4010-B2D5-78B5E543FAA4}"/>
    <cellStyle name="40% - Accent2 3 2 3 2 5 2" xfId="9284" xr:uid="{574687D4-501F-46F1-A79E-92FF370F372D}"/>
    <cellStyle name="40% - Accent2 3 2 3 2 6" xfId="6282" xr:uid="{35A5DC4B-D8DB-4A76-8FFA-03B3B0EE0D30}"/>
    <cellStyle name="40% - Accent2 3 2 3 3" xfId="1646" xr:uid="{88C1F897-1578-4A3F-A544-A42185D7C2CC}"/>
    <cellStyle name="40% - Accent2 3 2 3 3 2" xfId="6987" xr:uid="{357FC7BF-C24F-4E50-B9DB-6DA90F97C706}"/>
    <cellStyle name="40% - Accent2 3 2 3 4" xfId="1647" xr:uid="{41FCBEB8-D4F1-4FAB-9DF5-76785CE7E964}"/>
    <cellStyle name="40% - Accent2 3 2 3 4 2" xfId="7638" xr:uid="{2C3C4F53-FE62-4FA4-AA86-21D856C6317F}"/>
    <cellStyle name="40% - Accent2 3 2 3 5" xfId="1648" xr:uid="{0791E059-528F-42FA-9361-523DF8E4A791}"/>
    <cellStyle name="40% - Accent2 3 2 3 5 2" xfId="8294" xr:uid="{CBDB63DD-B35B-4D43-8EBD-A6685133F65C}"/>
    <cellStyle name="40% - Accent2 3 2 3 6" xfId="1649" xr:uid="{C60DFBF5-29DE-4040-AE02-15B5BDDE81CA}"/>
    <cellStyle name="40% - Accent2 3 2 3 6 2" xfId="8957" xr:uid="{7C2BD8E8-9703-4ACD-999D-C0FBE41C2B0C}"/>
    <cellStyle name="40% - Accent2 3 2 3 7" xfId="1650" xr:uid="{1E5530BC-DC48-4584-BD2C-8DA312E22B2D}"/>
    <cellStyle name="40% - Accent2 3 2 3 7 2" xfId="5952" xr:uid="{F227FD17-D23F-402E-A45D-B43A72ABF500}"/>
    <cellStyle name="40% - Accent2 3 2 3 8" xfId="5311" xr:uid="{10783DB7-C9DD-45B9-971F-9A26B81BFA18}"/>
    <cellStyle name="40% - Accent2 3 2 4" xfId="1651" xr:uid="{99A49FFE-1DB9-43CA-BB3A-15D0CCB10E53}"/>
    <cellStyle name="40% - Accent2 3 2 4 2" xfId="1652" xr:uid="{7A6ABA2D-A641-4F23-AD35-D486C7FE6EC1}"/>
    <cellStyle name="40% - Accent2 3 2 4 2 2" xfId="7098" xr:uid="{063C912B-1EF2-4A7A-8A30-CA2B242B644E}"/>
    <cellStyle name="40% - Accent2 3 2 4 3" xfId="1653" xr:uid="{3267F679-4C3C-40A1-AAEA-47CCD99DFF76}"/>
    <cellStyle name="40% - Accent2 3 2 4 3 2" xfId="7749" xr:uid="{3FDC5994-550A-4711-9507-96B8C9FE3642}"/>
    <cellStyle name="40% - Accent2 3 2 4 4" xfId="1654" xr:uid="{B1253FE9-21DE-490F-943D-91C3AB9CF45A}"/>
    <cellStyle name="40% - Accent2 3 2 4 4 2" xfId="8405" xr:uid="{473504C4-2BBE-4B89-BE3C-308BE9468DAD}"/>
    <cellStyle name="40% - Accent2 3 2 4 5" xfId="1655" xr:uid="{6BB0DA0E-EB37-4879-AAF5-980F5D14A610}"/>
    <cellStyle name="40% - Accent2 3 2 4 5 2" xfId="9068" xr:uid="{F1FDC17A-3FAE-4CF7-BC48-DF83E01BA53A}"/>
    <cellStyle name="40% - Accent2 3 2 4 6" xfId="6066" xr:uid="{BEB1BE40-1488-445E-9155-512EE9D51D83}"/>
    <cellStyle name="40% - Accent2 3 2 5" xfId="1656" xr:uid="{9AAD4386-2847-402C-AD59-F5B611D465CB}"/>
    <cellStyle name="40% - Accent2 3 2 5 2" xfId="6495" xr:uid="{40F7D508-B047-4019-BB9E-ED56A6332181}"/>
    <cellStyle name="40% - Accent2 3 2 6" xfId="1657" xr:uid="{F7468F44-9682-45E3-AFD0-5E579AFD9022}"/>
    <cellStyle name="40% - Accent2 3 2 6 2" xfId="6771" xr:uid="{17A5C210-386D-4B65-B115-6934720080A0}"/>
    <cellStyle name="40% - Accent2 3 2 7" xfId="1658" xr:uid="{54B3ADCD-3B71-403F-B17E-8CD2A1675A43}"/>
    <cellStyle name="40% - Accent2 3 2 7 2" xfId="7422" xr:uid="{7BC18E4D-5264-410C-A90C-1208F4BDC425}"/>
    <cellStyle name="40% - Accent2 3 2 8" xfId="1659" xr:uid="{8E3EEFCE-1EA4-4F43-A08F-F1D7A7BDCE3B}"/>
    <cellStyle name="40% - Accent2 3 2 8 2" xfId="8078" xr:uid="{6DD9164B-1062-4E5B-ABAE-E39F6CAB7565}"/>
    <cellStyle name="40% - Accent2 3 2 9" xfId="1660" xr:uid="{FC7F41EE-0549-49EF-A013-85109E9F2DAC}"/>
    <cellStyle name="40% - Accent2 3 2 9 2" xfId="8741" xr:uid="{22A540B1-9EE7-409C-94FC-A3728DC4884B}"/>
    <cellStyle name="40% - Accent2 3 3" xfId="1661" xr:uid="{DC323931-1A1D-4AFA-8F94-314BCD31213C}"/>
    <cellStyle name="40% - Accent2 3 3 2" xfId="1662" xr:uid="{82CD8885-EC0D-4927-A63A-029F779749A1}"/>
    <cellStyle name="40% - Accent2 3 3 2 2" xfId="1663" xr:uid="{7E84ACE9-9743-4FD6-AACC-ABA2403FF30D}"/>
    <cellStyle name="40% - Accent2 3 3 2 2 2" xfId="7152" xr:uid="{2025D7E0-0CD5-46AE-ABED-0CCB9B54549C}"/>
    <cellStyle name="40% - Accent2 3 3 2 3" xfId="1664" xr:uid="{DA806EBA-EBFE-448D-8D8F-335894133EF2}"/>
    <cellStyle name="40% - Accent2 3 3 2 3 2" xfId="7803" xr:uid="{DA6743AD-F93A-4E78-B8AA-486415CA5D56}"/>
    <cellStyle name="40% - Accent2 3 3 2 4" xfId="1665" xr:uid="{D714016D-AED2-4558-8041-731CC37589B5}"/>
    <cellStyle name="40% - Accent2 3 3 2 4 2" xfId="8459" xr:uid="{DD344206-4B9E-4885-A98C-065D91E4BDD0}"/>
    <cellStyle name="40% - Accent2 3 3 2 5" xfId="1666" xr:uid="{C6154E73-7321-4BD9-AAE1-274983384CF8}"/>
    <cellStyle name="40% - Accent2 3 3 2 5 2" xfId="9122" xr:uid="{BE4DEE29-3C16-4F53-826A-965F66525924}"/>
    <cellStyle name="40% - Accent2 3 3 2 6" xfId="1667" xr:uid="{87918AC9-3691-4FAB-9FB8-6352D59959F1}"/>
    <cellStyle name="40% - Accent2 3 3 2 6 2" xfId="6120" xr:uid="{11A2E591-310F-4708-AA31-6BB9D84D6541}"/>
    <cellStyle name="40% - Accent2 3 3 2 7" xfId="5378" xr:uid="{8B6F5D98-ED4B-4908-8B8A-974731269F33}"/>
    <cellStyle name="40% - Accent2 3 3 3" xfId="1668" xr:uid="{5FC722BC-FBC6-4D8E-8BC9-472462900E6A}"/>
    <cellStyle name="40% - Accent2 3 3 3 2" xfId="6667" xr:uid="{71C5BA89-F758-4D88-A2FC-636303F63E57}"/>
    <cellStyle name="40% - Accent2 3 3 4" xfId="1669" xr:uid="{5ABA2A98-C000-47A9-BC57-9B6D6EF645D4}"/>
    <cellStyle name="40% - Accent2 3 3 4 2" xfId="6825" xr:uid="{960F36A5-E025-49D0-B947-EF31F1A534A1}"/>
    <cellStyle name="40% - Accent2 3 3 5" xfId="1670" xr:uid="{F550441B-5320-4319-94C0-F6DE1E2BBD28}"/>
    <cellStyle name="40% - Accent2 3 3 5 2" xfId="7476" xr:uid="{2BF4C76F-BAB6-4633-AE55-4A4E4E6F996B}"/>
    <cellStyle name="40% - Accent2 3 3 6" xfId="1671" xr:uid="{0B7AA076-264C-49A3-B08F-F62C8C4F286B}"/>
    <cellStyle name="40% - Accent2 3 3 6 2" xfId="8132" xr:uid="{BB4FC444-FD4F-4AB6-9AEB-C3786B70E1D1}"/>
    <cellStyle name="40% - Accent2 3 3 7" xfId="1672" xr:uid="{970846CD-B2E2-485A-82D4-640D3DA9FA83}"/>
    <cellStyle name="40% - Accent2 3 3 7 2" xfId="8795" xr:uid="{9D14E176-A208-4C5D-8555-3B26D24DC1B1}"/>
    <cellStyle name="40% - Accent2 3 3 8" xfId="1673" xr:uid="{2086A837-9CFD-4CD5-9D2D-8D5CD8FFD20D}"/>
    <cellStyle name="40% - Accent2 3 3 8 2" xfId="5784" xr:uid="{E8D26592-C0F4-4654-9426-F55C04B65AC0}"/>
    <cellStyle name="40% - Accent2 3 3 9" xfId="5159" xr:uid="{68BC4A5A-5E3E-40F4-846A-D4DB53C3A99F}"/>
    <cellStyle name="40% - Accent2 3 4" xfId="1674" xr:uid="{DA90802D-EECA-46D2-9670-4DB51A05DBD1}"/>
    <cellStyle name="40% - Accent2 3 4 2" xfId="1675" xr:uid="{3A5482C0-0E16-4FDF-80CC-47D0F4C95E13}"/>
    <cellStyle name="40% - Accent2 3 4 2 2" xfId="1676" xr:uid="{547D6447-3EBF-431A-AC8F-54B1A2CB0D58}"/>
    <cellStyle name="40% - Accent2 3 4 2 2 2" xfId="7260" xr:uid="{4EF906E3-75CD-4A1A-ADD1-B85CCFDB7336}"/>
    <cellStyle name="40% - Accent2 3 4 2 3" xfId="1677" xr:uid="{B5968B9D-66CE-46FD-9920-8DB5524B42B0}"/>
    <cellStyle name="40% - Accent2 3 4 2 3 2" xfId="7911" xr:uid="{8F359FF8-959D-4263-9974-1167A5ED211C}"/>
    <cellStyle name="40% - Accent2 3 4 2 4" xfId="1678" xr:uid="{621FC8CA-2CAB-4BDC-8D1B-EEFDF5A73C8F}"/>
    <cellStyle name="40% - Accent2 3 4 2 4 2" xfId="8567" xr:uid="{95D23573-25B8-4B0E-8E1E-DCE2B71CEC86}"/>
    <cellStyle name="40% - Accent2 3 4 2 5" xfId="1679" xr:uid="{3BB22955-848E-40DD-AC6E-CE21E7C471C7}"/>
    <cellStyle name="40% - Accent2 3 4 2 5 2" xfId="9230" xr:uid="{1FC571C9-5D0C-49B0-B0D2-359429DBA977}"/>
    <cellStyle name="40% - Accent2 3 4 2 6" xfId="6228" xr:uid="{77C069BD-CCFE-4FEF-AE48-4225FB216D27}"/>
    <cellStyle name="40% - Accent2 3 4 3" xfId="1680" xr:uid="{D02E47A3-E27F-4886-9F0E-8FAFBD57DAC7}"/>
    <cellStyle name="40% - Accent2 3 4 3 2" xfId="6933" xr:uid="{527F3B7E-EB16-48FB-BCE1-30C090F2FDD9}"/>
    <cellStyle name="40% - Accent2 3 4 4" xfId="1681" xr:uid="{E75F67C2-D72D-43D8-93F4-EB8E866EF58B}"/>
    <cellStyle name="40% - Accent2 3 4 4 2" xfId="7584" xr:uid="{78DDE1A0-4219-4204-BBD7-C26393502109}"/>
    <cellStyle name="40% - Accent2 3 4 5" xfId="1682" xr:uid="{0C647777-414D-4C86-AF1A-FE26DC8BC9DE}"/>
    <cellStyle name="40% - Accent2 3 4 5 2" xfId="8240" xr:uid="{D5DAC181-68AF-44FA-9E3A-C679F235A347}"/>
    <cellStyle name="40% - Accent2 3 4 6" xfId="1683" xr:uid="{27F4E030-5ACB-4340-BC45-C8830F224089}"/>
    <cellStyle name="40% - Accent2 3 4 6 2" xfId="8903" xr:uid="{3E0AA50C-FF27-4972-9F69-E3BE2A027700}"/>
    <cellStyle name="40% - Accent2 3 4 7" xfId="1684" xr:uid="{F990F780-D04C-4BF8-8025-58F8516B2BA4}"/>
    <cellStyle name="40% - Accent2 3 4 7 2" xfId="5898" xr:uid="{87B0B29B-03B5-47FD-83C1-653552D77CC4}"/>
    <cellStyle name="40% - Accent2 3 4 8" xfId="5268" xr:uid="{AF1EA00A-9A5C-45C8-80A1-796A3B959394}"/>
    <cellStyle name="40% - Accent2 3 5" xfId="1685" xr:uid="{C6EE1967-AA34-4B59-AC4F-B2B1E701E1BD}"/>
    <cellStyle name="40% - Accent2 3 5 2" xfId="1686" xr:uid="{192E7A78-E1FA-488F-BE86-4479FDC49539}"/>
    <cellStyle name="40% - Accent2 3 5 2 2" xfId="7044" xr:uid="{99F8DDE8-7538-40B7-95B9-25B17A8E8F97}"/>
    <cellStyle name="40% - Accent2 3 5 3" xfId="1687" xr:uid="{0B0DE2F3-6999-4B2C-B187-D7FB5D6F6DBB}"/>
    <cellStyle name="40% - Accent2 3 5 3 2" xfId="7695" xr:uid="{5426ADB0-B3C3-446A-B54F-031908C3F014}"/>
    <cellStyle name="40% - Accent2 3 5 4" xfId="1688" xr:uid="{FB7031BC-8207-45E0-8E0C-902C61972F10}"/>
    <cellStyle name="40% - Accent2 3 5 4 2" xfId="8351" xr:uid="{1D8002DF-06CB-4447-846C-402E26B47A29}"/>
    <cellStyle name="40% - Accent2 3 5 5" xfId="1689" xr:uid="{C2C10467-CEFE-402E-BFB9-8251096F0CEB}"/>
    <cellStyle name="40% - Accent2 3 5 5 2" xfId="9014" xr:uid="{7A9CBACF-5370-42A1-B6C6-99212009D7FC}"/>
    <cellStyle name="40% - Accent2 3 5 6" xfId="1690" xr:uid="{C49E7CFA-66D8-46DC-A1AD-5A55A180E0DD}"/>
    <cellStyle name="40% - Accent2 3 5 6 2" xfId="6012" xr:uid="{9C54B10F-2976-4BE7-9007-8771F4C02382}"/>
    <cellStyle name="40% - Accent2 3 5 7" xfId="5045" xr:uid="{1928EE85-FB69-4AB3-8785-8309BFADD49F}"/>
    <cellStyle name="40% - Accent2 3 6" xfId="1691" xr:uid="{1DA2CA1F-81BE-42F3-AC56-E4377FDFEC51}"/>
    <cellStyle name="40% - Accent2 3 6 2" xfId="6597" xr:uid="{4C3DC90C-904B-466F-A657-D3EE7A882E10}"/>
    <cellStyle name="40% - Accent2 3 7" xfId="1692" xr:uid="{925DBE8F-7E01-43EA-B93D-1127DB75BE0C}"/>
    <cellStyle name="40% - Accent2 3 7 2" xfId="6717" xr:uid="{E6E56820-90D3-48F1-94DC-0B5947894F03}"/>
    <cellStyle name="40% - Accent2 3 8" xfId="1693" xr:uid="{7DC111D9-B0EE-4870-A575-EBB1DCE3BF52}"/>
    <cellStyle name="40% - Accent2 3 8 2" xfId="7368" xr:uid="{0AC8FAD3-97ED-4316-8162-B7A37F3F2C0A}"/>
    <cellStyle name="40% - Accent2 3 9" xfId="1694" xr:uid="{B7BCB090-2174-4E76-8594-62D2340EECEA}"/>
    <cellStyle name="40% - Accent2 3 9 2" xfId="8023" xr:uid="{EBE6DE89-C0EE-4F12-A2F6-3225299555D0}"/>
    <cellStyle name="40% - Accent2 4" xfId="1695" xr:uid="{0A6287A0-7DEC-4F92-9385-D61781B6384D}"/>
    <cellStyle name="40% - Accent2 4 10" xfId="1696" xr:uid="{7E557D18-AA58-4465-B27A-E43987AF31E6}"/>
    <cellStyle name="40% - Accent2 4 10 2" xfId="5698" xr:uid="{0219C6EC-6067-4ADA-A53D-4575EF1CA983}"/>
    <cellStyle name="40% - Accent2 4 11" xfId="5110" xr:uid="{227C4962-2A8D-48AD-A393-D838C9C8E634}"/>
    <cellStyle name="40% - Accent2 4 2" xfId="1697" xr:uid="{2C078E69-2127-4E82-911C-74D67461E4CD}"/>
    <cellStyle name="40% - Accent2 4 2 2" xfId="1698" xr:uid="{2A748E62-49CB-4F9A-8CA6-A1165D105ED8}"/>
    <cellStyle name="40% - Accent2 4 2 2 2" xfId="1699" xr:uid="{85BBD7D8-55AB-41F1-9578-DAD0FE134E71}"/>
    <cellStyle name="40% - Accent2 4 2 2 2 2" xfId="7173" xr:uid="{9506BD39-ED32-4B4B-97B9-3B0459116DA8}"/>
    <cellStyle name="40% - Accent2 4 2 2 3" xfId="1700" xr:uid="{99218499-D9C6-4CDC-AD91-5A30FF4D0A22}"/>
    <cellStyle name="40% - Accent2 4 2 2 3 2" xfId="7824" xr:uid="{65F67CAB-B491-4A21-BD06-421787C23A0E}"/>
    <cellStyle name="40% - Accent2 4 2 2 4" xfId="1701" xr:uid="{7F9231E5-BF5C-4E8F-AEDC-43748542D6BA}"/>
    <cellStyle name="40% - Accent2 4 2 2 4 2" xfId="8480" xr:uid="{665D95FA-EB35-495C-B010-44930F507B6E}"/>
    <cellStyle name="40% - Accent2 4 2 2 5" xfId="1702" xr:uid="{F3BF8748-1037-4446-A7E9-71C014A7CAA6}"/>
    <cellStyle name="40% - Accent2 4 2 2 5 2" xfId="9143" xr:uid="{3DAA3F92-9895-4655-A11A-BFD28947D6C1}"/>
    <cellStyle name="40% - Accent2 4 2 2 6" xfId="1703" xr:uid="{290357BA-63DF-4662-8008-5D47C4701119}"/>
    <cellStyle name="40% - Accent2 4 2 2 6 2" xfId="6141" xr:uid="{B32233D3-9674-41B9-AF37-72A9A6540FB4}"/>
    <cellStyle name="40% - Accent2 4 2 2 7" xfId="5440" xr:uid="{E16A7F78-A95B-4974-B3A1-8F60CF2A1EBC}"/>
    <cellStyle name="40% - Accent2 4 2 3" xfId="1704" xr:uid="{5D933E44-26D1-4B38-9457-41D002D3286C}"/>
    <cellStyle name="40% - Accent2 4 2 3 2" xfId="6483" xr:uid="{8B64BBF4-170E-4A25-B3F9-20575A5A6482}"/>
    <cellStyle name="40% - Accent2 4 2 4" xfId="1705" xr:uid="{B70F70E9-DCE7-4276-8337-07074B9C5E4C}"/>
    <cellStyle name="40% - Accent2 4 2 4 2" xfId="6846" xr:uid="{9F614DFD-A693-4961-A283-37767DC12399}"/>
    <cellStyle name="40% - Accent2 4 2 5" xfId="1706" xr:uid="{50DE91EB-C328-423A-90D6-40AF4ADF20AE}"/>
    <cellStyle name="40% - Accent2 4 2 5 2" xfId="7497" xr:uid="{D7C9ED60-6A10-408A-B09F-359D521E6284}"/>
    <cellStyle name="40% - Accent2 4 2 6" xfId="1707" xr:uid="{B9110A02-D27F-4217-95A7-C009CF120405}"/>
    <cellStyle name="40% - Accent2 4 2 6 2" xfId="8153" xr:uid="{C5FA7B04-D56A-4653-99D9-1E5755E83905}"/>
    <cellStyle name="40% - Accent2 4 2 7" xfId="1708" xr:uid="{FB1F2AD2-A65A-430F-A2BC-46A6ACC4D1BB}"/>
    <cellStyle name="40% - Accent2 4 2 7 2" xfId="8816" xr:uid="{F78DC4DC-D979-482D-A79A-66E56A8F7DE8}"/>
    <cellStyle name="40% - Accent2 4 2 8" xfId="1709" xr:uid="{F2F8B376-5CC3-448D-B66F-3FB92F46595E}"/>
    <cellStyle name="40% - Accent2 4 2 8 2" xfId="5805" xr:uid="{2729DDE6-A631-43D0-9C0A-CBD3A0F84C17}"/>
    <cellStyle name="40% - Accent2 4 2 9" xfId="5221" xr:uid="{0858198B-34C6-4D3F-9C33-03505B244EBA}"/>
    <cellStyle name="40% - Accent2 4 3" xfId="1710" xr:uid="{A8AB549F-2B1B-488B-B8F6-F7EBE76F2EEC}"/>
    <cellStyle name="40% - Accent2 4 3 2" xfId="1711" xr:uid="{55718A68-A2C7-4E80-BB04-C021EE5FD373}"/>
    <cellStyle name="40% - Accent2 4 3 2 2" xfId="1712" xr:uid="{9F15CA77-7E4A-4B93-AC89-71D12BFE7EAE}"/>
    <cellStyle name="40% - Accent2 4 3 2 2 2" xfId="7281" xr:uid="{C61D5923-336F-40D9-849C-1B76B9F1941C}"/>
    <cellStyle name="40% - Accent2 4 3 2 3" xfId="1713" xr:uid="{B9BA84E3-7AED-437B-8C87-17EDB2BEF490}"/>
    <cellStyle name="40% - Accent2 4 3 2 3 2" xfId="7932" xr:uid="{D293FBCF-3B11-49DC-B94B-A273CDE0349F}"/>
    <cellStyle name="40% - Accent2 4 3 2 4" xfId="1714" xr:uid="{172A794F-BA91-4288-9EF2-8BB9FAF38242}"/>
    <cellStyle name="40% - Accent2 4 3 2 4 2" xfId="8588" xr:uid="{F0C97AF2-9394-45C7-B96D-93FE59568579}"/>
    <cellStyle name="40% - Accent2 4 3 2 5" xfId="1715" xr:uid="{00CCA651-AD72-4E76-BCBF-73AD176A8B59}"/>
    <cellStyle name="40% - Accent2 4 3 2 5 2" xfId="9251" xr:uid="{FD8751D7-AC82-4D13-8890-88901D975714}"/>
    <cellStyle name="40% - Accent2 4 3 2 6" xfId="6249" xr:uid="{6F648882-1A5E-468F-884C-615D30FF49BB}"/>
    <cellStyle name="40% - Accent2 4 3 3" xfId="1716" xr:uid="{35A41ACB-56F6-4F40-BE6A-CE9D5FF7508A}"/>
    <cellStyle name="40% - Accent2 4 3 3 2" xfId="6954" xr:uid="{7A877E3C-9998-4434-AD43-C54852F68CB3}"/>
    <cellStyle name="40% - Accent2 4 3 4" xfId="1717" xr:uid="{BC42EA99-ADC3-4350-96F4-4E4F5C9E8A64}"/>
    <cellStyle name="40% - Accent2 4 3 4 2" xfId="7605" xr:uid="{74F06080-2B3E-4460-90FF-E6236394EC60}"/>
    <cellStyle name="40% - Accent2 4 3 5" xfId="1718" xr:uid="{823FF624-34B4-4961-856B-D3B5F729BF6F}"/>
    <cellStyle name="40% - Accent2 4 3 5 2" xfId="8261" xr:uid="{46C46956-C466-4245-BFB0-0D049E32A7AA}"/>
    <cellStyle name="40% - Accent2 4 3 6" xfId="1719" xr:uid="{4E717DEA-BA01-4CB7-B3AF-9E684560FF3E}"/>
    <cellStyle name="40% - Accent2 4 3 6 2" xfId="8924" xr:uid="{223F20B7-4CA6-4548-98DA-3D1F4C67F693}"/>
    <cellStyle name="40% - Accent2 4 3 7" xfId="1720" xr:uid="{E25B9A2F-831F-4052-992D-B6EEDB844205}"/>
    <cellStyle name="40% - Accent2 4 3 7 2" xfId="5919" xr:uid="{FF085939-F8EE-452E-9CE3-E649C85A1BE3}"/>
    <cellStyle name="40% - Accent2 4 3 8" xfId="5330" xr:uid="{76D3252A-4940-49D1-A155-2C5CDE52007D}"/>
    <cellStyle name="40% - Accent2 4 4" xfId="1721" xr:uid="{17C43241-552F-4608-A686-6F9C4BEC3BB2}"/>
    <cellStyle name="40% - Accent2 4 4 2" xfId="1722" xr:uid="{183339E7-6C09-4B5D-AF22-105F123C6773}"/>
    <cellStyle name="40% - Accent2 4 4 2 2" xfId="7065" xr:uid="{36396FCB-42F1-4918-B3D8-52B23CA24662}"/>
    <cellStyle name="40% - Accent2 4 4 3" xfId="1723" xr:uid="{3207B006-4713-4203-92FB-83749548E6F8}"/>
    <cellStyle name="40% - Accent2 4 4 3 2" xfId="7716" xr:uid="{77FD4431-8E78-44F8-B0E6-3B5606F9CDC1}"/>
    <cellStyle name="40% - Accent2 4 4 4" xfId="1724" xr:uid="{B8D1D0BD-DED8-436A-87D0-B2E9ADBB2002}"/>
    <cellStyle name="40% - Accent2 4 4 4 2" xfId="8372" xr:uid="{C0F092C1-4882-42B8-8F0B-D48D606B719B}"/>
    <cellStyle name="40% - Accent2 4 4 5" xfId="1725" xr:uid="{85246CB1-8FFD-4EC0-9CCB-67D5422762FC}"/>
    <cellStyle name="40% - Accent2 4 4 5 2" xfId="9035" xr:uid="{2C0F4485-34FA-4C3D-B514-4F1983379AF5}"/>
    <cellStyle name="40% - Accent2 4 4 6" xfId="6033" xr:uid="{17322343-09A5-47A2-9517-3107117AC247}"/>
    <cellStyle name="40% - Accent2 4 5" xfId="1726" xr:uid="{52FB8DCA-1FA0-4BC7-AC72-39FBCA434ED7}"/>
    <cellStyle name="40% - Accent2 4 5 2" xfId="6561" xr:uid="{E4724DFB-A3FC-46B1-A08A-B949308883BB}"/>
    <cellStyle name="40% - Accent2 4 6" xfId="1727" xr:uid="{B51FB843-F54D-4332-82E1-5177B3A0D28D}"/>
    <cellStyle name="40% - Accent2 4 6 2" xfId="6738" xr:uid="{171D82A5-00C9-405C-970F-953CC26CDA04}"/>
    <cellStyle name="40% - Accent2 4 7" xfId="1728" xr:uid="{5CA2F217-6546-4C67-AA23-8B0428D96B26}"/>
    <cellStyle name="40% - Accent2 4 7 2" xfId="7389" xr:uid="{AF19BB42-E87E-45A1-963D-6E9B09437434}"/>
    <cellStyle name="40% - Accent2 4 8" xfId="1729" xr:uid="{376E6AEA-1025-4BFA-9367-D9EF2075309D}"/>
    <cellStyle name="40% - Accent2 4 8 2" xfId="8045" xr:uid="{1CA4C7EF-196F-4775-A8BE-3C52C69E70AD}"/>
    <cellStyle name="40% - Accent2 4 9" xfId="1730" xr:uid="{DC2E512C-46C7-47E7-9F39-2B36F693A23D}"/>
    <cellStyle name="40% - Accent2 4 9 2" xfId="8708" xr:uid="{2DD1792F-90A9-4E49-A30A-BD1C8CAE4EAA}"/>
    <cellStyle name="40% - Accent2 5" xfId="1731" xr:uid="{148600B7-9FE7-4928-BD3C-020E046906C7}"/>
    <cellStyle name="40% - Accent2 5 10" xfId="1732" xr:uid="{BAABF58B-5A21-453D-B2B2-1F8E96C5EFA5}"/>
    <cellStyle name="40% - Accent2 5 10 2" xfId="5749" xr:uid="{A298909E-98AD-4EA6-AC86-6CC0C283E7E9}"/>
    <cellStyle name="40% - Accent2 5 11" xfId="5069" xr:uid="{B3727141-0A79-45B7-B7F9-AC20B4358B58}"/>
    <cellStyle name="40% - Accent2 5 2" xfId="1733" xr:uid="{05AD9B58-266F-4C81-AAC7-F175D1558949}"/>
    <cellStyle name="40% - Accent2 5 2 2" xfId="1734" xr:uid="{DAD12412-E41D-4989-A363-C03D19503A96}"/>
    <cellStyle name="40% - Accent2 5 2 2 2" xfId="1735" xr:uid="{71638901-B472-498C-987A-B036DE9A0F8C}"/>
    <cellStyle name="40% - Accent2 5 2 2 2 2" xfId="7117" xr:uid="{38CD323C-7785-48D9-BC1A-41CFB029B6BD}"/>
    <cellStyle name="40% - Accent2 5 2 2 3" xfId="5402" xr:uid="{3EBE4821-D6A1-4636-8DF0-995819E78DC1}"/>
    <cellStyle name="40% - Accent2 5 2 3" xfId="1736" xr:uid="{C10DB4CE-B144-4223-A2A3-96C6606A19B3}"/>
    <cellStyle name="40% - Accent2 5 2 3 2" xfId="7768" xr:uid="{A40AC112-2406-412D-9E88-30558DB04FF0}"/>
    <cellStyle name="40% - Accent2 5 2 4" xfId="1737" xr:uid="{C0DC6E41-4065-49B3-8D09-FC55AE828B23}"/>
    <cellStyle name="40% - Accent2 5 2 4 2" xfId="8424" xr:uid="{F2E78116-CB86-4177-89F5-F31900B5F4A3}"/>
    <cellStyle name="40% - Accent2 5 2 5" xfId="1738" xr:uid="{ECED1B75-85CB-4063-B128-B25C9D690118}"/>
    <cellStyle name="40% - Accent2 5 2 5 2" xfId="9087" xr:uid="{1F10A97D-E65C-4635-9D9A-8A058691794C}"/>
    <cellStyle name="40% - Accent2 5 2 6" xfId="1739" xr:uid="{47187A00-A329-4A49-99C1-54D1A0E0B7D1}"/>
    <cellStyle name="40% - Accent2 5 2 6 2" xfId="6085" xr:uid="{5E2622A5-F532-4E26-B734-6B293FBFE56F}"/>
    <cellStyle name="40% - Accent2 5 2 7" xfId="5183" xr:uid="{D5FE0CF5-F0C9-436A-AD6B-4798BFE2A373}"/>
    <cellStyle name="40% - Accent2 5 3" xfId="1740" xr:uid="{E20974CC-6DC6-4084-9BE1-72D591800D35}"/>
    <cellStyle name="40% - Accent2 5 3 2" xfId="1741" xr:uid="{090F8AB0-E37C-48C1-A6E1-130DE4F7A618}"/>
    <cellStyle name="40% - Accent2 5 3 2 2" xfId="6522" xr:uid="{B65D4464-6176-4073-9BA2-7EFB3A7697A0}"/>
    <cellStyle name="40% - Accent2 5 3 3" xfId="5292" xr:uid="{4DDE9271-B519-4691-8019-AAA01E780394}"/>
    <cellStyle name="40% - Accent2 5 4" xfId="1742" xr:uid="{2F94B15E-E405-48DB-80B3-9AED1454C4F3}"/>
    <cellStyle name="40% - Accent2 5 4 2" xfId="6790" xr:uid="{CF1D7FC0-7580-4BEA-93CD-C8FB58709352}"/>
    <cellStyle name="40% - Accent2 5 5" xfId="1743" xr:uid="{6B1B6B65-06E2-4262-876D-9A2D20013BA2}"/>
    <cellStyle name="40% - Accent2 5 5 2" xfId="7441" xr:uid="{59272317-9AAF-46B5-9A39-04ECBCDC19E2}"/>
    <cellStyle name="40% - Accent2 5 6" xfId="1744" xr:uid="{A6DFB8EB-B685-4D36-A137-D70D7A86DD7D}"/>
    <cellStyle name="40% - Accent2 5 6 2" xfId="8097" xr:uid="{C48AAAF4-8D1D-45AF-8A68-06A1EDB4365C}"/>
    <cellStyle name="40% - Accent2 5 7" xfId="1745" xr:uid="{24947C02-0652-4384-9B37-AFE9012E3880}"/>
    <cellStyle name="40% - Accent2 5 7 2" xfId="8760" xr:uid="{2C03E639-055E-477E-9F33-6475805906E4}"/>
    <cellStyle name="40% - Accent2 5 8" xfId="1746" xr:uid="{1AA30B68-62D9-4EDF-B791-FDBF4C07A98B}"/>
    <cellStyle name="40% - Accent2 5 8 2" xfId="6463" xr:uid="{D1335C42-A272-4FC7-BE02-84C07F262A4A}"/>
    <cellStyle name="40% - Accent2 5 9" xfId="1747" xr:uid="{62870033-3E08-4B9B-A775-BCC261269140}"/>
    <cellStyle name="40% - Accent2 5 9 2" xfId="6335" xr:uid="{A7650220-0573-42B5-8549-435B6D0752EC}"/>
    <cellStyle name="40% - Accent2 6" xfId="1748" xr:uid="{2D8BEFD8-5CCC-4BD9-8788-59A7A220845A}"/>
    <cellStyle name="40% - Accent2 6 2" xfId="1749" xr:uid="{F679797D-AE92-4970-8E62-721AF4C85960}"/>
    <cellStyle name="40% - Accent2 6 2 2" xfId="1750" xr:uid="{2DA3DFF1-3066-4EA4-AA86-60D9045FB98E}"/>
    <cellStyle name="40% - Accent2 6 2 2 2" xfId="7225" xr:uid="{311B487A-DF52-419E-BD37-4E0D83418A5C}"/>
    <cellStyle name="40% - Accent2 6 2 3" xfId="1751" xr:uid="{B0AEA2DC-49F3-4063-8B6C-98088EE05FE1}"/>
    <cellStyle name="40% - Accent2 6 2 3 2" xfId="7876" xr:uid="{5CDFD3C8-719F-416A-BE73-F4BFAECF333B}"/>
    <cellStyle name="40% - Accent2 6 2 4" xfId="1752" xr:uid="{10EBDFBF-6D21-4547-90D5-36A2BD7404A8}"/>
    <cellStyle name="40% - Accent2 6 2 4 2" xfId="8532" xr:uid="{22C1F854-5A67-4C7B-B768-1DC9072F1212}"/>
    <cellStyle name="40% - Accent2 6 2 5" xfId="1753" xr:uid="{C2EB8CFB-7517-4F1E-9EE8-55EEA806A4C0}"/>
    <cellStyle name="40% - Accent2 6 2 5 2" xfId="9195" xr:uid="{3D520198-DFB2-4DC3-87AC-262DD1DFE281}"/>
    <cellStyle name="40% - Accent2 6 2 6" xfId="1754" xr:uid="{D690CB1B-E1EE-42D4-BDC3-B33017572D8B}"/>
    <cellStyle name="40% - Accent2 6 2 6 2" xfId="6193" xr:uid="{646359CC-461C-470F-A590-8FEDAC94ACB9}"/>
    <cellStyle name="40% - Accent2 6 2 7" xfId="5356" xr:uid="{103D86DD-3D5B-4AAA-B243-C1F266C4D356}"/>
    <cellStyle name="40% - Accent2 6 3" xfId="1755" xr:uid="{7B95AA1F-3BE4-44F3-822D-A1CA3B3CA7C1}"/>
    <cellStyle name="40% - Accent2 6 3 2" xfId="6898" xr:uid="{9B9EEC31-758A-47EB-A7BC-6CCE64B103B2}"/>
    <cellStyle name="40% - Accent2 6 4" xfId="1756" xr:uid="{E2EB40E6-A6C2-409E-A634-C3BC77766706}"/>
    <cellStyle name="40% - Accent2 6 4 2" xfId="7549" xr:uid="{A889BF64-DAF6-45BE-BD73-A86AB0210A61}"/>
    <cellStyle name="40% - Accent2 6 5" xfId="1757" xr:uid="{93886D3D-57AB-414D-9EB2-B85C33582817}"/>
    <cellStyle name="40% - Accent2 6 5 2" xfId="8205" xr:uid="{66A30D9C-4DA1-4807-B393-EA3A7A7CFCD6}"/>
    <cellStyle name="40% - Accent2 6 6" xfId="1758" xr:uid="{81A37D86-DC02-4D68-B01D-A946C5CE2108}"/>
    <cellStyle name="40% - Accent2 6 6 2" xfId="8868" xr:uid="{87E4824A-33CA-452B-A692-66BCA074D7F5}"/>
    <cellStyle name="40% - Accent2 6 7" xfId="1759" xr:uid="{6504EAF2-E47E-4C09-BF09-A7C71990F6D4}"/>
    <cellStyle name="40% - Accent2 6 7 2" xfId="5863" xr:uid="{036E3864-EFC4-491D-8FE7-4F94788059AE}"/>
    <cellStyle name="40% - Accent2 6 8" xfId="5137" xr:uid="{6125A345-95BC-4BC7-BE25-5DF26073BB56}"/>
    <cellStyle name="40% - Accent2 7" xfId="1760" xr:uid="{11C28DA2-DD2A-4B04-B350-099E2339CA8A}"/>
    <cellStyle name="40% - Accent2 7 2" xfId="1761" xr:uid="{7F24B180-92AC-4D9C-93D9-DE714E5A33F6}"/>
    <cellStyle name="40% - Accent2 7 2 2" xfId="7009" xr:uid="{18271074-56B4-4871-81D8-E030074DB39B}"/>
    <cellStyle name="40% - Accent2 7 3" xfId="1762" xr:uid="{66ED06B9-D7B7-4E0A-B9C1-E7A2BE76C5E7}"/>
    <cellStyle name="40% - Accent2 7 3 2" xfId="7660" xr:uid="{7F1DF681-B98D-415E-B87D-A337D4EB858B}"/>
    <cellStyle name="40% - Accent2 7 4" xfId="1763" xr:uid="{7D6BEC98-CF9C-4A31-9FF4-DFF514C1415E}"/>
    <cellStyle name="40% - Accent2 7 4 2" xfId="8316" xr:uid="{E0ACF975-D703-4EA9-8179-1CB41340A05E}"/>
    <cellStyle name="40% - Accent2 7 5" xfId="1764" xr:uid="{3DFDDF1D-7379-4368-A3E2-BC1391DE9B9F}"/>
    <cellStyle name="40% - Accent2 7 5 2" xfId="8979" xr:uid="{2F9CBD25-5A09-43D1-A0E6-80183A04AB50}"/>
    <cellStyle name="40% - Accent2 7 6" xfId="1765" xr:uid="{443F3311-F0B6-48EA-BA7B-48441BD9E958}"/>
    <cellStyle name="40% - Accent2 7 6 2" xfId="5973" xr:uid="{5C27FDC4-5FCB-4013-9C94-69B29CDC3A01}"/>
    <cellStyle name="40% - Accent2 7 7" xfId="5246" xr:uid="{58196C9C-FC3D-4568-852C-AE012543D97D}"/>
    <cellStyle name="40% - Accent2 8" xfId="1766" xr:uid="{6F2FF2E2-0FD2-4624-8318-EF0C7BC4AAD5}"/>
    <cellStyle name="40% - Accent2 8 2" xfId="1767" xr:uid="{B8E45E3B-E654-4043-8C7A-C6020C848A60}"/>
    <cellStyle name="40% - Accent2 8 2 2" xfId="6547" xr:uid="{5AA9FE1E-5931-4439-8FF7-6EA813B84C7D}"/>
    <cellStyle name="40% - Accent2 8 3" xfId="5022" xr:uid="{D0D5C451-528A-42EC-8D21-83ED1EF5F18F}"/>
    <cellStyle name="40% - Accent2 9" xfId="1768" xr:uid="{7B310796-E175-45D2-9884-FFD010E662DB}"/>
    <cellStyle name="40% - Accent2 9 2" xfId="6682" xr:uid="{824257BD-F367-41B2-9EBC-E8A173780D5B}"/>
    <cellStyle name="40% - Accent3" xfId="1769" builtinId="39" customBuiltin="1"/>
    <cellStyle name="40% - Accent3 10" xfId="1770" xr:uid="{2542C211-E6AB-4BF6-8602-3F525C415DD5}"/>
    <cellStyle name="40% - Accent3 10 2" xfId="7335" xr:uid="{EFDD06C8-C28A-4D76-8F59-4F093F06DC8E}"/>
    <cellStyle name="40% - Accent3 11" xfId="1771" xr:uid="{BA91BEE6-0074-493D-8A7A-A64AEDDB54B6}"/>
    <cellStyle name="40% - Accent3 11 2" xfId="7989" xr:uid="{FD86E622-1B00-413F-9F56-B29F710CD90D}"/>
    <cellStyle name="40% - Accent3 12" xfId="1772" xr:uid="{DDECB584-7D3D-4DD6-868E-012542753AF4}"/>
    <cellStyle name="40% - Accent3 12 2" xfId="8654" xr:uid="{F8306645-7A6A-4904-9A2A-95250AB14E2C}"/>
    <cellStyle name="40% - Accent3 13" xfId="1773" xr:uid="{7A7AB4B0-64D4-493B-9A59-012C1C4DF8A5}"/>
    <cellStyle name="40% - Accent3 13 2" xfId="5469" xr:uid="{42306278-3794-4C34-9547-220D59F44070}"/>
    <cellStyle name="40% - Accent3 14" xfId="1774" xr:uid="{C30791F5-442F-436D-B892-6A5E03FBACEF}"/>
    <cellStyle name="40% - Accent3 14 2" xfId="4911" xr:uid="{B3632036-7B86-4115-AE32-35D6D24324AC}"/>
    <cellStyle name="40% - Accent3 15" xfId="4790" xr:uid="{D4FD147E-94B9-4005-8C5E-375726254D1E}"/>
    <cellStyle name="40% - Accent3 2" xfId="1775" xr:uid="{55E86908-92AD-4360-8559-FC224B3C5845}"/>
    <cellStyle name="40% - Accent3 2 10" xfId="1776" xr:uid="{A8EDC638-52BD-4F76-88FF-9D66BA8A9C29}"/>
    <cellStyle name="40% - Accent3 2 10 2" xfId="8675" xr:uid="{9AB4F11E-7847-4A54-A2BE-5D37467DDF6C}"/>
    <cellStyle name="40% - Accent3 2 11" xfId="1777" xr:uid="{C7342AC6-6F13-4DFE-B4BF-7E6F56036604}"/>
    <cellStyle name="40% - Accent3 2 11 2" xfId="5484" xr:uid="{844A46F9-5F32-46C3-A17D-BC18F4B6088D}"/>
    <cellStyle name="40% - Accent3 2 12" xfId="1778" xr:uid="{C7909DE4-20A2-4AEA-BE6F-DBC85C226D74}"/>
    <cellStyle name="40% - Accent3 2 12 2" xfId="4927" xr:uid="{264C9F32-611C-4A38-A250-D6321BB0DE8C}"/>
    <cellStyle name="40% - Accent3 2 13" xfId="4840" xr:uid="{6773E79D-2F16-4193-A814-A6C152B4CB01}"/>
    <cellStyle name="40% - Accent3 2 2" xfId="1779" xr:uid="{A0B62F6B-EDF5-4DF0-8F63-B1F13D89AF53}"/>
    <cellStyle name="40% - Accent3 2 2 10" xfId="5719" xr:uid="{12A79CE3-D120-4254-8AAA-2391E5B1E68A}"/>
    <cellStyle name="40% - Accent3 2 2 2" xfId="1780" xr:uid="{13ED4586-CAED-4891-9744-67DE5ED65EBE}"/>
    <cellStyle name="40% - Accent3 2 2 2 2" xfId="1781" xr:uid="{E14453AA-C14C-4DB6-B89B-DAD5FA8B6310}"/>
    <cellStyle name="40% - Accent3 2 2 2 2 2" xfId="1782" xr:uid="{81E873D7-CE29-47FD-92BD-3FFFE2E89C86}"/>
    <cellStyle name="40% - Accent3 2 2 2 2 2 2" xfId="7194" xr:uid="{08760D6C-A751-412C-98A6-EE3A7CB4243B}"/>
    <cellStyle name="40% - Accent3 2 2 2 2 3" xfId="1783" xr:uid="{420483D4-A5FB-4787-AD06-5F0AD9067770}"/>
    <cellStyle name="40% - Accent3 2 2 2 2 3 2" xfId="7845" xr:uid="{19FCA5F2-9EB7-44DF-9B1E-8403873C846A}"/>
    <cellStyle name="40% - Accent3 2 2 2 2 4" xfId="1784" xr:uid="{2B75C4E5-A314-44C6-9BA4-04D166E00E2C}"/>
    <cellStyle name="40% - Accent3 2 2 2 2 4 2" xfId="8501" xr:uid="{FB4E5A4D-8EDE-4CF3-9C49-2EB178CE3812}"/>
    <cellStyle name="40% - Accent3 2 2 2 2 5" xfId="1785" xr:uid="{8F0AEE14-4ED1-40A4-A1A8-5D14AE30178B}"/>
    <cellStyle name="40% - Accent3 2 2 2 2 5 2" xfId="9164" xr:uid="{63D71830-E7EC-4134-B3E4-F40DEE894A60}"/>
    <cellStyle name="40% - Accent3 2 2 2 2 6" xfId="6162" xr:uid="{223BECA0-2E64-425C-9679-A4D3A2C1F188}"/>
    <cellStyle name="40% - Accent3 2 2 2 3" xfId="1786" xr:uid="{4609DDE9-F8B7-4B85-BBAD-251DB89F53E5}"/>
    <cellStyle name="40% - Accent3 2 2 2 3 2" xfId="6572" xr:uid="{F7E5A6BC-AC1C-4F63-9E1D-078693E815A6}"/>
    <cellStyle name="40% - Accent3 2 2 2 4" xfId="1787" xr:uid="{544BB650-F5AE-4CDA-91B4-B4570E6C442B}"/>
    <cellStyle name="40% - Accent3 2 2 2 4 2" xfId="6867" xr:uid="{375B3E91-A54C-45A7-9887-4978E91D3A56}"/>
    <cellStyle name="40% - Accent3 2 2 2 5" xfId="1788" xr:uid="{5BAD0324-9FA4-4B8B-89C3-7D9FFEE50D01}"/>
    <cellStyle name="40% - Accent3 2 2 2 5 2" xfId="7518" xr:uid="{EF9BEB09-D72A-435D-8B15-54693D7E091C}"/>
    <cellStyle name="40% - Accent3 2 2 2 6" xfId="1789" xr:uid="{43A61909-9154-437F-8528-05C0D20A9F43}"/>
    <cellStyle name="40% - Accent3 2 2 2 6 2" xfId="8174" xr:uid="{DF6B5F2B-FC42-4AA3-8C82-A1554236CD85}"/>
    <cellStyle name="40% - Accent3 2 2 2 7" xfId="1790" xr:uid="{0258048B-AC79-408D-9150-DEFA087C0662}"/>
    <cellStyle name="40% - Accent3 2 2 2 7 2" xfId="8837" xr:uid="{BED2B40F-D207-4688-855D-E39939F91C6C}"/>
    <cellStyle name="40% - Accent3 2 2 2 8" xfId="5826" xr:uid="{FF8F66BC-4930-4CD6-86D5-D435FA863CB4}"/>
    <cellStyle name="40% - Accent3 2 2 3" xfId="1791" xr:uid="{A481A40E-6834-4115-AFB6-72F2FC132DE5}"/>
    <cellStyle name="40% - Accent3 2 2 3 2" xfId="1792" xr:uid="{6A4DA8EE-C6E0-49A8-9CC1-25D85717F30E}"/>
    <cellStyle name="40% - Accent3 2 2 3 2 2" xfId="1793" xr:uid="{AFFB4E15-2121-49C8-B22F-213C0DEC077D}"/>
    <cellStyle name="40% - Accent3 2 2 3 2 2 2" xfId="7302" xr:uid="{ECD78124-D28D-4BD8-BFF9-F59AD96AC45D}"/>
    <cellStyle name="40% - Accent3 2 2 3 2 3" xfId="1794" xr:uid="{E1742099-2255-4A8D-B9B6-E5F33EC5613E}"/>
    <cellStyle name="40% - Accent3 2 2 3 2 3 2" xfId="7953" xr:uid="{A87F0388-6C66-4655-BA6B-7A7C968D815D}"/>
    <cellStyle name="40% - Accent3 2 2 3 2 4" xfId="1795" xr:uid="{2F811894-F130-4503-93C4-342351788367}"/>
    <cellStyle name="40% - Accent3 2 2 3 2 4 2" xfId="8609" xr:uid="{5D440479-F706-40C4-973E-F71A5C33A622}"/>
    <cellStyle name="40% - Accent3 2 2 3 2 5" xfId="1796" xr:uid="{9368EC32-4B16-4A8B-B665-01DA93CEE143}"/>
    <cellStyle name="40% - Accent3 2 2 3 2 5 2" xfId="9272" xr:uid="{12F491F1-4415-4508-A4DC-6D57755ED54A}"/>
    <cellStyle name="40% - Accent3 2 2 3 2 6" xfId="6270" xr:uid="{9273E3FF-EFA3-4915-AC15-01ABE24D3F4F}"/>
    <cellStyle name="40% - Accent3 2 2 3 3" xfId="1797" xr:uid="{FB23C2EE-BD4C-4371-971D-1C6AF36AE84C}"/>
    <cellStyle name="40% - Accent3 2 2 3 3 2" xfId="6975" xr:uid="{E7856A96-0A56-4ED9-930D-A21BFE24B974}"/>
    <cellStyle name="40% - Accent3 2 2 3 4" xfId="1798" xr:uid="{1065AE5A-D998-4D26-89A1-272A8BA155CB}"/>
    <cellStyle name="40% - Accent3 2 2 3 4 2" xfId="7626" xr:uid="{0FC652BE-BC4D-49FC-B2FA-32B071A6805E}"/>
    <cellStyle name="40% - Accent3 2 2 3 5" xfId="1799" xr:uid="{CC28D2C4-E7FA-469E-BAD3-AB5E51AF2586}"/>
    <cellStyle name="40% - Accent3 2 2 3 5 2" xfId="8282" xr:uid="{97479281-67D2-4F8E-AFE2-D277664E2DC2}"/>
    <cellStyle name="40% - Accent3 2 2 3 6" xfId="1800" xr:uid="{5446EDEF-C7DB-48E5-A4F8-C1AED95A52C2}"/>
    <cellStyle name="40% - Accent3 2 2 3 6 2" xfId="8945" xr:uid="{E4B590F7-7A19-4B83-B4EC-6D0385042A93}"/>
    <cellStyle name="40% - Accent3 2 2 3 7" xfId="5940" xr:uid="{F06E39FB-4FD9-40F9-AF57-9F5C6E153DA8}"/>
    <cellStyle name="40% - Accent3 2 2 4" xfId="1801" xr:uid="{DD61A536-F341-4A6E-B013-A7978C485256}"/>
    <cellStyle name="40% - Accent3 2 2 4 2" xfId="1802" xr:uid="{9424605B-B76A-4F04-B91A-E4792E518BC6}"/>
    <cellStyle name="40% - Accent3 2 2 4 2 2" xfId="7086" xr:uid="{E0856AFD-1387-4168-B8CF-882158E97278}"/>
    <cellStyle name="40% - Accent3 2 2 4 3" xfId="1803" xr:uid="{7F1E3DF4-16A1-4D3C-81EC-5760662C2696}"/>
    <cellStyle name="40% - Accent3 2 2 4 3 2" xfId="7737" xr:uid="{40F0FC45-0DC9-416A-94B0-993A7E86F40A}"/>
    <cellStyle name="40% - Accent3 2 2 4 4" xfId="1804" xr:uid="{DB5CC63E-9F35-4B40-8B4A-EBCDB4016C18}"/>
    <cellStyle name="40% - Accent3 2 2 4 4 2" xfId="8393" xr:uid="{D9C6AE55-5F4B-4CF6-B579-96E6A7E4B36D}"/>
    <cellStyle name="40% - Accent3 2 2 4 5" xfId="1805" xr:uid="{405B9C4E-29A2-46C8-A67D-D365AFADE7EB}"/>
    <cellStyle name="40% - Accent3 2 2 4 5 2" xfId="9056" xr:uid="{8639BFA9-320B-42D5-9F41-8B1223DBB743}"/>
    <cellStyle name="40% - Accent3 2 2 4 6" xfId="6054" xr:uid="{079B65B0-6CAB-471C-A1A0-FF871DF1582D}"/>
    <cellStyle name="40% - Accent3 2 2 5" xfId="1806" xr:uid="{9C8A81C2-059F-4556-BD9B-FF831C5935D3}"/>
    <cellStyle name="40% - Accent3 2 2 5 2" xfId="6499" xr:uid="{4E9CDBD8-4A60-4F56-9852-516E8400A4F1}"/>
    <cellStyle name="40% - Accent3 2 2 6" xfId="1807" xr:uid="{B913EF56-1D6D-45AC-926E-97D4F4B94273}"/>
    <cellStyle name="40% - Accent3 2 2 6 2" xfId="6759" xr:uid="{FAECA22A-18AC-400B-9355-4C0389AB8087}"/>
    <cellStyle name="40% - Accent3 2 2 7" xfId="1808" xr:uid="{C5CCC722-6080-4CD9-A972-514C0F18E93F}"/>
    <cellStyle name="40% - Accent3 2 2 7 2" xfId="7410" xr:uid="{A0C1E57B-5103-420A-9E5A-17EC3D2594BD}"/>
    <cellStyle name="40% - Accent3 2 2 8" xfId="1809" xr:uid="{0DC5D20F-95BD-4440-89C5-669276F8AFCF}"/>
    <cellStyle name="40% - Accent3 2 2 8 2" xfId="8066" xr:uid="{1E2E555B-ED57-4FF3-BC3B-908C5CF08BC9}"/>
    <cellStyle name="40% - Accent3 2 2 9" xfId="1810" xr:uid="{792D4F7D-7696-406E-9593-67F6E5FFE3F6}"/>
    <cellStyle name="40% - Accent3 2 2 9 2" xfId="8729" xr:uid="{C1BC44D7-3FE2-46B9-8D43-B019F34AF19B}"/>
    <cellStyle name="40% - Accent3 2 3" xfId="1811" xr:uid="{46414541-C27B-4C95-A2B4-A1E6B6D9E008}"/>
    <cellStyle name="40% - Accent3 2 3 2" xfId="1812" xr:uid="{5D315E54-5AE6-4F92-A304-C3C4AAF31ADF}"/>
    <cellStyle name="40% - Accent3 2 3 2 2" xfId="1813" xr:uid="{04984D13-9918-4D96-BC34-36F5DEE265DB}"/>
    <cellStyle name="40% - Accent3 2 3 2 2 2" xfId="7140" xr:uid="{8EE66F8B-2CDA-4605-B00A-81E467E48D9A}"/>
    <cellStyle name="40% - Accent3 2 3 2 3" xfId="1814" xr:uid="{4C8C30C5-4BB7-45A5-9B28-F6A2179ABBC9}"/>
    <cellStyle name="40% - Accent3 2 3 2 3 2" xfId="7791" xr:uid="{14ED84FA-2FA3-4089-BA60-C750EC61A8BF}"/>
    <cellStyle name="40% - Accent3 2 3 2 4" xfId="1815" xr:uid="{2725F8D6-8215-462C-9274-44BE28A34154}"/>
    <cellStyle name="40% - Accent3 2 3 2 4 2" xfId="8447" xr:uid="{2ECFB08C-5030-4099-AC76-58D82855D8A3}"/>
    <cellStyle name="40% - Accent3 2 3 2 5" xfId="1816" xr:uid="{3C3D9BA1-E1B3-4080-AF84-23E9CA27A4BD}"/>
    <cellStyle name="40% - Accent3 2 3 2 5 2" xfId="9110" xr:uid="{9DDF6079-F4C7-4740-AAC6-E0D3B88F0A7C}"/>
    <cellStyle name="40% - Accent3 2 3 2 6" xfId="6108" xr:uid="{0A1F8F92-6F20-4D81-B11D-95792A5133E6}"/>
    <cellStyle name="40% - Accent3 2 3 3" xfId="1817" xr:uid="{D8048F23-9F71-4E44-8880-C56A127D8E09}"/>
    <cellStyle name="40% - Accent3 2 3 3 2" xfId="6573" xr:uid="{76DB5EFC-0CC6-449B-80A7-5D09A4BAF20D}"/>
    <cellStyle name="40% - Accent3 2 3 4" xfId="1818" xr:uid="{33735DBE-5277-422D-BCF4-5323B6BD26C6}"/>
    <cellStyle name="40% - Accent3 2 3 4 2" xfId="6813" xr:uid="{354D35E6-9C40-4072-BCCB-B12AE34FE76D}"/>
    <cellStyle name="40% - Accent3 2 3 5" xfId="1819" xr:uid="{334E7080-E122-4164-90D0-31DAFD069445}"/>
    <cellStyle name="40% - Accent3 2 3 5 2" xfId="7464" xr:uid="{E60E8D53-6D64-4CA5-98C2-016965F05E72}"/>
    <cellStyle name="40% - Accent3 2 3 6" xfId="1820" xr:uid="{5912AFBB-F2E0-4D6A-A832-99DF2CC2C08B}"/>
    <cellStyle name="40% - Accent3 2 3 6 2" xfId="8120" xr:uid="{7A38E897-43C4-4756-A5A1-F99BC62798FA}"/>
    <cellStyle name="40% - Accent3 2 3 7" xfId="1821" xr:uid="{ED1A81B6-9C21-49DD-BE93-7698CBF7C1A9}"/>
    <cellStyle name="40% - Accent3 2 3 7 2" xfId="8783" xr:uid="{5326CD07-1A22-4F40-B56A-8E27AE0149E4}"/>
    <cellStyle name="40% - Accent3 2 3 8" xfId="5772" xr:uid="{57392C24-29CD-4F29-8125-1CD21165922A}"/>
    <cellStyle name="40% - Accent3 2 4" xfId="1822" xr:uid="{6DD4A68E-0725-40F1-918C-EDEB43EC1C44}"/>
    <cellStyle name="40% - Accent3 2 4 2" xfId="1823" xr:uid="{06C21530-1E63-456E-B410-7D58B8ED1A89}"/>
    <cellStyle name="40% - Accent3 2 4 2 2" xfId="1824" xr:uid="{742ECD11-DE65-4FC2-9080-778421AC0EE5}"/>
    <cellStyle name="40% - Accent3 2 4 2 2 2" xfId="7248" xr:uid="{1CF75D1B-D9B7-4761-87C5-95B507C62B8A}"/>
    <cellStyle name="40% - Accent3 2 4 2 3" xfId="1825" xr:uid="{66843320-2E23-44CA-A3EA-D8FDE995564E}"/>
    <cellStyle name="40% - Accent3 2 4 2 3 2" xfId="7899" xr:uid="{B2522B46-E1AE-4BA0-AB02-21F37D00C936}"/>
    <cellStyle name="40% - Accent3 2 4 2 4" xfId="1826" xr:uid="{50E968B4-0EEA-44C2-985E-6B4D58DFF14E}"/>
    <cellStyle name="40% - Accent3 2 4 2 4 2" xfId="8555" xr:uid="{17EC5455-E91A-437C-8546-D5E681994A64}"/>
    <cellStyle name="40% - Accent3 2 4 2 5" xfId="1827" xr:uid="{968AA444-10DC-4845-8DB3-405837E34613}"/>
    <cellStyle name="40% - Accent3 2 4 2 5 2" xfId="9218" xr:uid="{2AF478AB-CFCC-4681-841C-2636D339671E}"/>
    <cellStyle name="40% - Accent3 2 4 2 6" xfId="6216" xr:uid="{7EB0AE76-9113-4162-B969-11511B6C1CD1}"/>
    <cellStyle name="40% - Accent3 2 4 3" xfId="1828" xr:uid="{A2F26E39-F243-4E8B-8743-4C49A9593380}"/>
    <cellStyle name="40% - Accent3 2 4 3 2" xfId="6921" xr:uid="{740B81C6-4E43-439C-9264-4F0C4AB26882}"/>
    <cellStyle name="40% - Accent3 2 4 4" xfId="1829" xr:uid="{7D259E56-D220-4A12-93E7-12E7B29FE851}"/>
    <cellStyle name="40% - Accent3 2 4 4 2" xfId="7572" xr:uid="{5E508D48-B1E3-420A-BE5A-A5A819DE1E37}"/>
    <cellStyle name="40% - Accent3 2 4 5" xfId="1830" xr:uid="{373E1D36-1A4B-4F87-9ECD-044E38355703}"/>
    <cellStyle name="40% - Accent3 2 4 5 2" xfId="8228" xr:uid="{37FA5BB8-0601-475A-A616-AB935A6141C2}"/>
    <cellStyle name="40% - Accent3 2 4 6" xfId="1831" xr:uid="{65FFD38C-A8EC-47B0-A89C-0F1A7E578C9F}"/>
    <cellStyle name="40% - Accent3 2 4 6 2" xfId="8891" xr:uid="{6C2C08EC-8140-4499-A943-C1480FF4823F}"/>
    <cellStyle name="40% - Accent3 2 4 7" xfId="5886" xr:uid="{4ABC34CC-09A0-4C36-BD5E-9C5FDBA547F6}"/>
    <cellStyle name="40% - Accent3 2 5" xfId="1832" xr:uid="{8A532B9F-3A0C-49A0-8F45-5CD66AC582E3}"/>
    <cellStyle name="40% - Accent3 2 5 2" xfId="1833" xr:uid="{F85F190D-4782-4A3C-8BC9-3C5995593487}"/>
    <cellStyle name="40% - Accent3 2 5 2 2" xfId="7032" xr:uid="{B1A9C042-8C0B-40A2-9A2B-587FE744F2F9}"/>
    <cellStyle name="40% - Accent3 2 5 3" xfId="1834" xr:uid="{3076DBB5-EE99-4C3F-8D41-59B494A89EDF}"/>
    <cellStyle name="40% - Accent3 2 5 3 2" xfId="7683" xr:uid="{B881C163-F38C-43D9-87F9-5F5D2093D181}"/>
    <cellStyle name="40% - Accent3 2 5 4" xfId="1835" xr:uid="{28780BBD-F689-4215-86A9-A4C9A15F40E9}"/>
    <cellStyle name="40% - Accent3 2 5 4 2" xfId="8339" xr:uid="{BE2CD9AD-749C-490C-94F6-A7CD114B5568}"/>
    <cellStyle name="40% - Accent3 2 5 5" xfId="1836" xr:uid="{FDDA7DD5-28B5-4C9E-84F2-E9571D21FA8B}"/>
    <cellStyle name="40% - Accent3 2 5 5 2" xfId="9002" xr:uid="{FB470FAF-4B29-4320-9E6D-79DE1435D743}"/>
    <cellStyle name="40% - Accent3 2 5 6" xfId="6000" xr:uid="{2BEBACE7-525F-41DF-B805-A0080F9B6354}"/>
    <cellStyle name="40% - Accent3 2 6" xfId="1837" xr:uid="{4AF71FD4-0A7B-4746-A4F5-A913440EC0FC}"/>
    <cellStyle name="40% - Accent3 2 6 2" xfId="6629" xr:uid="{0ADFC840-3518-4AC3-8D2F-3EFD79920626}"/>
    <cellStyle name="40% - Accent3 2 7" xfId="1838" xr:uid="{9E31EBCE-C0D4-4377-AD5C-850FD93C7375}"/>
    <cellStyle name="40% - Accent3 2 7 2" xfId="6705" xr:uid="{195FF7C4-7FBC-4D8F-BF31-8DC82799E39F}"/>
    <cellStyle name="40% - Accent3 2 8" xfId="1839" xr:uid="{5A547874-3EEB-47EC-A373-D047364709DE}"/>
    <cellStyle name="40% - Accent3 2 8 2" xfId="7356" xr:uid="{D51C954C-8679-48DF-9181-587124E0B287}"/>
    <cellStyle name="40% - Accent3 2 9" xfId="1840" xr:uid="{5A2BE3F4-2D5C-4A65-91EB-186D500056AE}"/>
    <cellStyle name="40% - Accent3 2 9 2" xfId="8011" xr:uid="{08F2F5A4-1C96-4BF2-8450-B15B7766627F}"/>
    <cellStyle name="40% - Accent3 3" xfId="1841" xr:uid="{164E4D1D-A6D3-4C51-8411-337CE0A48324}"/>
    <cellStyle name="40% - Accent3 3 10" xfId="1842" xr:uid="{49C0AA8D-2EF3-4250-8CA0-F95378E1DB5C}"/>
    <cellStyle name="40% - Accent3 3 10 2" xfId="8689" xr:uid="{8921D9C9-58E3-4B2B-8B95-35D1350CB4B1}"/>
    <cellStyle name="40% - Accent3 3 11" xfId="1843" xr:uid="{7A8F4538-1398-4A92-8BE2-C1134AFCB048}"/>
    <cellStyle name="40% - Accent3 3 11 2" xfId="6450" xr:uid="{240C5A73-3158-4500-9957-FB5FE822AF14}"/>
    <cellStyle name="40% - Accent3 3 12" xfId="1844" xr:uid="{2F5BE7E7-49ED-4597-82DC-F324F02781FD}"/>
    <cellStyle name="40% - Accent3 3 12 2" xfId="6392" xr:uid="{724C20D3-197E-4534-B9C5-3879A5F59A0B}"/>
    <cellStyle name="40% - Accent3 3 13" xfId="1845" xr:uid="{BA6B2A90-A80D-4BA5-90F6-226E5BDB2FEF}"/>
    <cellStyle name="40% - Accent3 3 13 2" xfId="5672" xr:uid="{7CD84585-BED3-411C-9684-E1948B1DAAB0}"/>
    <cellStyle name="40% - Accent3 3 14" xfId="5001" xr:uid="{A9AAD283-1C1B-429C-829B-E5C31745502A}"/>
    <cellStyle name="40% - Accent3 3 2" xfId="1846" xr:uid="{CD197499-6D89-4942-8C97-DA7E912A478F}"/>
    <cellStyle name="40% - Accent3 3 2 10" xfId="1847" xr:uid="{A2886336-3575-45BB-B7FE-D60013E0AEFD}"/>
    <cellStyle name="40% - Accent3 3 2 10 2" xfId="5733" xr:uid="{E4104A61-D240-4032-A31E-4A2EBC2B406C}"/>
    <cellStyle name="40% - Accent3 3 2 11" xfId="5093" xr:uid="{E0E5BCDF-5437-4E88-AB1A-CF24D29D5CEF}"/>
    <cellStyle name="40% - Accent3 3 2 2" xfId="1848" xr:uid="{647C974F-8D7E-4513-9F00-92CB5F33A10C}"/>
    <cellStyle name="40% - Accent3 3 2 2 2" xfId="1849" xr:uid="{BB5C78A3-8745-4722-95AE-A225C3388D77}"/>
    <cellStyle name="40% - Accent3 3 2 2 2 2" xfId="1850" xr:uid="{20D51CC3-99A0-4BEE-B765-2217CD3F1C07}"/>
    <cellStyle name="40% - Accent3 3 2 2 2 2 2" xfId="7208" xr:uid="{C23AAE7E-6FED-42E0-BFC7-311F6F476653}"/>
    <cellStyle name="40% - Accent3 3 2 2 2 3" xfId="1851" xr:uid="{1487B7D1-CE73-4399-AF76-414DD9ABFD5A}"/>
    <cellStyle name="40% - Accent3 3 2 2 2 3 2" xfId="7859" xr:uid="{DEDB004D-5C0A-4C4F-ACFF-B6C423619D8C}"/>
    <cellStyle name="40% - Accent3 3 2 2 2 4" xfId="1852" xr:uid="{4A468EDB-DFF4-4D57-9B63-A73FE22BC1C2}"/>
    <cellStyle name="40% - Accent3 3 2 2 2 4 2" xfId="8515" xr:uid="{73BD63BB-92A5-4948-9109-0561A1A494A9}"/>
    <cellStyle name="40% - Accent3 3 2 2 2 5" xfId="1853" xr:uid="{ADDE647C-C0C0-4EE6-AC2B-B9BF983EED8B}"/>
    <cellStyle name="40% - Accent3 3 2 2 2 5 2" xfId="9178" xr:uid="{9A3DD637-E976-45CF-8280-7D4378A35800}"/>
    <cellStyle name="40% - Accent3 3 2 2 2 6" xfId="1854" xr:uid="{3281126F-4CE9-4786-8123-3FED7C7052B2}"/>
    <cellStyle name="40% - Accent3 3 2 2 2 6 2" xfId="6176" xr:uid="{524AE518-1AC4-4E0E-ABBC-D13B0EF94109}"/>
    <cellStyle name="40% - Accent3 3 2 2 2 7" xfId="5423" xr:uid="{0B748EEC-AEEA-40A0-B5C4-F29AB7D16CB3}"/>
    <cellStyle name="40% - Accent3 3 2 2 3" xfId="1855" xr:uid="{82E6805D-1065-4FC3-AECA-4E6DECCB31F9}"/>
    <cellStyle name="40% - Accent3 3 2 2 3 2" xfId="6585" xr:uid="{7D7E7392-AEC9-4173-8B0A-0C38C56199AF}"/>
    <cellStyle name="40% - Accent3 3 2 2 4" xfId="1856" xr:uid="{3394C61F-3AB5-4CFF-B808-265CC23DBC79}"/>
    <cellStyle name="40% - Accent3 3 2 2 4 2" xfId="6881" xr:uid="{FF6A83EF-7D0A-4ADC-9E65-40707E918F16}"/>
    <cellStyle name="40% - Accent3 3 2 2 5" xfId="1857" xr:uid="{5F4EF3AB-D377-4857-A89A-D35AB08D64D0}"/>
    <cellStyle name="40% - Accent3 3 2 2 5 2" xfId="7532" xr:uid="{33AFD8F9-F9AB-49B5-929B-C841552E27B5}"/>
    <cellStyle name="40% - Accent3 3 2 2 6" xfId="1858" xr:uid="{1EDF9AE6-4A49-4E61-A1AD-5945D7CA3D71}"/>
    <cellStyle name="40% - Accent3 3 2 2 6 2" xfId="8188" xr:uid="{10722890-13EF-4E2F-9D74-5E58F36D78AE}"/>
    <cellStyle name="40% - Accent3 3 2 2 7" xfId="1859" xr:uid="{C701CC66-62E8-40CA-8F62-01EC7F3F69AD}"/>
    <cellStyle name="40% - Accent3 3 2 2 7 2" xfId="8851" xr:uid="{37F25412-AF9F-4676-BE3B-5F04909BF887}"/>
    <cellStyle name="40% - Accent3 3 2 2 8" xfId="1860" xr:uid="{57CB6CE7-2C7F-49CF-AABE-6A8428767B1D}"/>
    <cellStyle name="40% - Accent3 3 2 2 8 2" xfId="5840" xr:uid="{721F02A3-170B-4866-B76C-F204033EF6F5}"/>
    <cellStyle name="40% - Accent3 3 2 2 9" xfId="5204" xr:uid="{34401EC3-C843-4EEF-8FCF-C92B533A0F31}"/>
    <cellStyle name="40% - Accent3 3 2 3" xfId="1861" xr:uid="{F01EE75C-C685-4E50-B6E4-D5EF7550BE93}"/>
    <cellStyle name="40% - Accent3 3 2 3 2" xfId="1862" xr:uid="{4C90775D-7ADC-4B0E-BDD7-C08BDF41CE52}"/>
    <cellStyle name="40% - Accent3 3 2 3 2 2" xfId="1863" xr:uid="{852F7E82-EF2C-4B0D-91AF-BD8153B9B8EC}"/>
    <cellStyle name="40% - Accent3 3 2 3 2 2 2" xfId="7316" xr:uid="{771364E4-291B-4A16-B8D0-C0AEE8B3C549}"/>
    <cellStyle name="40% - Accent3 3 2 3 2 3" xfId="1864" xr:uid="{F9D6D61B-E04B-4249-A754-D12D0289CB81}"/>
    <cellStyle name="40% - Accent3 3 2 3 2 3 2" xfId="7967" xr:uid="{A7A46036-5835-46BF-93D7-71916A5772FD}"/>
    <cellStyle name="40% - Accent3 3 2 3 2 4" xfId="1865" xr:uid="{FE78F36E-84CD-4A3A-B58A-24376EC070F4}"/>
    <cellStyle name="40% - Accent3 3 2 3 2 4 2" xfId="8623" xr:uid="{44491026-FFA4-40B7-ACD0-D404A9044121}"/>
    <cellStyle name="40% - Accent3 3 2 3 2 5" xfId="1866" xr:uid="{41A189EB-D580-4EC3-9D1F-B7CEEE5A0D89}"/>
    <cellStyle name="40% - Accent3 3 2 3 2 5 2" xfId="9286" xr:uid="{4FAAD5AF-362D-4434-A375-A1DC8A9D0747}"/>
    <cellStyle name="40% - Accent3 3 2 3 2 6" xfId="6284" xr:uid="{0B780A9C-799E-49C7-87B0-AF46FABEB843}"/>
    <cellStyle name="40% - Accent3 3 2 3 3" xfId="1867" xr:uid="{FFCDAEE8-7DF3-4529-8037-6E2B35AAC4CF}"/>
    <cellStyle name="40% - Accent3 3 2 3 3 2" xfId="6989" xr:uid="{E7B1046D-222B-4FBC-9B59-E4AE006C329D}"/>
    <cellStyle name="40% - Accent3 3 2 3 4" xfId="1868" xr:uid="{017FBB4A-06BB-4ADE-9EAD-7DBE82507525}"/>
    <cellStyle name="40% - Accent3 3 2 3 4 2" xfId="7640" xr:uid="{A8B358E9-73CE-494F-BB5A-45177A530F85}"/>
    <cellStyle name="40% - Accent3 3 2 3 5" xfId="1869" xr:uid="{7E646F8D-B9CD-4712-8169-4653E9C32DBE}"/>
    <cellStyle name="40% - Accent3 3 2 3 5 2" xfId="8296" xr:uid="{76E0B22B-5D85-4F1C-B242-5755ED46219D}"/>
    <cellStyle name="40% - Accent3 3 2 3 6" xfId="1870" xr:uid="{8F7FE33B-8B2D-4C5E-94C2-AA56625485F1}"/>
    <cellStyle name="40% - Accent3 3 2 3 6 2" xfId="8959" xr:uid="{0B2ACC4D-F034-4811-9BF4-2ED923FDAF90}"/>
    <cellStyle name="40% - Accent3 3 2 3 7" xfId="1871" xr:uid="{215C5372-028E-47A0-BA5E-45E4AA31F80A}"/>
    <cellStyle name="40% - Accent3 3 2 3 7 2" xfId="5954" xr:uid="{83B88DA0-AA51-4FEB-AE57-6BF7B8A20F78}"/>
    <cellStyle name="40% - Accent3 3 2 3 8" xfId="5313" xr:uid="{6E084EFC-5077-493F-8FE8-F4D405108DB0}"/>
    <cellStyle name="40% - Accent3 3 2 4" xfId="1872" xr:uid="{24B77E8E-A65B-4C35-96F5-774A5E206F0A}"/>
    <cellStyle name="40% - Accent3 3 2 4 2" xfId="1873" xr:uid="{3064C373-9CD9-476F-9FC8-D81AC712CE87}"/>
    <cellStyle name="40% - Accent3 3 2 4 2 2" xfId="7100" xr:uid="{08931985-5AE1-4D6C-87E6-342B7BDCFB55}"/>
    <cellStyle name="40% - Accent3 3 2 4 3" xfId="1874" xr:uid="{007F8F23-A551-4DF5-BCF4-1B7C4A5F67B7}"/>
    <cellStyle name="40% - Accent3 3 2 4 3 2" xfId="7751" xr:uid="{B5D2699E-600B-4EC1-BC8F-3A7A42E679BD}"/>
    <cellStyle name="40% - Accent3 3 2 4 4" xfId="1875" xr:uid="{7407BB91-4137-43AC-8230-A0964AC7350E}"/>
    <cellStyle name="40% - Accent3 3 2 4 4 2" xfId="8407" xr:uid="{FC236303-F100-480A-8A0C-E04F9F7F37DD}"/>
    <cellStyle name="40% - Accent3 3 2 4 5" xfId="1876" xr:uid="{FA31F14E-BB10-46ED-90B0-AE346233D7E3}"/>
    <cellStyle name="40% - Accent3 3 2 4 5 2" xfId="9070" xr:uid="{B5355D6D-D614-44EE-A1A3-37EEA06EBD40}"/>
    <cellStyle name="40% - Accent3 3 2 4 6" xfId="6068" xr:uid="{3EA02E89-E417-4DE5-ABF2-66B362266385}"/>
    <cellStyle name="40% - Accent3 3 2 5" xfId="1877" xr:uid="{6DB54853-EE90-44DE-B446-6496DFEF6230}"/>
    <cellStyle name="40% - Accent3 3 2 5 2" xfId="6427" xr:uid="{37F09B0C-0519-497A-BA7B-5CEA76E5BE3C}"/>
    <cellStyle name="40% - Accent3 3 2 6" xfId="1878" xr:uid="{8348E754-2FBB-4F62-A5DF-53DE6B045C35}"/>
    <cellStyle name="40% - Accent3 3 2 6 2" xfId="6773" xr:uid="{EBC9AC89-6FDB-42E8-86C0-C9F1E994E4BE}"/>
    <cellStyle name="40% - Accent3 3 2 7" xfId="1879" xr:uid="{143D0CF7-1120-4E45-9543-56EB860651D6}"/>
    <cellStyle name="40% - Accent3 3 2 7 2" xfId="7424" xr:uid="{5F97FE2E-351E-4901-ADD2-9A8AC9219BDD}"/>
    <cellStyle name="40% - Accent3 3 2 8" xfId="1880" xr:uid="{A5F966A3-0F69-4730-8E6F-0CF78BCB3D8B}"/>
    <cellStyle name="40% - Accent3 3 2 8 2" xfId="8080" xr:uid="{C0B0E47E-60B9-49BF-A6A6-CB8C9D81A3BD}"/>
    <cellStyle name="40% - Accent3 3 2 9" xfId="1881" xr:uid="{F13F6834-4CA9-439C-81F4-FFF23D710750}"/>
    <cellStyle name="40% - Accent3 3 2 9 2" xfId="8743" xr:uid="{2C22F92A-B7C0-48F2-8153-38F0418C0AE1}"/>
    <cellStyle name="40% - Accent3 3 3" xfId="1882" xr:uid="{51E7321C-EE13-45D9-AE60-A90EF1060A92}"/>
    <cellStyle name="40% - Accent3 3 3 2" xfId="1883" xr:uid="{F9B7810A-6B2E-4CCB-A470-37693E271073}"/>
    <cellStyle name="40% - Accent3 3 3 2 2" xfId="1884" xr:uid="{12B1B119-5114-44BB-A9C1-F4BF670F67ED}"/>
    <cellStyle name="40% - Accent3 3 3 2 2 2" xfId="7154" xr:uid="{1C6AE214-C3B3-48B4-AFE4-E5B8CE08C3DF}"/>
    <cellStyle name="40% - Accent3 3 3 2 3" xfId="1885" xr:uid="{4A0C5C20-C272-4E75-AFD2-BD98BF446434}"/>
    <cellStyle name="40% - Accent3 3 3 2 3 2" xfId="7805" xr:uid="{06467A43-0253-4819-A0CA-83470B956C55}"/>
    <cellStyle name="40% - Accent3 3 3 2 4" xfId="1886" xr:uid="{5BC2A327-8756-452E-837A-85319934FB2D}"/>
    <cellStyle name="40% - Accent3 3 3 2 4 2" xfId="8461" xr:uid="{2E147DE7-EAFF-4600-8E1A-9DC35CAA921E}"/>
    <cellStyle name="40% - Accent3 3 3 2 5" xfId="1887" xr:uid="{F1D600BB-9600-43D4-A2D0-E069FC6B9851}"/>
    <cellStyle name="40% - Accent3 3 3 2 5 2" xfId="9124" xr:uid="{806D6828-7699-4F7F-A516-254CB31F6C99}"/>
    <cellStyle name="40% - Accent3 3 3 2 6" xfId="1888" xr:uid="{0D118FBE-E48A-4DD3-8F2C-9251BCFA104F}"/>
    <cellStyle name="40% - Accent3 3 3 2 6 2" xfId="6122" xr:uid="{4C4B69B2-13A5-43D4-A36F-FB707D506C4F}"/>
    <cellStyle name="40% - Accent3 3 3 2 7" xfId="5380" xr:uid="{38C925E7-F8A7-4991-A94F-71F4FFB44CCC}"/>
    <cellStyle name="40% - Accent3 3 3 3" xfId="1889" xr:uid="{E0EEA350-F7D5-4AC5-AFCA-50F841E016A3}"/>
    <cellStyle name="40% - Accent3 3 3 3 2" xfId="6651" xr:uid="{B37EFD28-0C07-4860-A760-A6F44ECD547C}"/>
    <cellStyle name="40% - Accent3 3 3 4" xfId="1890" xr:uid="{69D5D832-5874-42E1-9910-E9F2B96FA59A}"/>
    <cellStyle name="40% - Accent3 3 3 4 2" xfId="6827" xr:uid="{BAAA149D-B9B5-4C6C-A1D6-0A4673B75A79}"/>
    <cellStyle name="40% - Accent3 3 3 5" xfId="1891" xr:uid="{298FE24E-BFED-4DE1-A585-06FE157FB266}"/>
    <cellStyle name="40% - Accent3 3 3 5 2" xfId="7478" xr:uid="{AD910BED-2F20-4DCA-AB7A-81A87D5B8909}"/>
    <cellStyle name="40% - Accent3 3 3 6" xfId="1892" xr:uid="{685ECD35-A779-4B24-9776-229F67451EFD}"/>
    <cellStyle name="40% - Accent3 3 3 6 2" xfId="8134" xr:uid="{E58A6C8F-B460-4EC6-A9B3-2FBFE6E9B2CA}"/>
    <cellStyle name="40% - Accent3 3 3 7" xfId="1893" xr:uid="{981C047B-5762-4D0D-AE4C-769DE0AB6521}"/>
    <cellStyle name="40% - Accent3 3 3 7 2" xfId="8797" xr:uid="{29C3B153-B9B0-43B7-8234-40500E76BF26}"/>
    <cellStyle name="40% - Accent3 3 3 8" xfId="1894" xr:uid="{895CB973-BF6F-4012-B677-4FDE38A582F9}"/>
    <cellStyle name="40% - Accent3 3 3 8 2" xfId="5786" xr:uid="{EC3340E9-B5AF-4FA9-A6C9-0C2521F2288D}"/>
    <cellStyle name="40% - Accent3 3 3 9" xfId="5161" xr:uid="{0D1B415E-28A5-4163-9A81-E1928E5C59CA}"/>
    <cellStyle name="40% - Accent3 3 4" xfId="1895" xr:uid="{4CDF0C74-5163-4741-AC81-8205CE18F39F}"/>
    <cellStyle name="40% - Accent3 3 4 2" xfId="1896" xr:uid="{64F2C8BE-C273-4B8E-9FDE-22105C3814A7}"/>
    <cellStyle name="40% - Accent3 3 4 2 2" xfId="1897" xr:uid="{35872B78-2B52-4C2D-AAFB-1A42AEDB2859}"/>
    <cellStyle name="40% - Accent3 3 4 2 2 2" xfId="7262" xr:uid="{361BD51F-252B-4E49-9F77-2FC486C39B8A}"/>
    <cellStyle name="40% - Accent3 3 4 2 3" xfId="1898" xr:uid="{5FE0DD57-44B9-4255-A2F2-AA9D604A6FE8}"/>
    <cellStyle name="40% - Accent3 3 4 2 3 2" xfId="7913" xr:uid="{AD965C09-5437-418B-9F2A-FEF06399E856}"/>
    <cellStyle name="40% - Accent3 3 4 2 4" xfId="1899" xr:uid="{C0EEDA36-F8E8-44B9-9F27-A60397EEEB1C}"/>
    <cellStyle name="40% - Accent3 3 4 2 4 2" xfId="8569" xr:uid="{51116757-ABED-408D-AC08-481CF4BD1387}"/>
    <cellStyle name="40% - Accent3 3 4 2 5" xfId="1900" xr:uid="{E7A136F4-DA85-4B76-A1CF-51231B33BCB2}"/>
    <cellStyle name="40% - Accent3 3 4 2 5 2" xfId="9232" xr:uid="{D9AE0D1D-52AD-42F7-9DAC-CA9C8A48E945}"/>
    <cellStyle name="40% - Accent3 3 4 2 6" xfId="6230" xr:uid="{059021CB-0B6E-4FF4-BD89-D2F12CF6EAA8}"/>
    <cellStyle name="40% - Accent3 3 4 3" xfId="1901" xr:uid="{E1C28A1B-509E-4448-B3EF-6DA91D499DC4}"/>
    <cellStyle name="40% - Accent3 3 4 3 2" xfId="6935" xr:uid="{3341DA06-B823-4EEA-92CA-DD883095AA3A}"/>
    <cellStyle name="40% - Accent3 3 4 4" xfId="1902" xr:uid="{C1DAFDE2-72CF-4C2C-AD1C-F1146DAFAECE}"/>
    <cellStyle name="40% - Accent3 3 4 4 2" xfId="7586" xr:uid="{9174C44B-26E5-4765-A75B-F1F080E23B38}"/>
    <cellStyle name="40% - Accent3 3 4 5" xfId="1903" xr:uid="{5ABFFF01-258E-4486-B0F0-BE42337A9137}"/>
    <cellStyle name="40% - Accent3 3 4 5 2" xfId="8242" xr:uid="{780B3017-3A42-4BD8-B0EC-946B56CC3B73}"/>
    <cellStyle name="40% - Accent3 3 4 6" xfId="1904" xr:uid="{233FA84C-9505-4AE1-A684-198D841FE44E}"/>
    <cellStyle name="40% - Accent3 3 4 6 2" xfId="8905" xr:uid="{EC01B4EB-6F35-4047-ABAC-A93E99F83F7E}"/>
    <cellStyle name="40% - Accent3 3 4 7" xfId="1905" xr:uid="{7F56084B-D281-43A3-A06F-631A2EF24FED}"/>
    <cellStyle name="40% - Accent3 3 4 7 2" xfId="5900" xr:uid="{5FA1B203-DADD-4BE7-B798-02A8C91F53D2}"/>
    <cellStyle name="40% - Accent3 3 4 8" xfId="5270" xr:uid="{7D71D38B-F747-473B-A11A-2537543D354A}"/>
    <cellStyle name="40% - Accent3 3 5" xfId="1906" xr:uid="{51508C25-9FD1-4D10-88EE-8F6C91BD08C5}"/>
    <cellStyle name="40% - Accent3 3 5 2" xfId="1907" xr:uid="{207197B0-C16E-4E83-967A-19539CE3B7AA}"/>
    <cellStyle name="40% - Accent3 3 5 2 2" xfId="7046" xr:uid="{BB49ED74-F8E9-4715-A6B9-559F63B285CF}"/>
    <cellStyle name="40% - Accent3 3 5 3" xfId="1908" xr:uid="{5CA11EB0-665E-426E-9499-F8173574D633}"/>
    <cellStyle name="40% - Accent3 3 5 3 2" xfId="7697" xr:uid="{E5C42F21-BE67-4DF5-8800-9730C3CDA40F}"/>
    <cellStyle name="40% - Accent3 3 5 4" xfId="1909" xr:uid="{66040D62-A4E8-4CA2-914A-32DBAEECE1CD}"/>
    <cellStyle name="40% - Accent3 3 5 4 2" xfId="8353" xr:uid="{C717DD46-0FA9-43FE-B65D-921BD5E6DB54}"/>
    <cellStyle name="40% - Accent3 3 5 5" xfId="1910" xr:uid="{F482666B-23DA-4E16-96E0-DDF981904EF4}"/>
    <cellStyle name="40% - Accent3 3 5 5 2" xfId="9016" xr:uid="{8D25CD2B-952D-423B-BF95-081275492F2E}"/>
    <cellStyle name="40% - Accent3 3 5 6" xfId="1911" xr:uid="{B3459C99-8488-4F04-AB40-D676AC013A4B}"/>
    <cellStyle name="40% - Accent3 3 5 6 2" xfId="6014" xr:uid="{4AC41A8E-9004-4E36-9A83-CBD0B19D0EE7}"/>
    <cellStyle name="40% - Accent3 3 5 7" xfId="5047" xr:uid="{5F47BB4F-E903-4814-8C5B-43814272DC59}"/>
    <cellStyle name="40% - Accent3 3 6" xfId="1912" xr:uid="{1EE56E09-B07E-4BDF-871B-5AC9FB613873}"/>
    <cellStyle name="40% - Accent3 3 6 2" xfId="6568" xr:uid="{7AFE779A-BB4C-4CA9-B005-D08651852FD6}"/>
    <cellStyle name="40% - Accent3 3 7" xfId="1913" xr:uid="{E09DFDE8-CAA5-4940-B26A-4B7147902C0A}"/>
    <cellStyle name="40% - Accent3 3 7 2" xfId="6719" xr:uid="{6D3D67A2-21A1-470B-9CE1-19397DBE9ED4}"/>
    <cellStyle name="40% - Accent3 3 8" xfId="1914" xr:uid="{93F8B578-A14F-4510-A1A0-F35644D619D5}"/>
    <cellStyle name="40% - Accent3 3 8 2" xfId="7370" xr:uid="{91A534AE-612A-4B1B-9830-B5BC69B70F78}"/>
    <cellStyle name="40% - Accent3 3 9" xfId="1915" xr:uid="{4C5C1724-181B-412F-9CEA-E19A4ECB10D8}"/>
    <cellStyle name="40% - Accent3 3 9 2" xfId="8025" xr:uid="{C4C0CE53-84D0-4001-8C0A-6F08D9AE3012}"/>
    <cellStyle name="40% - Accent3 4" xfId="1916" xr:uid="{18AC4E93-DD32-4F30-9D5A-EAC0E5D8B18F}"/>
    <cellStyle name="40% - Accent3 4 10" xfId="1917" xr:uid="{B81EA01F-986C-48A9-9C6D-CD85B3CBBC8B}"/>
    <cellStyle name="40% - Accent3 4 10 2" xfId="5700" xr:uid="{01465A74-17B2-47FB-B4F0-6F941693314F}"/>
    <cellStyle name="40% - Accent3 4 11" xfId="5112" xr:uid="{88B97E2D-6D71-4350-BDF1-1A815BD8E9B8}"/>
    <cellStyle name="40% - Accent3 4 2" xfId="1918" xr:uid="{A876ECFC-EA0F-4FD0-8906-29218BC663E0}"/>
    <cellStyle name="40% - Accent3 4 2 2" xfId="1919" xr:uid="{554329C6-D009-4052-B221-C3601839D607}"/>
    <cellStyle name="40% - Accent3 4 2 2 2" xfId="1920" xr:uid="{EB4F1D60-DC9D-4FCC-B072-C1F8CFA6AF30}"/>
    <cellStyle name="40% - Accent3 4 2 2 2 2" xfId="7175" xr:uid="{FBFF22EB-056E-4EB9-983C-075B083FA367}"/>
    <cellStyle name="40% - Accent3 4 2 2 3" xfId="1921" xr:uid="{5E48C6DE-0F04-4FFF-B65A-0E6606756617}"/>
    <cellStyle name="40% - Accent3 4 2 2 3 2" xfId="7826" xr:uid="{83B0CEAA-8FB9-4C8B-9EEF-B533D17A955E}"/>
    <cellStyle name="40% - Accent3 4 2 2 4" xfId="1922" xr:uid="{771200D9-D1A4-4B1D-BF19-1F254DF3821C}"/>
    <cellStyle name="40% - Accent3 4 2 2 4 2" xfId="8482" xr:uid="{1ADA1DD7-8D89-441C-99A4-BE6D6ADF5551}"/>
    <cellStyle name="40% - Accent3 4 2 2 5" xfId="1923" xr:uid="{1C777D59-BD37-4923-AB34-FE51A165E5F2}"/>
    <cellStyle name="40% - Accent3 4 2 2 5 2" xfId="9145" xr:uid="{B1849A88-26E3-40BC-A1B8-BC5E97777BDD}"/>
    <cellStyle name="40% - Accent3 4 2 2 6" xfId="1924" xr:uid="{32167DCB-F1E1-473C-B561-C80CBD69E76A}"/>
    <cellStyle name="40% - Accent3 4 2 2 6 2" xfId="6143" xr:uid="{F02AD1A2-DFDB-4B02-BBF2-8A749C245847}"/>
    <cellStyle name="40% - Accent3 4 2 2 7" xfId="5442" xr:uid="{EC4695DC-DC18-4255-8CC2-2DE21C7CD646}"/>
    <cellStyle name="40% - Accent3 4 2 3" xfId="1925" xr:uid="{D5112869-7E9E-4DAE-B0D3-A4AC1D47C253}"/>
    <cellStyle name="40% - Accent3 4 2 3 2" xfId="6501" xr:uid="{93632F0F-27C7-4276-B073-312ED00E87A5}"/>
    <cellStyle name="40% - Accent3 4 2 4" xfId="1926" xr:uid="{045BD4ED-11EC-48C2-AA97-1655FD176F38}"/>
    <cellStyle name="40% - Accent3 4 2 4 2" xfId="6848" xr:uid="{D38CE540-A6D4-4B0D-9DE9-08A34D44EE1B}"/>
    <cellStyle name="40% - Accent3 4 2 5" xfId="1927" xr:uid="{688B090C-3F79-46A4-8AF9-7461950B230B}"/>
    <cellStyle name="40% - Accent3 4 2 5 2" xfId="7499" xr:uid="{C101310B-2A6E-44B0-9A3B-53542ED3C7B6}"/>
    <cellStyle name="40% - Accent3 4 2 6" xfId="1928" xr:uid="{829C5FB0-CD26-44AE-B412-794B035EEF07}"/>
    <cellStyle name="40% - Accent3 4 2 6 2" xfId="8155" xr:uid="{1ED3E07F-4C5E-4AD3-98F2-9E7CA40C6B13}"/>
    <cellStyle name="40% - Accent3 4 2 7" xfId="1929" xr:uid="{2C63C1ED-2488-4FFB-BE1C-28AB1B799DF0}"/>
    <cellStyle name="40% - Accent3 4 2 7 2" xfId="8818" xr:uid="{140EBA1A-E2CB-4656-B0A4-6584B35867FB}"/>
    <cellStyle name="40% - Accent3 4 2 8" xfId="1930" xr:uid="{F5FDA7BE-9F29-4BFC-8734-E80EEA68F5F4}"/>
    <cellStyle name="40% - Accent3 4 2 8 2" xfId="5807" xr:uid="{C5FEDBEC-EA81-434F-9938-CE52E6FE1BA6}"/>
    <cellStyle name="40% - Accent3 4 2 9" xfId="5223" xr:uid="{D1414F64-E2B6-4AEF-A272-B1152ACB6E55}"/>
    <cellStyle name="40% - Accent3 4 3" xfId="1931" xr:uid="{19347263-3BB4-4382-8F8D-1876DA80040F}"/>
    <cellStyle name="40% - Accent3 4 3 2" xfId="1932" xr:uid="{C539EF97-BFB4-4922-BA0F-E9AB262A7082}"/>
    <cellStyle name="40% - Accent3 4 3 2 2" xfId="1933" xr:uid="{DACABF9C-585B-433E-BCB8-37224DD56F5F}"/>
    <cellStyle name="40% - Accent3 4 3 2 2 2" xfId="7283" xr:uid="{426D33AB-4250-4DF3-9806-54F999D12D06}"/>
    <cellStyle name="40% - Accent3 4 3 2 3" xfId="1934" xr:uid="{7C1A0E70-D396-4B8B-94DA-7DA4FFB9473C}"/>
    <cellStyle name="40% - Accent3 4 3 2 3 2" xfId="7934" xr:uid="{C7E1D0F5-2B04-432D-A9C9-D5CF452B8589}"/>
    <cellStyle name="40% - Accent3 4 3 2 4" xfId="1935" xr:uid="{81DEAA34-5690-40E1-B914-0F9665C7A38A}"/>
    <cellStyle name="40% - Accent3 4 3 2 4 2" xfId="8590" xr:uid="{5054D745-6D22-42F0-8161-EEF3CBF052F2}"/>
    <cellStyle name="40% - Accent3 4 3 2 5" xfId="1936" xr:uid="{87633E8E-35E7-4D74-AE7D-3CB84D9F4F82}"/>
    <cellStyle name="40% - Accent3 4 3 2 5 2" xfId="9253" xr:uid="{264B8DFA-37BA-4A36-8340-C0853BEE2E95}"/>
    <cellStyle name="40% - Accent3 4 3 2 6" xfId="6251" xr:uid="{6C359119-360D-47EE-BB6B-DA98DD2CD0AF}"/>
    <cellStyle name="40% - Accent3 4 3 3" xfId="1937" xr:uid="{46BCB3AC-11F8-40DB-873C-0226FC80FE69}"/>
    <cellStyle name="40% - Accent3 4 3 3 2" xfId="6956" xr:uid="{582AA9B1-0395-47C5-9597-3C5887A64BD2}"/>
    <cellStyle name="40% - Accent3 4 3 4" xfId="1938" xr:uid="{8D33584A-877A-46F6-B2CF-8011E7CA8F46}"/>
    <cellStyle name="40% - Accent3 4 3 4 2" xfId="7607" xr:uid="{90890CA6-BA2D-4278-9AD1-B3207BA952D2}"/>
    <cellStyle name="40% - Accent3 4 3 5" xfId="1939" xr:uid="{287DFBB0-625E-4ACE-B685-3FF53C1DC3AD}"/>
    <cellStyle name="40% - Accent3 4 3 5 2" xfId="8263" xr:uid="{69E49278-4BBF-4ECF-97B5-310BDAA855EF}"/>
    <cellStyle name="40% - Accent3 4 3 6" xfId="1940" xr:uid="{FBFD6428-527C-491B-89B1-C3008272B2F4}"/>
    <cellStyle name="40% - Accent3 4 3 6 2" xfId="8926" xr:uid="{6A458659-AB12-469F-9BC5-93C29D16856C}"/>
    <cellStyle name="40% - Accent3 4 3 7" xfId="1941" xr:uid="{E25DD875-10E5-47D3-8725-F74AB64E81C1}"/>
    <cellStyle name="40% - Accent3 4 3 7 2" xfId="5921" xr:uid="{742497D8-4DCA-422C-A64D-DE9690285755}"/>
    <cellStyle name="40% - Accent3 4 3 8" xfId="5332" xr:uid="{E78FCB2B-ECC0-43D5-AEC8-C0C3CD2A7E10}"/>
    <cellStyle name="40% - Accent3 4 4" xfId="1942" xr:uid="{8604A2EF-38D0-4F93-8CC4-443C9C092E01}"/>
    <cellStyle name="40% - Accent3 4 4 2" xfId="1943" xr:uid="{839ECB48-597F-4B5A-9145-49F1DA6BA0B4}"/>
    <cellStyle name="40% - Accent3 4 4 2 2" xfId="7067" xr:uid="{C882F6FD-A6BC-479C-911D-2E3BA21ADDF8}"/>
    <cellStyle name="40% - Accent3 4 4 3" xfId="1944" xr:uid="{F737D767-324A-434F-A922-4F0DB08F05F1}"/>
    <cellStyle name="40% - Accent3 4 4 3 2" xfId="7718" xr:uid="{EA6C15D8-760B-4103-BB20-0D9E61B49731}"/>
    <cellStyle name="40% - Accent3 4 4 4" xfId="1945" xr:uid="{04EDA22C-E444-4270-8FA8-B3B69A3C6CFF}"/>
    <cellStyle name="40% - Accent3 4 4 4 2" xfId="8374" xr:uid="{A87A2AA9-0888-4C8B-8A0A-3DFFE7E5A2CA}"/>
    <cellStyle name="40% - Accent3 4 4 5" xfId="1946" xr:uid="{C2673243-1658-47BE-86BA-BBE45146B1CC}"/>
    <cellStyle name="40% - Accent3 4 4 5 2" xfId="9037" xr:uid="{FB318A39-0D64-4D48-AC5B-E13B755ABFA5}"/>
    <cellStyle name="40% - Accent3 4 4 6" xfId="6035" xr:uid="{0F6816C7-865C-4C25-86A2-2748B88E139A}"/>
    <cellStyle name="40% - Accent3 4 5" xfId="1947" xr:uid="{DC862D46-31D6-46F9-8C5E-A96E596C9254}"/>
    <cellStyle name="40% - Accent3 4 5 2" xfId="6512" xr:uid="{3ED183C1-CDD8-484B-B547-908BFC7C19F2}"/>
    <cellStyle name="40% - Accent3 4 6" xfId="1948" xr:uid="{E979C681-5312-4D1A-BE23-A334F023C4AA}"/>
    <cellStyle name="40% - Accent3 4 6 2" xfId="6740" xr:uid="{00B5DBD7-0EA6-42E2-BDB8-AB0D9F41A1CC}"/>
    <cellStyle name="40% - Accent3 4 7" xfId="1949" xr:uid="{23A1C5D4-06CD-4EBD-984B-E3EF0C648B5F}"/>
    <cellStyle name="40% - Accent3 4 7 2" xfId="7391" xr:uid="{D1FD8EE8-7C72-4905-AB36-B0D68B24F7F0}"/>
    <cellStyle name="40% - Accent3 4 8" xfId="1950" xr:uid="{82E96D0E-79E7-44C2-8B7B-892B2FE8B68D}"/>
    <cellStyle name="40% - Accent3 4 8 2" xfId="8047" xr:uid="{9CBE3770-4916-49E1-9E4B-628BB887558F}"/>
    <cellStyle name="40% - Accent3 4 9" xfId="1951" xr:uid="{C50539CE-81E3-497A-AFC2-0121CBB48954}"/>
    <cellStyle name="40% - Accent3 4 9 2" xfId="8710" xr:uid="{AFA5ABE5-C7EB-40A6-84B6-476497ABBFEB}"/>
    <cellStyle name="40% - Accent3 5" xfId="1952" xr:uid="{CE686FB2-E607-4BD4-9435-CDFE781CBE21}"/>
    <cellStyle name="40% - Accent3 5 10" xfId="1953" xr:uid="{CF3758A4-FB2B-4C80-84C9-82918B93A112}"/>
    <cellStyle name="40% - Accent3 5 10 2" xfId="5751" xr:uid="{207EADE9-772D-42D4-910A-860AE3066568}"/>
    <cellStyle name="40% - Accent3 5 11" xfId="5071" xr:uid="{35FD241F-E27E-4AEF-A92F-0A4800378EB4}"/>
    <cellStyle name="40% - Accent3 5 2" xfId="1954" xr:uid="{8FA7A66A-27C5-4D99-AD0E-5C1244F3B575}"/>
    <cellStyle name="40% - Accent3 5 2 2" xfId="1955" xr:uid="{8F0BD209-2D0C-47E3-8F29-745C926FED4D}"/>
    <cellStyle name="40% - Accent3 5 2 2 2" xfId="1956" xr:uid="{30D174DC-272D-48EC-B9E4-76439C633672}"/>
    <cellStyle name="40% - Accent3 5 2 2 2 2" xfId="7119" xr:uid="{DEA41637-DFF0-4F84-8672-2F979D1BC8B2}"/>
    <cellStyle name="40% - Accent3 5 2 2 3" xfId="5404" xr:uid="{51C4DEF3-3499-4707-B043-F4DAFBC4A92D}"/>
    <cellStyle name="40% - Accent3 5 2 3" xfId="1957" xr:uid="{64B37950-CFED-4E65-9E28-1770FBB99748}"/>
    <cellStyle name="40% - Accent3 5 2 3 2" xfId="7770" xr:uid="{BF768DD7-A488-40D3-A56A-50049402C076}"/>
    <cellStyle name="40% - Accent3 5 2 4" xfId="1958" xr:uid="{4703A8FC-8CE5-4A28-B895-BD3D98782673}"/>
    <cellStyle name="40% - Accent3 5 2 4 2" xfId="8426" xr:uid="{04F1E818-DA18-4377-8B94-C91433A7621D}"/>
    <cellStyle name="40% - Accent3 5 2 5" xfId="1959" xr:uid="{0E70A4F8-0977-4DAC-9999-F05528F52E11}"/>
    <cellStyle name="40% - Accent3 5 2 5 2" xfId="9089" xr:uid="{E9DC42E6-35CC-4134-9BAE-6C626678BD18}"/>
    <cellStyle name="40% - Accent3 5 2 6" xfId="1960" xr:uid="{0A9EE0C3-32EC-4215-9431-A4FF31C97B5D}"/>
    <cellStyle name="40% - Accent3 5 2 6 2" xfId="6087" xr:uid="{52DD6BB1-FF67-4B88-8AAA-9AA7617E28EC}"/>
    <cellStyle name="40% - Accent3 5 2 7" xfId="5185" xr:uid="{D7928219-4F68-4D52-ABA3-078B2059E90D}"/>
    <cellStyle name="40% - Accent3 5 3" xfId="1961" xr:uid="{DB0ECF8C-1015-4EF6-B70E-C903B2AC1492}"/>
    <cellStyle name="40% - Accent3 5 3 2" xfId="1962" xr:uid="{2B71618A-DD49-47B9-8995-07281D31F5F3}"/>
    <cellStyle name="40% - Accent3 5 3 2 2" xfId="6599" xr:uid="{AF85F6EB-A055-48D3-8391-094A8BC8926A}"/>
    <cellStyle name="40% - Accent3 5 3 3" xfId="5294" xr:uid="{D1848902-BD86-41B2-BE0C-D708693791F2}"/>
    <cellStyle name="40% - Accent3 5 4" xfId="1963" xr:uid="{C9532491-5261-47F5-B796-BD61BB10F5C6}"/>
    <cellStyle name="40% - Accent3 5 4 2" xfId="6792" xr:uid="{D6EFF7E0-2160-452D-A566-83C394DF1D04}"/>
    <cellStyle name="40% - Accent3 5 5" xfId="1964" xr:uid="{C762BB89-A538-48E6-A211-D69394F973B8}"/>
    <cellStyle name="40% - Accent3 5 5 2" xfId="7443" xr:uid="{6BFFE881-DF09-446E-8938-A5671AD6CFD8}"/>
    <cellStyle name="40% - Accent3 5 6" xfId="1965" xr:uid="{B40A44CA-3882-4A1A-AA8C-401A841094DC}"/>
    <cellStyle name="40% - Accent3 5 6 2" xfId="8099" xr:uid="{1414DA9B-B844-4B52-A0A7-618756F2805A}"/>
    <cellStyle name="40% - Accent3 5 7" xfId="1966" xr:uid="{5EB3FC7D-09C0-4A91-87EC-ABBC9268EA9B}"/>
    <cellStyle name="40% - Accent3 5 7 2" xfId="8762" xr:uid="{F4FCD300-5CA6-487E-A50A-F45BB242362F}"/>
    <cellStyle name="40% - Accent3 5 8" xfId="1967" xr:uid="{9005D487-65E6-47FC-ABB2-385BC2773B06}"/>
    <cellStyle name="40% - Accent3 5 8 2" xfId="6465" xr:uid="{931AA08D-5A8A-4FFB-8F31-A45B3C9366A9}"/>
    <cellStyle name="40% - Accent3 5 9" xfId="1968" xr:uid="{84770465-2206-4C0D-931B-E24E0AD35D5F}"/>
    <cellStyle name="40% - Accent3 5 9 2" xfId="6339" xr:uid="{A1F24518-A5D2-4A98-B5EF-EB4E2B02440F}"/>
    <cellStyle name="40% - Accent3 6" xfId="1969" xr:uid="{2239C27F-BD17-4FE8-9F1E-65BE47BCEFE7}"/>
    <cellStyle name="40% - Accent3 6 2" xfId="1970" xr:uid="{1C279E95-4D78-4C16-BA71-21A55FCC8391}"/>
    <cellStyle name="40% - Accent3 6 2 2" xfId="1971" xr:uid="{77B60869-BAB9-4C6F-B2EE-89F73CF54338}"/>
    <cellStyle name="40% - Accent3 6 2 2 2" xfId="7227" xr:uid="{E7524CA2-269D-4399-AA75-BB2647E2B667}"/>
    <cellStyle name="40% - Accent3 6 2 3" xfId="1972" xr:uid="{67EA8FE0-6375-4C2F-9CA1-C4B9A0615835}"/>
    <cellStyle name="40% - Accent3 6 2 3 2" xfId="7878" xr:uid="{F67AFB04-7E1E-434B-AC63-8BFCB6870450}"/>
    <cellStyle name="40% - Accent3 6 2 4" xfId="1973" xr:uid="{64FDB99D-97DA-47F3-BE92-BD6D9A8F0ABC}"/>
    <cellStyle name="40% - Accent3 6 2 4 2" xfId="8534" xr:uid="{D73AB609-20F2-411D-93DE-411BFCD97B05}"/>
    <cellStyle name="40% - Accent3 6 2 5" xfId="1974" xr:uid="{CB1A0E2A-19AE-4F24-982F-2BF26DC3892F}"/>
    <cellStyle name="40% - Accent3 6 2 5 2" xfId="9197" xr:uid="{7E91CD51-BDCA-4A49-A097-77739C73300C}"/>
    <cellStyle name="40% - Accent3 6 2 6" xfId="1975" xr:uid="{478580F8-0709-4798-B802-6E0573529B99}"/>
    <cellStyle name="40% - Accent3 6 2 6 2" xfId="6195" xr:uid="{C780ED86-66AE-4279-983B-473D2C21F662}"/>
    <cellStyle name="40% - Accent3 6 2 7" xfId="5358" xr:uid="{10C0D6BD-ED3B-448A-9D3F-5458A906ECA6}"/>
    <cellStyle name="40% - Accent3 6 3" xfId="1976" xr:uid="{A63A5171-4FDA-447A-B41F-CE1408010896}"/>
    <cellStyle name="40% - Accent3 6 3 2" xfId="6900" xr:uid="{86718CEB-1DC8-4284-BE39-4C8F0D13D61F}"/>
    <cellStyle name="40% - Accent3 6 4" xfId="1977" xr:uid="{828168FF-87EB-4AE1-8F82-0FF69E402BBF}"/>
    <cellStyle name="40% - Accent3 6 4 2" xfId="7551" xr:uid="{9BC296E6-0CD6-477E-A89F-CE16A6E6C0BC}"/>
    <cellStyle name="40% - Accent3 6 5" xfId="1978" xr:uid="{AFFCF2BA-E16A-4347-9103-0AD13881F47B}"/>
    <cellStyle name="40% - Accent3 6 5 2" xfId="8207" xr:uid="{26753ED3-C77E-4CE5-80CB-8AC3B1EC1806}"/>
    <cellStyle name="40% - Accent3 6 6" xfId="1979" xr:uid="{19B99528-08E3-42B9-9DA4-54B2848845A3}"/>
    <cellStyle name="40% - Accent3 6 6 2" xfId="8870" xr:uid="{C3840F8F-B293-4AEE-9C30-9847DBC237DE}"/>
    <cellStyle name="40% - Accent3 6 7" xfId="1980" xr:uid="{9145D1F7-A44B-4337-BC4A-C5515AA3595B}"/>
    <cellStyle name="40% - Accent3 6 7 2" xfId="5865" xr:uid="{470E668A-FF72-4611-B483-B8881D13E5CF}"/>
    <cellStyle name="40% - Accent3 6 8" xfId="5139" xr:uid="{5F56BAA5-47CE-4CEE-9A0F-880BB32D87F8}"/>
    <cellStyle name="40% - Accent3 7" xfId="1981" xr:uid="{9CD2685F-CB96-41D3-B5AA-E1FE2F03F6D6}"/>
    <cellStyle name="40% - Accent3 7 2" xfId="1982" xr:uid="{52580607-8F66-4CF7-9435-FFD7786F1F74}"/>
    <cellStyle name="40% - Accent3 7 2 2" xfId="7011" xr:uid="{63A4C09E-6382-4BCD-92B0-A3581B6F0FB2}"/>
    <cellStyle name="40% - Accent3 7 3" xfId="1983" xr:uid="{9071AA18-4D6C-42F3-BE41-6F9D6A48FD58}"/>
    <cellStyle name="40% - Accent3 7 3 2" xfId="7662" xr:uid="{6D5C284A-6AA5-4E32-A3A8-CBEAA7D5A626}"/>
    <cellStyle name="40% - Accent3 7 4" xfId="1984" xr:uid="{FBADD077-9593-44A3-AE62-F80E0F78B4E3}"/>
    <cellStyle name="40% - Accent3 7 4 2" xfId="8318" xr:uid="{EA05CB94-724F-4C88-9F88-8028A8695E3E}"/>
    <cellStyle name="40% - Accent3 7 5" xfId="1985" xr:uid="{639D13AE-18A0-4997-9E75-6986D7AA4343}"/>
    <cellStyle name="40% - Accent3 7 5 2" xfId="8981" xr:uid="{71D05546-E850-4855-B681-10F6EF896FD5}"/>
    <cellStyle name="40% - Accent3 7 6" xfId="1986" xr:uid="{0E09563E-BC6F-48AF-B6CF-5A9FD86D9F97}"/>
    <cellStyle name="40% - Accent3 7 6 2" xfId="5975" xr:uid="{3A5E530F-73BE-4917-A54C-696165BF7ECE}"/>
    <cellStyle name="40% - Accent3 7 7" xfId="5248" xr:uid="{F03C40EB-8594-4208-80B5-7A2220FFD160}"/>
    <cellStyle name="40% - Accent3 8" xfId="1987" xr:uid="{2A47095C-5876-45DA-93D0-74A2BE4D8ED6}"/>
    <cellStyle name="40% - Accent3 8 2" xfId="1988" xr:uid="{79048DDD-0D78-4CA8-8A2C-82C1137707DF}"/>
    <cellStyle name="40% - Accent3 8 2 2" xfId="6579" xr:uid="{DE36B036-6D73-4296-87CD-C413A0AEE370}"/>
    <cellStyle name="40% - Accent3 8 3" xfId="5024" xr:uid="{590F08A8-DC2C-48F8-8DB6-DCF946488EC1}"/>
    <cellStyle name="40% - Accent3 9" xfId="1989" xr:uid="{4710C649-5D8B-4939-95CB-010D90418A7A}"/>
    <cellStyle name="40% - Accent3 9 2" xfId="6684" xr:uid="{4353F17F-EB7F-4BE6-9684-E10748E8B00E}"/>
    <cellStyle name="40% - Accent4" xfId="1990" builtinId="43" customBuiltin="1"/>
    <cellStyle name="40% - Accent4 10" xfId="1991" xr:uid="{BBCC3315-006D-4CB6-94C0-CB836865D73F}"/>
    <cellStyle name="40% - Accent4 10 2" xfId="7337" xr:uid="{EFAC1B08-74D2-403D-8596-9F88DDE663F1}"/>
    <cellStyle name="40% - Accent4 11" xfId="1992" xr:uid="{D1AE24F3-C373-4285-9FE7-4D6FDEFB69E5}"/>
    <cellStyle name="40% - Accent4 11 2" xfId="7991" xr:uid="{4C71C5B7-61F4-4504-95A2-245475FC138B}"/>
    <cellStyle name="40% - Accent4 12" xfId="1993" xr:uid="{E2564E7C-9550-462D-8312-60AF87C9B839}"/>
    <cellStyle name="40% - Accent4 12 2" xfId="8656" xr:uid="{8C902131-5BF8-4D7E-868D-14D8FA87102A}"/>
    <cellStyle name="40% - Accent4 13" xfId="1994" xr:uid="{4F21B2DC-ADDC-46B4-9587-0620A8A1712F}"/>
    <cellStyle name="40% - Accent4 13 2" xfId="5471" xr:uid="{4CD846DA-1C34-437D-B4D1-F06D7F742328}"/>
    <cellStyle name="40% - Accent4 14" xfId="1995" xr:uid="{BE60E157-D7FF-4BB3-B45F-D3FD7DEC80E1}"/>
    <cellStyle name="40% - Accent4 14 2" xfId="4913" xr:uid="{BED7D1A9-6B08-40C1-A619-BEC423865004}"/>
    <cellStyle name="40% - Accent4 15" xfId="4794" xr:uid="{7C7F8AE3-06C5-496C-9E31-347EDA170B70}"/>
    <cellStyle name="40% - Accent4 2" xfId="1996" xr:uid="{42FBCE4C-50EF-4F5C-8F33-359C63F9E3C4}"/>
    <cellStyle name="40% - Accent4 2 10" xfId="1997" xr:uid="{C7698492-E2D5-41D0-8CEE-06A03310E4DF}"/>
    <cellStyle name="40% - Accent4 2 10 2" xfId="8676" xr:uid="{2791EA79-DDFB-4F15-8BDB-0EFBE95C0E1C}"/>
    <cellStyle name="40% - Accent4 2 11" xfId="1998" xr:uid="{6A0DE64D-0784-487D-94FE-EF63BAA7DC0C}"/>
    <cellStyle name="40% - Accent4 2 11 2" xfId="5485" xr:uid="{290236BB-E7D9-42E2-83AE-1841A3D9AB62}"/>
    <cellStyle name="40% - Accent4 2 12" xfId="1999" xr:uid="{43760633-7F29-434A-A4AE-A896C3A4156B}"/>
    <cellStyle name="40% - Accent4 2 12 2" xfId="4928" xr:uid="{2C9A271E-F669-4ED7-9B9A-0AF57B7FCD6D}"/>
    <cellStyle name="40% - Accent4 2 13" xfId="4841" xr:uid="{96785EF9-7BC2-425F-8E26-9DBCB38A2EA4}"/>
    <cellStyle name="40% - Accent4 2 2" xfId="2000" xr:uid="{019CDFF8-29FC-4D3D-9D6E-B2F9A30C9269}"/>
    <cellStyle name="40% - Accent4 2 2 10" xfId="5720" xr:uid="{4E0FA859-629B-4E75-99E8-ADD7B374474C}"/>
    <cellStyle name="40% - Accent4 2 2 2" xfId="2001" xr:uid="{3C9802D2-126C-448F-936E-37473E1F6642}"/>
    <cellStyle name="40% - Accent4 2 2 2 2" xfId="2002" xr:uid="{D53DBB86-7B65-4F2C-BA37-61EED0E21C61}"/>
    <cellStyle name="40% - Accent4 2 2 2 2 2" xfId="2003" xr:uid="{56D5B016-76B2-4627-9896-04AA068C6C38}"/>
    <cellStyle name="40% - Accent4 2 2 2 2 2 2" xfId="7195" xr:uid="{A26217B2-3616-4BF7-B3ED-0207BC4B50E6}"/>
    <cellStyle name="40% - Accent4 2 2 2 2 3" xfId="2004" xr:uid="{61C50ABD-A809-4B97-A51D-C6AB37E3E854}"/>
    <cellStyle name="40% - Accent4 2 2 2 2 3 2" xfId="7846" xr:uid="{B9729C56-5EC1-4066-86FF-8DE497D1151A}"/>
    <cellStyle name="40% - Accent4 2 2 2 2 4" xfId="2005" xr:uid="{39794366-2357-4D4F-9FEC-549513B46BBC}"/>
    <cellStyle name="40% - Accent4 2 2 2 2 4 2" xfId="8502" xr:uid="{589AE206-726F-4812-A0CF-15AA0326F7CA}"/>
    <cellStyle name="40% - Accent4 2 2 2 2 5" xfId="2006" xr:uid="{553D5EDA-6195-4C81-9930-6E1029FD5364}"/>
    <cellStyle name="40% - Accent4 2 2 2 2 5 2" xfId="9165" xr:uid="{89E1BFA1-B8D3-444F-92BB-EFFDC284FA7C}"/>
    <cellStyle name="40% - Accent4 2 2 2 2 6" xfId="6163" xr:uid="{90654692-0092-4481-9A79-1CA250E3EA89}"/>
    <cellStyle name="40% - Accent4 2 2 2 3" xfId="2007" xr:uid="{08980035-2E45-4BC1-9E92-0426AAB0F5DA}"/>
    <cellStyle name="40% - Accent4 2 2 2 3 2" xfId="6587" xr:uid="{7C491703-0539-4C75-BD94-E24EEB3DF3A0}"/>
    <cellStyle name="40% - Accent4 2 2 2 4" xfId="2008" xr:uid="{4E0DB3D8-F16A-4747-AE15-EC1FE24EE4FA}"/>
    <cellStyle name="40% - Accent4 2 2 2 4 2" xfId="6868" xr:uid="{77941897-8F18-4FDA-8B38-36A10B91EE55}"/>
    <cellStyle name="40% - Accent4 2 2 2 5" xfId="2009" xr:uid="{249A669D-FB15-42AB-A1E7-0930C5A0A416}"/>
    <cellStyle name="40% - Accent4 2 2 2 5 2" xfId="7519" xr:uid="{56203BA1-65C5-4133-A989-03BDD18049BF}"/>
    <cellStyle name="40% - Accent4 2 2 2 6" xfId="2010" xr:uid="{6E532D6E-0C97-4154-983F-FDE8A814FB55}"/>
    <cellStyle name="40% - Accent4 2 2 2 6 2" xfId="8175" xr:uid="{6AFE9599-C58A-4560-8B5B-CE5F127AB631}"/>
    <cellStyle name="40% - Accent4 2 2 2 7" xfId="2011" xr:uid="{520D84C0-AC6F-4ABA-B4A4-56B1AF146638}"/>
    <cellStyle name="40% - Accent4 2 2 2 7 2" xfId="8838" xr:uid="{9F6B1B80-3CE0-46CE-80A9-95BDCFCC6CFF}"/>
    <cellStyle name="40% - Accent4 2 2 2 8" xfId="5827" xr:uid="{B5C88F69-743A-47E3-A6A8-1DEB237453E9}"/>
    <cellStyle name="40% - Accent4 2 2 3" xfId="2012" xr:uid="{305E4262-9F9C-45A2-A3A7-4006D57A21AB}"/>
    <cellStyle name="40% - Accent4 2 2 3 2" xfId="2013" xr:uid="{7F549F87-323B-419E-8BEF-325CF6FBE258}"/>
    <cellStyle name="40% - Accent4 2 2 3 2 2" xfId="2014" xr:uid="{5E1E7CA5-9316-4347-A2D4-A0E26D565D20}"/>
    <cellStyle name="40% - Accent4 2 2 3 2 2 2" xfId="7303" xr:uid="{D5011669-242C-4A27-AF80-547D026D6F8B}"/>
    <cellStyle name="40% - Accent4 2 2 3 2 3" xfId="2015" xr:uid="{049E34C3-ED65-4E15-A9D7-14F4ACA1D411}"/>
    <cellStyle name="40% - Accent4 2 2 3 2 3 2" xfId="7954" xr:uid="{B8C7ACC7-D2E6-4411-8E79-3AFF362C1366}"/>
    <cellStyle name="40% - Accent4 2 2 3 2 4" xfId="2016" xr:uid="{EBE36CD9-86DA-4673-842D-792423040944}"/>
    <cellStyle name="40% - Accent4 2 2 3 2 4 2" xfId="8610" xr:uid="{6050B866-55A7-46BC-949D-9AF07F8E29D3}"/>
    <cellStyle name="40% - Accent4 2 2 3 2 5" xfId="2017" xr:uid="{ADCCD0EB-9C90-4244-8367-59C105885C7E}"/>
    <cellStyle name="40% - Accent4 2 2 3 2 5 2" xfId="9273" xr:uid="{44BD1F5E-85F1-40A6-AF00-785EE7A00676}"/>
    <cellStyle name="40% - Accent4 2 2 3 2 6" xfId="6271" xr:uid="{DF9BA2EF-2E13-44D5-82D5-EB14AF5F28A2}"/>
    <cellStyle name="40% - Accent4 2 2 3 3" xfId="2018" xr:uid="{E2927F45-E0C8-43D6-842A-5B874E027E7B}"/>
    <cellStyle name="40% - Accent4 2 2 3 3 2" xfId="6976" xr:uid="{FB2B943A-2ADC-4C45-9447-8F601DC696F6}"/>
    <cellStyle name="40% - Accent4 2 2 3 4" xfId="2019" xr:uid="{8BD1A0DF-27F6-4CD7-B7E0-3AB080D737CB}"/>
    <cellStyle name="40% - Accent4 2 2 3 4 2" xfId="7627" xr:uid="{AEA7471F-F847-408C-B0BE-237BB1943DD2}"/>
    <cellStyle name="40% - Accent4 2 2 3 5" xfId="2020" xr:uid="{35B3BD07-F501-44A7-8613-77DD23D3586F}"/>
    <cellStyle name="40% - Accent4 2 2 3 5 2" xfId="8283" xr:uid="{190D6FBF-8C5C-4D3F-8E7C-14D4F9C04193}"/>
    <cellStyle name="40% - Accent4 2 2 3 6" xfId="2021" xr:uid="{983E6C93-ED69-4F25-9B3A-6A2B657CF21F}"/>
    <cellStyle name="40% - Accent4 2 2 3 6 2" xfId="8946" xr:uid="{8999CE3A-C0BF-4E8B-AC1E-33BD774E52B0}"/>
    <cellStyle name="40% - Accent4 2 2 3 7" xfId="5941" xr:uid="{0261EA20-F740-4ECA-8AB8-0ED95519CE80}"/>
    <cellStyle name="40% - Accent4 2 2 4" xfId="2022" xr:uid="{46E8214C-552C-4210-A9FB-7919EAD71BE3}"/>
    <cellStyle name="40% - Accent4 2 2 4 2" xfId="2023" xr:uid="{0A6AA7D4-7A28-442D-A6A4-C0EC687E7B31}"/>
    <cellStyle name="40% - Accent4 2 2 4 2 2" xfId="7087" xr:uid="{7DC61068-6837-4CDD-9D5D-24CD9D6FDE20}"/>
    <cellStyle name="40% - Accent4 2 2 4 3" xfId="2024" xr:uid="{BE0B9735-2204-4451-8A80-F50EC72E41B9}"/>
    <cellStyle name="40% - Accent4 2 2 4 3 2" xfId="7738" xr:uid="{FADDD5C4-B152-4DE2-8812-5418B2EAA493}"/>
    <cellStyle name="40% - Accent4 2 2 4 4" xfId="2025" xr:uid="{6A6C0897-407D-4531-AA5A-73F169860BC9}"/>
    <cellStyle name="40% - Accent4 2 2 4 4 2" xfId="8394" xr:uid="{BDA33D0B-8E34-4978-84C9-2E0A4017027C}"/>
    <cellStyle name="40% - Accent4 2 2 4 5" xfId="2026" xr:uid="{0E031E83-9E58-4545-B6BA-96C27B7303C7}"/>
    <cellStyle name="40% - Accent4 2 2 4 5 2" xfId="9057" xr:uid="{04CE8A2B-4B01-4564-A4F4-DBFAF5F79280}"/>
    <cellStyle name="40% - Accent4 2 2 4 6" xfId="6055" xr:uid="{621170EC-CD83-4D8A-B9B1-8305A71944FD}"/>
    <cellStyle name="40% - Accent4 2 2 5" xfId="2027" xr:uid="{2FA86F24-3158-4E31-8D77-17CA1B1A561D}"/>
    <cellStyle name="40% - Accent4 2 2 5 2" xfId="6532" xr:uid="{053DE9FF-1748-4C23-958F-69BF14CD38EE}"/>
    <cellStyle name="40% - Accent4 2 2 6" xfId="2028" xr:uid="{4A56F469-A5D8-4CF9-B8B8-9B12D009CFE8}"/>
    <cellStyle name="40% - Accent4 2 2 6 2" xfId="6760" xr:uid="{30405C62-996A-4BD5-8A4E-565A5140C414}"/>
    <cellStyle name="40% - Accent4 2 2 7" xfId="2029" xr:uid="{D64F625F-6CDA-4906-B9AB-EBABA7DDDAC1}"/>
    <cellStyle name="40% - Accent4 2 2 7 2" xfId="7411" xr:uid="{31E5EC42-A8B8-4B06-8712-F0620468B84E}"/>
    <cellStyle name="40% - Accent4 2 2 8" xfId="2030" xr:uid="{FA0DB217-86D1-4FF6-85F5-B8C426CDC34D}"/>
    <cellStyle name="40% - Accent4 2 2 8 2" xfId="8067" xr:uid="{2EA8C7EE-2BAB-4643-B3B0-4573992B1C05}"/>
    <cellStyle name="40% - Accent4 2 2 9" xfId="2031" xr:uid="{AEF59216-6248-4903-911D-D8AD11B9BB22}"/>
    <cellStyle name="40% - Accent4 2 2 9 2" xfId="8730" xr:uid="{FE8F98E0-9AF2-4472-8454-D0BD480B33A7}"/>
    <cellStyle name="40% - Accent4 2 3" xfId="2032" xr:uid="{5FEA8897-855C-44E9-BF56-862020F38692}"/>
    <cellStyle name="40% - Accent4 2 3 2" xfId="2033" xr:uid="{F2F2DD93-582A-4DF1-85AF-D5EAB4548DD4}"/>
    <cellStyle name="40% - Accent4 2 3 2 2" xfId="2034" xr:uid="{CB985D4C-5456-42AA-8904-2BB94DF4A838}"/>
    <cellStyle name="40% - Accent4 2 3 2 2 2" xfId="7141" xr:uid="{E9608693-F9F6-4EBC-BB3D-48A737D69A69}"/>
    <cellStyle name="40% - Accent4 2 3 2 3" xfId="2035" xr:uid="{0D64ABAD-E6D1-4C16-A662-CA620AD77C4B}"/>
    <cellStyle name="40% - Accent4 2 3 2 3 2" xfId="7792" xr:uid="{91A74203-ECB5-4243-BA47-CC6EF4C79288}"/>
    <cellStyle name="40% - Accent4 2 3 2 4" xfId="2036" xr:uid="{065E0844-A911-4E26-9ABF-934A29ABA1B0}"/>
    <cellStyle name="40% - Accent4 2 3 2 4 2" xfId="8448" xr:uid="{F4FD8F59-F662-4D67-A945-B54A4A48B40E}"/>
    <cellStyle name="40% - Accent4 2 3 2 5" xfId="2037" xr:uid="{F1208B6B-84AF-4DFE-B874-C02D9127C821}"/>
    <cellStyle name="40% - Accent4 2 3 2 5 2" xfId="9111" xr:uid="{911CF077-92FC-41FB-B66E-5E9F48347BF1}"/>
    <cellStyle name="40% - Accent4 2 3 2 6" xfId="6109" xr:uid="{4AF9E69A-F3D5-43DA-A4AC-32148ACF6250}"/>
    <cellStyle name="40% - Accent4 2 3 3" xfId="2038" xr:uid="{E0B434F6-85CB-46F3-AF2A-89F67227AE60}"/>
    <cellStyle name="40% - Accent4 2 3 3 2" xfId="6439" xr:uid="{76C6EC28-1F31-467B-947F-E5C8E16B10C4}"/>
    <cellStyle name="40% - Accent4 2 3 4" xfId="2039" xr:uid="{9AA8AF28-0178-41D7-86C0-B8C65F7E6E07}"/>
    <cellStyle name="40% - Accent4 2 3 4 2" xfId="6814" xr:uid="{DE8AA948-1B60-4093-B3DD-9BD60B4B7917}"/>
    <cellStyle name="40% - Accent4 2 3 5" xfId="2040" xr:uid="{313EB7D4-ACD8-43A5-A301-ABA69CCFE766}"/>
    <cellStyle name="40% - Accent4 2 3 5 2" xfId="7465" xr:uid="{717D9844-0385-4F98-B1BF-E128BAD2B7C3}"/>
    <cellStyle name="40% - Accent4 2 3 6" xfId="2041" xr:uid="{10DF7B65-6A74-4D3E-8A4B-ED5F20D55768}"/>
    <cellStyle name="40% - Accent4 2 3 6 2" xfId="8121" xr:uid="{141B93C0-5184-4F28-BE5C-B0BDD5A3707C}"/>
    <cellStyle name="40% - Accent4 2 3 7" xfId="2042" xr:uid="{3BEC1B78-FF77-4919-8060-0523E8F2BC70}"/>
    <cellStyle name="40% - Accent4 2 3 7 2" xfId="8784" xr:uid="{ABCC856E-47CE-4C56-90AD-528C2392E091}"/>
    <cellStyle name="40% - Accent4 2 3 8" xfId="5773" xr:uid="{72999947-7228-44A9-AAD1-9A25A1B9B3F8}"/>
    <cellStyle name="40% - Accent4 2 4" xfId="2043" xr:uid="{1359387A-D654-405C-8CE9-DC84EDFB310F}"/>
    <cellStyle name="40% - Accent4 2 4 2" xfId="2044" xr:uid="{443EDC14-0AD9-4880-900C-B65A75B7D910}"/>
    <cellStyle name="40% - Accent4 2 4 2 2" xfId="2045" xr:uid="{BD87BB65-0F01-482E-979A-59F93F51B303}"/>
    <cellStyle name="40% - Accent4 2 4 2 2 2" xfId="7249" xr:uid="{5B48CCCD-BB54-415C-94E8-54109BB8DBDC}"/>
    <cellStyle name="40% - Accent4 2 4 2 3" xfId="2046" xr:uid="{E011BA0B-BFDF-480F-842A-256550006535}"/>
    <cellStyle name="40% - Accent4 2 4 2 3 2" xfId="7900" xr:uid="{4EB75455-66F3-4B2C-8F4F-47444310CD92}"/>
    <cellStyle name="40% - Accent4 2 4 2 4" xfId="2047" xr:uid="{482F7BF1-AD05-4699-9DB5-32CE519D0C44}"/>
    <cellStyle name="40% - Accent4 2 4 2 4 2" xfId="8556" xr:uid="{A5BB0481-A9DF-439B-969E-34D252D0DD5F}"/>
    <cellStyle name="40% - Accent4 2 4 2 5" xfId="2048" xr:uid="{BCD49A6D-1472-48C2-96DC-C0E8367BE738}"/>
    <cellStyle name="40% - Accent4 2 4 2 5 2" xfId="9219" xr:uid="{83E153AF-861D-42E4-9A76-E6C48DE83896}"/>
    <cellStyle name="40% - Accent4 2 4 2 6" xfId="6217" xr:uid="{4C0AFA6F-B263-4657-965B-46A5B8B5E97A}"/>
    <cellStyle name="40% - Accent4 2 4 3" xfId="2049" xr:uid="{FFB15A53-21A4-4154-9FBE-64D2EB186CCE}"/>
    <cellStyle name="40% - Accent4 2 4 3 2" xfId="6922" xr:uid="{78D72763-B4C8-4564-8617-FC40B9138BFF}"/>
    <cellStyle name="40% - Accent4 2 4 4" xfId="2050" xr:uid="{560621EE-7D8B-4EFD-8B67-EFB6263F749F}"/>
    <cellStyle name="40% - Accent4 2 4 4 2" xfId="7573" xr:uid="{A7A831E9-2A0B-4867-9861-7859D4290D77}"/>
    <cellStyle name="40% - Accent4 2 4 5" xfId="2051" xr:uid="{56189243-2FE7-4A0C-BB9C-EF44D4806913}"/>
    <cellStyle name="40% - Accent4 2 4 5 2" xfId="8229" xr:uid="{1D137154-2E38-4D44-99FB-C8E06CEB6754}"/>
    <cellStyle name="40% - Accent4 2 4 6" xfId="2052" xr:uid="{B81C2210-97EC-41F4-9046-ED6355CEEAB6}"/>
    <cellStyle name="40% - Accent4 2 4 6 2" xfId="8892" xr:uid="{00C4E074-8A73-4794-9A75-3C03808583CC}"/>
    <cellStyle name="40% - Accent4 2 4 7" xfId="5887" xr:uid="{BCDAEFF0-7FEC-4F85-B2A1-7386333DFA15}"/>
    <cellStyle name="40% - Accent4 2 5" xfId="2053" xr:uid="{93EE6963-5798-40AC-809F-EF1B26321A44}"/>
    <cellStyle name="40% - Accent4 2 5 2" xfId="2054" xr:uid="{3D9AF60B-FC37-4E28-A5ED-D15CF5F2F73C}"/>
    <cellStyle name="40% - Accent4 2 5 2 2" xfId="7033" xr:uid="{C0F0786F-3AB1-499E-B189-441B48A2FF1C}"/>
    <cellStyle name="40% - Accent4 2 5 3" xfId="2055" xr:uid="{EBA04851-8037-4872-A3CE-E20028206487}"/>
    <cellStyle name="40% - Accent4 2 5 3 2" xfId="7684" xr:uid="{1AF8A2AD-D36D-4D03-8816-5D990386DDD6}"/>
    <cellStyle name="40% - Accent4 2 5 4" xfId="2056" xr:uid="{80D3DBAA-2B3A-44FE-9A85-409E8909E3A3}"/>
    <cellStyle name="40% - Accent4 2 5 4 2" xfId="8340" xr:uid="{7784CB38-3FD4-4C13-991E-45E8EC23A85E}"/>
    <cellStyle name="40% - Accent4 2 5 5" xfId="2057" xr:uid="{57F3A891-C5AC-49B0-B380-539078B0427F}"/>
    <cellStyle name="40% - Accent4 2 5 5 2" xfId="9003" xr:uid="{CBB5B4B5-A5C0-4558-BB57-32184EF4DE59}"/>
    <cellStyle name="40% - Accent4 2 5 6" xfId="6001" xr:uid="{2A895341-98E9-45D8-9C71-51BBFE9E5E8C}"/>
    <cellStyle name="40% - Accent4 2 6" xfId="2058" xr:uid="{0776CB37-A6F7-4AF7-AEDF-622D32DE4E7E}"/>
    <cellStyle name="40% - Accent4 2 6 2" xfId="6601" xr:uid="{712667F8-2425-40DD-8B60-8BD8477B2F53}"/>
    <cellStyle name="40% - Accent4 2 7" xfId="2059" xr:uid="{AF9FF945-B9DD-44AA-A95A-0DEB8C302B27}"/>
    <cellStyle name="40% - Accent4 2 7 2" xfId="6706" xr:uid="{40B5E2C2-0D56-4307-8F6C-EADC4BD35A63}"/>
    <cellStyle name="40% - Accent4 2 8" xfId="2060" xr:uid="{8D85D879-C717-43BA-A94D-FBF8B33ADAD8}"/>
    <cellStyle name="40% - Accent4 2 8 2" xfId="7357" xr:uid="{377A44D9-1704-4D0C-8DA1-AF994B43E36B}"/>
    <cellStyle name="40% - Accent4 2 9" xfId="2061" xr:uid="{0BBD79BF-378B-49D1-9ED8-A7025C77BC3F}"/>
    <cellStyle name="40% - Accent4 2 9 2" xfId="8012" xr:uid="{6C6B0746-4016-46F1-94BC-CAD2E115F9DF}"/>
    <cellStyle name="40% - Accent4 3" xfId="2062" xr:uid="{CA063DDA-B632-4475-BA78-FD1CD0CEFAEC}"/>
    <cellStyle name="40% - Accent4 3 10" xfId="2063" xr:uid="{3200F7E0-22CF-4F67-88C3-EBD2B97C6C8A}"/>
    <cellStyle name="40% - Accent4 3 10 2" xfId="8691" xr:uid="{20C8940D-071C-411F-BDA3-03FF753F7184}"/>
    <cellStyle name="40% - Accent4 3 11" xfId="2064" xr:uid="{F504D751-5259-4AC7-A880-46E1EBB276ED}"/>
    <cellStyle name="40% - Accent4 3 11 2" xfId="6452" xr:uid="{DF23FE61-BE9C-402A-8470-6EC5A5D2CB54}"/>
    <cellStyle name="40% - Accent4 3 12" xfId="2065" xr:uid="{6FB01B67-827D-40B7-BED4-C6D7D96C4327}"/>
    <cellStyle name="40% - Accent4 3 12 2" xfId="6376" xr:uid="{A8DEDDB8-1E79-4C76-92CC-B71F2EAC209C}"/>
    <cellStyle name="40% - Accent4 3 13" xfId="2066" xr:uid="{63E8902C-C54B-4938-93F7-6E8C9FFE02E4}"/>
    <cellStyle name="40% - Accent4 3 13 2" xfId="5674" xr:uid="{0F106375-A9AF-4FB7-B3DE-041E88BE7117}"/>
    <cellStyle name="40% - Accent4 3 14" xfId="5003" xr:uid="{C261B7BA-86CC-4786-979C-3AD6819909B3}"/>
    <cellStyle name="40% - Accent4 3 2" xfId="2067" xr:uid="{2ACE0782-A7DF-43CD-A38A-CF22C0225E68}"/>
    <cellStyle name="40% - Accent4 3 2 10" xfId="2068" xr:uid="{3D84E383-75FE-46FC-9760-3892C8BFB639}"/>
    <cellStyle name="40% - Accent4 3 2 10 2" xfId="5735" xr:uid="{8C58DD6B-0783-4DE8-BA48-F4B9F4CDEB1C}"/>
    <cellStyle name="40% - Accent4 3 2 11" xfId="5095" xr:uid="{EB7C1E62-FE09-4FE9-8AAF-CDD1921036F2}"/>
    <cellStyle name="40% - Accent4 3 2 2" xfId="2069" xr:uid="{9E8D65F7-AB5B-43B2-B947-717091644EC3}"/>
    <cellStyle name="40% - Accent4 3 2 2 2" xfId="2070" xr:uid="{86F7D466-3691-4C29-BD4E-7FDD92471AA3}"/>
    <cellStyle name="40% - Accent4 3 2 2 2 2" xfId="2071" xr:uid="{9D8F0080-03BE-405B-BDB0-BC828D157953}"/>
    <cellStyle name="40% - Accent4 3 2 2 2 2 2" xfId="7210" xr:uid="{1BCDB344-A5E3-4C2C-90F2-AAF976349648}"/>
    <cellStyle name="40% - Accent4 3 2 2 2 3" xfId="2072" xr:uid="{37A84C40-2B71-46F1-983C-957BCF47E84C}"/>
    <cellStyle name="40% - Accent4 3 2 2 2 3 2" xfId="7861" xr:uid="{0D56D00D-1895-46A1-BC24-0FA737E70D55}"/>
    <cellStyle name="40% - Accent4 3 2 2 2 4" xfId="2073" xr:uid="{091B6EF8-BD27-4CBC-BD18-1A3A5CF7F9D6}"/>
    <cellStyle name="40% - Accent4 3 2 2 2 4 2" xfId="8517" xr:uid="{886E708D-87D7-49D7-B8CB-2837B349F1BF}"/>
    <cellStyle name="40% - Accent4 3 2 2 2 5" xfId="2074" xr:uid="{04B589D9-59E0-425C-B474-179F0D59455C}"/>
    <cellStyle name="40% - Accent4 3 2 2 2 5 2" xfId="9180" xr:uid="{94932F1A-52A8-4B7D-88BB-976A2DE44D7D}"/>
    <cellStyle name="40% - Accent4 3 2 2 2 6" xfId="2075" xr:uid="{E623581A-3CAD-4939-94AD-73802D6E6437}"/>
    <cellStyle name="40% - Accent4 3 2 2 2 6 2" xfId="6178" xr:uid="{04432672-2B75-4DB0-AD1F-D79873439AA3}"/>
    <cellStyle name="40% - Accent4 3 2 2 2 7" xfId="5425" xr:uid="{93D681EF-557B-429D-9B9E-636AD9E8FF00}"/>
    <cellStyle name="40% - Accent4 3 2 2 3" xfId="2076" xr:uid="{8E218279-B9F8-406A-AB5E-4FB3BE55DBBD}"/>
    <cellStyle name="40% - Accent4 3 2 2 3 2" xfId="6508" xr:uid="{88503601-FAAB-40FE-89F5-72B4C1965DBE}"/>
    <cellStyle name="40% - Accent4 3 2 2 4" xfId="2077" xr:uid="{427934BE-9B46-421B-B932-92A62857D234}"/>
    <cellStyle name="40% - Accent4 3 2 2 4 2" xfId="6883" xr:uid="{4166F9F4-DE6B-4C73-8100-FE446CF0AB0C}"/>
    <cellStyle name="40% - Accent4 3 2 2 5" xfId="2078" xr:uid="{B9AD901A-5B18-4A65-97A9-E1E4A2B028F5}"/>
    <cellStyle name="40% - Accent4 3 2 2 5 2" xfId="7534" xr:uid="{C9E88B02-7787-4F20-AC11-447213E4437E}"/>
    <cellStyle name="40% - Accent4 3 2 2 6" xfId="2079" xr:uid="{8985C286-4BF2-42C2-9913-1DBCBDBF5E36}"/>
    <cellStyle name="40% - Accent4 3 2 2 6 2" xfId="8190" xr:uid="{54D20AFC-B059-4949-9D8D-9449664A8C13}"/>
    <cellStyle name="40% - Accent4 3 2 2 7" xfId="2080" xr:uid="{1A854881-F345-4422-81F8-8F7047DE5CCF}"/>
    <cellStyle name="40% - Accent4 3 2 2 7 2" xfId="8853" xr:uid="{4CBA5104-7BD5-4C29-A81E-89F03EACECF8}"/>
    <cellStyle name="40% - Accent4 3 2 2 8" xfId="2081" xr:uid="{21D4FF18-4B31-4F7F-B760-E0FE3C525BCC}"/>
    <cellStyle name="40% - Accent4 3 2 2 8 2" xfId="5842" xr:uid="{0006EEA2-AECA-4B0B-A845-3402DCEEEAE3}"/>
    <cellStyle name="40% - Accent4 3 2 2 9" xfId="5206" xr:uid="{2EBACEE8-C915-4F12-8261-FD823762DEC3}"/>
    <cellStyle name="40% - Accent4 3 2 3" xfId="2082" xr:uid="{FAE9BDC9-ABA7-4388-B727-8A741065ABEE}"/>
    <cellStyle name="40% - Accent4 3 2 3 2" xfId="2083" xr:uid="{5FEAF7F9-D8DF-424A-95F2-76CB8CE274F8}"/>
    <cellStyle name="40% - Accent4 3 2 3 2 2" xfId="2084" xr:uid="{30FE2293-6468-4C5E-B39D-7FFC6824B823}"/>
    <cellStyle name="40% - Accent4 3 2 3 2 2 2" xfId="7318" xr:uid="{E2DDC0DD-9141-4ED6-842D-48CE44A1E45E}"/>
    <cellStyle name="40% - Accent4 3 2 3 2 3" xfId="2085" xr:uid="{D3C63E6C-CE0A-4E9C-9621-A466BB47ED7F}"/>
    <cellStyle name="40% - Accent4 3 2 3 2 3 2" xfId="7969" xr:uid="{C72FD343-80FF-415E-8DD8-9AF735176C4E}"/>
    <cellStyle name="40% - Accent4 3 2 3 2 4" xfId="2086" xr:uid="{65DBEB26-F6FA-4E22-AFA8-C8E257D8CD93}"/>
    <cellStyle name="40% - Accent4 3 2 3 2 4 2" xfId="8625" xr:uid="{FCB9351B-B483-4CCB-BC7F-43B24C0D3779}"/>
    <cellStyle name="40% - Accent4 3 2 3 2 5" xfId="2087" xr:uid="{ADA15CE2-9882-4880-9AA0-3FC380EC6D11}"/>
    <cellStyle name="40% - Accent4 3 2 3 2 5 2" xfId="9288" xr:uid="{3682D275-D5BE-486A-8CD1-6D09D1B29F2D}"/>
    <cellStyle name="40% - Accent4 3 2 3 2 6" xfId="6286" xr:uid="{C675CEE0-7AE5-4FC2-AD7B-FF4C06FA9BE3}"/>
    <cellStyle name="40% - Accent4 3 2 3 3" xfId="2088" xr:uid="{074ED39A-AE81-4C9C-A718-20B7EFDD30F9}"/>
    <cellStyle name="40% - Accent4 3 2 3 3 2" xfId="6991" xr:uid="{0402E98D-9704-49DF-BE17-CA605405E0D2}"/>
    <cellStyle name="40% - Accent4 3 2 3 4" xfId="2089" xr:uid="{A562ED2B-5DB5-4EF1-B302-BCC3E771CA5E}"/>
    <cellStyle name="40% - Accent4 3 2 3 4 2" xfId="7642" xr:uid="{5CE85EF6-41AC-454F-8001-62666A72E85D}"/>
    <cellStyle name="40% - Accent4 3 2 3 5" xfId="2090" xr:uid="{0334F61D-77D8-4A84-98F0-97182A3C2BBE}"/>
    <cellStyle name="40% - Accent4 3 2 3 5 2" xfId="8298" xr:uid="{6592FF8B-EC19-4105-9BCC-FEEAE99E8B80}"/>
    <cellStyle name="40% - Accent4 3 2 3 6" xfId="2091" xr:uid="{5D95C1ED-3CCB-46F8-A3BB-5C329BF179E5}"/>
    <cellStyle name="40% - Accent4 3 2 3 6 2" xfId="8961" xr:uid="{28E69AEE-4A6F-409F-9386-A557E0FDC2C8}"/>
    <cellStyle name="40% - Accent4 3 2 3 7" xfId="2092" xr:uid="{D3975FCC-1115-4F1D-9172-63AF500ADB1A}"/>
    <cellStyle name="40% - Accent4 3 2 3 7 2" xfId="5956" xr:uid="{DC08DE55-3838-451D-AB97-8FE78CA0F8D2}"/>
    <cellStyle name="40% - Accent4 3 2 3 8" xfId="5315" xr:uid="{F64F371E-4BA2-44D4-936D-11EE18E86108}"/>
    <cellStyle name="40% - Accent4 3 2 4" xfId="2093" xr:uid="{436BD14E-BEC1-4414-9171-90EB98862148}"/>
    <cellStyle name="40% - Accent4 3 2 4 2" xfId="2094" xr:uid="{D54FD603-ADF5-4D36-9BAD-86EEB4B23C12}"/>
    <cellStyle name="40% - Accent4 3 2 4 2 2" xfId="7102" xr:uid="{754DBBFB-B653-4CB7-B6C5-01AE2F123D58}"/>
    <cellStyle name="40% - Accent4 3 2 4 3" xfId="2095" xr:uid="{7275CBF0-41DE-40F1-979C-F83B6F1D49AA}"/>
    <cellStyle name="40% - Accent4 3 2 4 3 2" xfId="7753" xr:uid="{8FFED52F-6C75-4E24-A232-798BEBB3EA81}"/>
    <cellStyle name="40% - Accent4 3 2 4 4" xfId="2096" xr:uid="{63669034-581E-47F0-821C-82642FF2E5BE}"/>
    <cellStyle name="40% - Accent4 3 2 4 4 2" xfId="8409" xr:uid="{13C3A14A-2844-4B00-91EF-9727EED9BC0F}"/>
    <cellStyle name="40% - Accent4 3 2 4 5" xfId="2097" xr:uid="{ACD84AF8-53AF-4A54-A3C7-7559821FD49B}"/>
    <cellStyle name="40% - Accent4 3 2 4 5 2" xfId="9072" xr:uid="{805EE10B-56D1-4E84-B6F5-F7AF0918B6AC}"/>
    <cellStyle name="40% - Accent4 3 2 4 6" xfId="6070" xr:uid="{9D6D0FF4-1BE5-4B21-934F-2D13E056C84C}"/>
    <cellStyle name="40% - Accent4 3 2 5" xfId="2098" xr:uid="{A01D819D-785D-4D06-B033-C0D44F9CF7A5}"/>
    <cellStyle name="40% - Accent4 3 2 5 2" xfId="6628" xr:uid="{EDF326F0-691B-438A-9ADD-A2F2FC6BFEE0}"/>
    <cellStyle name="40% - Accent4 3 2 6" xfId="2099" xr:uid="{E09C9CD9-7FE4-4AEB-A252-B297AF86EB30}"/>
    <cellStyle name="40% - Accent4 3 2 6 2" xfId="6775" xr:uid="{487FC17B-E021-4829-A9AF-96E95F87575E}"/>
    <cellStyle name="40% - Accent4 3 2 7" xfId="2100" xr:uid="{5ED0973D-121D-4BE2-9E03-08B4F256BB44}"/>
    <cellStyle name="40% - Accent4 3 2 7 2" xfId="7426" xr:uid="{78F846D5-A341-48EF-9BC0-3D39B3D5F82F}"/>
    <cellStyle name="40% - Accent4 3 2 8" xfId="2101" xr:uid="{9C1350F7-9DD7-4EB9-BAF0-728A2AFB8306}"/>
    <cellStyle name="40% - Accent4 3 2 8 2" xfId="8082" xr:uid="{438EA57B-2111-4F31-A770-5EB6C28613EE}"/>
    <cellStyle name="40% - Accent4 3 2 9" xfId="2102" xr:uid="{41A4C01B-86DF-4834-A7E9-6030DB9F4A31}"/>
    <cellStyle name="40% - Accent4 3 2 9 2" xfId="8745" xr:uid="{13861FDC-1BB6-4C1F-B610-3CB96A273BD7}"/>
    <cellStyle name="40% - Accent4 3 3" xfId="2103" xr:uid="{F62FD78C-C37D-423B-8CC7-96502E656FBA}"/>
    <cellStyle name="40% - Accent4 3 3 2" xfId="2104" xr:uid="{E2DFFBA4-AE92-475A-87E9-81860E6D8120}"/>
    <cellStyle name="40% - Accent4 3 3 2 2" xfId="2105" xr:uid="{52CB5EB5-6CB3-42BE-8AB8-6F721C32551B}"/>
    <cellStyle name="40% - Accent4 3 3 2 2 2" xfId="7156" xr:uid="{66F7AD7A-CC3F-4BF2-B0A6-F8F4F294EE2D}"/>
    <cellStyle name="40% - Accent4 3 3 2 3" xfId="2106" xr:uid="{91A8E779-C5AE-40AA-8AD3-4219E1E3EEE9}"/>
    <cellStyle name="40% - Accent4 3 3 2 3 2" xfId="7807" xr:uid="{81EF01DB-6828-4760-9AC0-D4865A3CA451}"/>
    <cellStyle name="40% - Accent4 3 3 2 4" xfId="2107" xr:uid="{8D0CE56C-F78B-4D3C-A75A-C185E5E583B3}"/>
    <cellStyle name="40% - Accent4 3 3 2 4 2" xfId="8463" xr:uid="{12256A05-811E-4CC3-8D27-1689DD2A33E8}"/>
    <cellStyle name="40% - Accent4 3 3 2 5" xfId="2108" xr:uid="{FB12F6FA-CA9C-466A-93F4-0702A84F4EB2}"/>
    <cellStyle name="40% - Accent4 3 3 2 5 2" xfId="9126" xr:uid="{EF09F8BD-B7CF-47EC-B6F3-1F9119F4BAE6}"/>
    <cellStyle name="40% - Accent4 3 3 2 6" xfId="2109" xr:uid="{FFCBC295-A755-40D2-9352-94FDCD87F753}"/>
    <cellStyle name="40% - Accent4 3 3 2 6 2" xfId="6124" xr:uid="{AF337D4F-0E49-4356-B951-50811FA86CD1}"/>
    <cellStyle name="40% - Accent4 3 3 2 7" xfId="5382" xr:uid="{C6FB0547-3DE7-45BC-9CB5-FB5C9F40D8CC}"/>
    <cellStyle name="40% - Accent4 3 3 3" xfId="2110" xr:uid="{5A39D0FA-F59F-44D6-A72F-D1AC78DE1BB6}"/>
    <cellStyle name="40% - Accent4 3 3 3 2" xfId="6616" xr:uid="{0C02ED01-8623-4365-B83E-38C0B6AFB6E3}"/>
    <cellStyle name="40% - Accent4 3 3 4" xfId="2111" xr:uid="{43912256-72AB-4A21-8642-4B75C455E128}"/>
    <cellStyle name="40% - Accent4 3 3 4 2" xfId="6829" xr:uid="{36E6B482-1090-4F55-AFA1-0FBB1ABFC927}"/>
    <cellStyle name="40% - Accent4 3 3 5" xfId="2112" xr:uid="{BCDD5535-DE1F-4D1F-99A7-B1EC982AEBC5}"/>
    <cellStyle name="40% - Accent4 3 3 5 2" xfId="7480" xr:uid="{8AD12435-7F45-40EB-81FE-6E132B854DF7}"/>
    <cellStyle name="40% - Accent4 3 3 6" xfId="2113" xr:uid="{A2B2F19B-1FE9-4B71-A612-17C75E0BF45D}"/>
    <cellStyle name="40% - Accent4 3 3 6 2" xfId="8136" xr:uid="{EFC3640C-E7F0-442A-941A-D98453E82150}"/>
    <cellStyle name="40% - Accent4 3 3 7" xfId="2114" xr:uid="{29602939-BF1D-42BA-BDB4-D946963A1B7D}"/>
    <cellStyle name="40% - Accent4 3 3 7 2" xfId="8799" xr:uid="{918FE03D-7A22-4371-8DE4-1E1AB9A7672A}"/>
    <cellStyle name="40% - Accent4 3 3 8" xfId="2115" xr:uid="{B5E1F550-C9BB-43A6-9ED9-0636B67508B4}"/>
    <cellStyle name="40% - Accent4 3 3 8 2" xfId="5788" xr:uid="{D9CADA7D-05BF-4729-AC92-FF6F149F1E21}"/>
    <cellStyle name="40% - Accent4 3 3 9" xfId="5163" xr:uid="{D803ADCB-B5A3-4E3A-A3A9-DA4AE3842718}"/>
    <cellStyle name="40% - Accent4 3 4" xfId="2116" xr:uid="{F5452DED-9725-4BAF-A1C6-C94C8772DBC2}"/>
    <cellStyle name="40% - Accent4 3 4 2" xfId="2117" xr:uid="{0DE8383A-2757-40F2-828A-179B90F17E13}"/>
    <cellStyle name="40% - Accent4 3 4 2 2" xfId="2118" xr:uid="{03F36598-12CF-40BC-BD05-55639AA16109}"/>
    <cellStyle name="40% - Accent4 3 4 2 2 2" xfId="7264" xr:uid="{BAA4BFE8-6040-4E7A-A8AC-83996C95E7A1}"/>
    <cellStyle name="40% - Accent4 3 4 2 3" xfId="2119" xr:uid="{815D853F-D340-46B4-916F-39EE11E0EC4F}"/>
    <cellStyle name="40% - Accent4 3 4 2 3 2" xfId="7915" xr:uid="{1F9BC1C0-3521-4B4A-B429-9142CAE8EA06}"/>
    <cellStyle name="40% - Accent4 3 4 2 4" xfId="2120" xr:uid="{778BA63A-1AA1-4D5E-B605-1DBBB187CB26}"/>
    <cellStyle name="40% - Accent4 3 4 2 4 2" xfId="8571" xr:uid="{724F0CC5-AFA1-4824-B713-A85AB3CE339B}"/>
    <cellStyle name="40% - Accent4 3 4 2 5" xfId="2121" xr:uid="{759A969C-F7EA-4338-8D04-5723E127CD3E}"/>
    <cellStyle name="40% - Accent4 3 4 2 5 2" xfId="9234" xr:uid="{083CAEB3-70F6-40B0-9858-58D7A7072E00}"/>
    <cellStyle name="40% - Accent4 3 4 2 6" xfId="6232" xr:uid="{D9A377BC-DE16-4BC6-A225-FED4F9B46DC5}"/>
    <cellStyle name="40% - Accent4 3 4 3" xfId="2122" xr:uid="{C1C3D699-64DD-45FE-A50E-C5A19A20D4B6}"/>
    <cellStyle name="40% - Accent4 3 4 3 2" xfId="6937" xr:uid="{8EB19529-1C71-4B5C-8CEF-8516198D857D}"/>
    <cellStyle name="40% - Accent4 3 4 4" xfId="2123" xr:uid="{8B660540-4F9B-4B53-951E-72B6897D006D}"/>
    <cellStyle name="40% - Accent4 3 4 4 2" xfId="7588" xr:uid="{3E861BCD-BF0F-476E-A87B-4FF1691C4CC0}"/>
    <cellStyle name="40% - Accent4 3 4 5" xfId="2124" xr:uid="{FFBE2988-E797-435E-A5D9-32402742BAD9}"/>
    <cellStyle name="40% - Accent4 3 4 5 2" xfId="8244" xr:uid="{0911E66C-8AED-49F8-AE6D-74BA4EDFED61}"/>
    <cellStyle name="40% - Accent4 3 4 6" xfId="2125" xr:uid="{17D9A6B1-A2BF-4C64-AD4A-67962B4345EB}"/>
    <cellStyle name="40% - Accent4 3 4 6 2" xfId="8907" xr:uid="{3E3B8907-1EB4-46D0-9790-20D0B38C5A3D}"/>
    <cellStyle name="40% - Accent4 3 4 7" xfId="2126" xr:uid="{FA43E740-E2A9-49F1-B378-A771048DDB71}"/>
    <cellStyle name="40% - Accent4 3 4 7 2" xfId="5902" xr:uid="{B9E863B0-C5AA-475E-89B7-818CD3F894E7}"/>
    <cellStyle name="40% - Accent4 3 4 8" xfId="5272" xr:uid="{2E647FB4-0282-4BE9-A580-AAE125282329}"/>
    <cellStyle name="40% - Accent4 3 5" xfId="2127" xr:uid="{4945D048-111E-48DF-905D-880D300996B1}"/>
    <cellStyle name="40% - Accent4 3 5 2" xfId="2128" xr:uid="{A12A2A03-8F52-435E-B614-DD6CA49BE7D7}"/>
    <cellStyle name="40% - Accent4 3 5 2 2" xfId="7048" xr:uid="{054E4B53-17E2-41FA-8DF8-C8297C68353C}"/>
    <cellStyle name="40% - Accent4 3 5 3" xfId="2129" xr:uid="{5FA6C99E-31AF-4A13-BA23-D8EE832AA48B}"/>
    <cellStyle name="40% - Accent4 3 5 3 2" xfId="7699" xr:uid="{595F0389-9E14-42CD-83F6-9A0E7B8C0FF9}"/>
    <cellStyle name="40% - Accent4 3 5 4" xfId="2130" xr:uid="{8745B83F-EFE6-4C48-8BEE-012EA979100A}"/>
    <cellStyle name="40% - Accent4 3 5 4 2" xfId="8355" xr:uid="{6636B627-428D-486F-A565-60353310B486}"/>
    <cellStyle name="40% - Accent4 3 5 5" xfId="2131" xr:uid="{2079409F-876D-43B6-9C6A-CFBD423DCE92}"/>
    <cellStyle name="40% - Accent4 3 5 5 2" xfId="9018" xr:uid="{7F4F6C92-CFED-4B22-BFD4-1B752A4891BB}"/>
    <cellStyle name="40% - Accent4 3 5 6" xfId="2132" xr:uid="{FFE6000F-55EE-4AA3-A8BC-BEFE29FF2370}"/>
    <cellStyle name="40% - Accent4 3 5 6 2" xfId="6016" xr:uid="{6783EB56-876F-4FB8-B16A-75083E95234B}"/>
    <cellStyle name="40% - Accent4 3 5 7" xfId="5049" xr:uid="{2806C252-12BA-4D5A-BDFC-E262155D6BB7}"/>
    <cellStyle name="40% - Accent4 3 6" xfId="2133" xr:uid="{D7119C2A-B5FC-4BEC-95EA-B553C1DF2A76}"/>
    <cellStyle name="40% - Accent4 3 6 2" xfId="6526" xr:uid="{A85A8101-266A-43FA-99D9-E851DD6F4C15}"/>
    <cellStyle name="40% - Accent4 3 7" xfId="2134" xr:uid="{5AE94CFA-B1BA-4C1D-9C27-8785E99F50E2}"/>
    <cellStyle name="40% - Accent4 3 7 2" xfId="6721" xr:uid="{FC6DE915-D0B5-483A-B403-C27B07C64125}"/>
    <cellStyle name="40% - Accent4 3 8" xfId="2135" xr:uid="{95C41C84-19DB-4202-BA49-A4FB54A2C69B}"/>
    <cellStyle name="40% - Accent4 3 8 2" xfId="7372" xr:uid="{824EF793-7E6F-47E3-ABB1-4302E7A660CC}"/>
    <cellStyle name="40% - Accent4 3 9" xfId="2136" xr:uid="{AE049D96-DFFA-43F9-8CAE-095FCAAB1C12}"/>
    <cellStyle name="40% - Accent4 3 9 2" xfId="8027" xr:uid="{ECB09A58-FFDD-4FA9-8390-1FB0987DA62E}"/>
    <cellStyle name="40% - Accent4 4" xfId="2137" xr:uid="{B427743A-97EE-4D66-AFF1-E04DD6D98945}"/>
    <cellStyle name="40% - Accent4 4 10" xfId="2138" xr:uid="{59E0A0DB-2394-403D-A773-F1808E044037}"/>
    <cellStyle name="40% - Accent4 4 10 2" xfId="5702" xr:uid="{5601C789-75A3-4BE8-8372-F15F918CCB90}"/>
    <cellStyle name="40% - Accent4 4 11" xfId="5114" xr:uid="{71FC4DCA-2C0C-40E8-ADBB-C5076B74A43F}"/>
    <cellStyle name="40% - Accent4 4 2" xfId="2139" xr:uid="{314E514F-DCAF-4EE2-A754-16FEE08CA0D3}"/>
    <cellStyle name="40% - Accent4 4 2 2" xfId="2140" xr:uid="{0A404B3E-5F07-46EE-9429-E002E739E3EE}"/>
    <cellStyle name="40% - Accent4 4 2 2 2" xfId="2141" xr:uid="{C9C8C7D1-F15B-48C3-9F24-44CD085E7333}"/>
    <cellStyle name="40% - Accent4 4 2 2 2 2" xfId="7177" xr:uid="{A0DE15A8-20C8-4C2E-A850-C2AFB2D9D02A}"/>
    <cellStyle name="40% - Accent4 4 2 2 3" xfId="2142" xr:uid="{5F78D8FB-515E-45DC-8D14-CCDC89CC93E1}"/>
    <cellStyle name="40% - Accent4 4 2 2 3 2" xfId="7828" xr:uid="{49F4395A-AD18-4E4C-B564-4C6FE8831BF3}"/>
    <cellStyle name="40% - Accent4 4 2 2 4" xfId="2143" xr:uid="{C177D9EF-8DB5-4305-97FA-F33FE2E5E9FE}"/>
    <cellStyle name="40% - Accent4 4 2 2 4 2" xfId="8484" xr:uid="{3399BB56-55A9-4267-97DF-C8435BC181EC}"/>
    <cellStyle name="40% - Accent4 4 2 2 5" xfId="2144" xr:uid="{B30B65D4-B23E-4006-A227-B7E2E3C79964}"/>
    <cellStyle name="40% - Accent4 4 2 2 5 2" xfId="9147" xr:uid="{CB93005B-E8E7-46BE-819A-B581021D7A18}"/>
    <cellStyle name="40% - Accent4 4 2 2 6" xfId="2145" xr:uid="{8235CA40-BA34-4A1F-8499-75E4B40B1740}"/>
    <cellStyle name="40% - Accent4 4 2 2 6 2" xfId="6145" xr:uid="{A3F0E575-47C1-475F-9439-71AFF6C71D4B}"/>
    <cellStyle name="40% - Accent4 4 2 2 7" xfId="5444" xr:uid="{5080A23D-9B21-4817-8B7E-40459DE54493}"/>
    <cellStyle name="40% - Accent4 4 2 3" xfId="2146" xr:uid="{FB6FB2B9-A313-45E4-A2B4-3EBAF3135829}"/>
    <cellStyle name="40% - Accent4 4 2 3 2" xfId="6676" xr:uid="{01D6D361-43E8-47EB-9D1D-27820C135CC9}"/>
    <cellStyle name="40% - Accent4 4 2 4" xfId="2147" xr:uid="{98B559B8-D7B6-429C-B4D2-5EBD342CD788}"/>
    <cellStyle name="40% - Accent4 4 2 4 2" xfId="6850" xr:uid="{EBA339AB-6296-4BC4-A67A-BC60077B9CB6}"/>
    <cellStyle name="40% - Accent4 4 2 5" xfId="2148" xr:uid="{D3CC004A-B75D-41C9-B5C9-2ECBD4CF8F75}"/>
    <cellStyle name="40% - Accent4 4 2 5 2" xfId="7501" xr:uid="{A7532863-5785-4EE7-A086-77FE3275D579}"/>
    <cellStyle name="40% - Accent4 4 2 6" xfId="2149" xr:uid="{CBFDE952-F253-42ED-B875-EE28BE5D9698}"/>
    <cellStyle name="40% - Accent4 4 2 6 2" xfId="8157" xr:uid="{3DE48C12-3CA5-42EE-8CD5-A95CA90A5E42}"/>
    <cellStyle name="40% - Accent4 4 2 7" xfId="2150" xr:uid="{EC64FE81-14EF-46CF-8ED6-CEB020AF9CEF}"/>
    <cellStyle name="40% - Accent4 4 2 7 2" xfId="8820" xr:uid="{C9C2173F-A82B-4EC5-B209-DFB09A157310}"/>
    <cellStyle name="40% - Accent4 4 2 8" xfId="2151" xr:uid="{D456C332-B5D1-435D-84AF-1428C9B3921B}"/>
    <cellStyle name="40% - Accent4 4 2 8 2" xfId="5809" xr:uid="{B1CA513D-41F9-40CE-A625-39E3026F8E51}"/>
    <cellStyle name="40% - Accent4 4 2 9" xfId="5225" xr:uid="{277E9D51-28F0-44D7-9AE1-AB95E4522F7D}"/>
    <cellStyle name="40% - Accent4 4 3" xfId="2152" xr:uid="{241CBF71-F786-49D2-B0F3-7774D3B37584}"/>
    <cellStyle name="40% - Accent4 4 3 2" xfId="2153" xr:uid="{E0329A99-E96F-4188-B94C-EAAD94713CBF}"/>
    <cellStyle name="40% - Accent4 4 3 2 2" xfId="2154" xr:uid="{3D01706F-BD17-45D8-B424-58553F677863}"/>
    <cellStyle name="40% - Accent4 4 3 2 2 2" xfId="7285" xr:uid="{6904A3D2-F908-4EE7-A5F6-9B35043BFF3F}"/>
    <cellStyle name="40% - Accent4 4 3 2 3" xfId="2155" xr:uid="{2FC4DE3E-7C1A-4E44-8C22-2D334164BBCD}"/>
    <cellStyle name="40% - Accent4 4 3 2 3 2" xfId="7936" xr:uid="{F6F8EEC1-EF53-4741-B256-5893639A8A77}"/>
    <cellStyle name="40% - Accent4 4 3 2 4" xfId="2156" xr:uid="{9AEFC424-1A3E-4850-A0AF-0332E8C67C3B}"/>
    <cellStyle name="40% - Accent4 4 3 2 4 2" xfId="8592" xr:uid="{45FC5A56-E720-494F-857D-65481FA6B8EB}"/>
    <cellStyle name="40% - Accent4 4 3 2 5" xfId="2157" xr:uid="{1DAAA276-0EF4-451F-A17D-C41F65F660B1}"/>
    <cellStyle name="40% - Accent4 4 3 2 5 2" xfId="9255" xr:uid="{12C4729F-872E-458D-B5EF-75AAFDC8A7C0}"/>
    <cellStyle name="40% - Accent4 4 3 2 6" xfId="6253" xr:uid="{036AE993-E5C2-4835-9222-A30DBB3A1645}"/>
    <cellStyle name="40% - Accent4 4 3 3" xfId="2158" xr:uid="{09F269C7-F5D9-41B8-A38F-111E26F0F2BE}"/>
    <cellStyle name="40% - Accent4 4 3 3 2" xfId="6958" xr:uid="{16D5C742-1BD0-4ABA-8A89-22E58BB9B805}"/>
    <cellStyle name="40% - Accent4 4 3 4" xfId="2159" xr:uid="{FB28D832-AB5E-4DE5-B77A-B4BFCCEC646D}"/>
    <cellStyle name="40% - Accent4 4 3 4 2" xfId="7609" xr:uid="{D76001FD-E440-46FD-8E71-271E5445ECC0}"/>
    <cellStyle name="40% - Accent4 4 3 5" xfId="2160" xr:uid="{E25092DF-B1D2-4094-91C7-F87BC08EFC50}"/>
    <cellStyle name="40% - Accent4 4 3 5 2" xfId="8265" xr:uid="{D47D8C93-4461-4209-A075-392720B85FC6}"/>
    <cellStyle name="40% - Accent4 4 3 6" xfId="2161" xr:uid="{0D27D96E-8245-4CF7-AEB5-08AE8DC73484}"/>
    <cellStyle name="40% - Accent4 4 3 6 2" xfId="8928" xr:uid="{CFDFBCE0-DA37-40A5-9124-4F5498AD03D0}"/>
    <cellStyle name="40% - Accent4 4 3 7" xfId="2162" xr:uid="{A09832B1-11F9-4AD6-B8E6-BF96F2D6FFFD}"/>
    <cellStyle name="40% - Accent4 4 3 7 2" xfId="5923" xr:uid="{B6DB53FD-4C3F-454D-A6CB-592131EA43B1}"/>
    <cellStyle name="40% - Accent4 4 3 8" xfId="5334" xr:uid="{D3006AB0-93B3-49F0-8BD5-83FB9203A646}"/>
    <cellStyle name="40% - Accent4 4 4" xfId="2163" xr:uid="{6F225192-042A-4DC2-89A3-7E8AE8E493A4}"/>
    <cellStyle name="40% - Accent4 4 4 2" xfId="2164" xr:uid="{255A8F23-88B2-4C86-A13D-E8076D08B469}"/>
    <cellStyle name="40% - Accent4 4 4 2 2" xfId="7069" xr:uid="{349AE9AB-B69B-4303-81D7-E51DC3ACFC90}"/>
    <cellStyle name="40% - Accent4 4 4 3" xfId="2165" xr:uid="{2FAA48EB-3205-4B60-962B-7D6662F16592}"/>
    <cellStyle name="40% - Accent4 4 4 3 2" xfId="7720" xr:uid="{00C9149E-BC7C-4ED8-8D53-AD7E0638CF3D}"/>
    <cellStyle name="40% - Accent4 4 4 4" xfId="2166" xr:uid="{C5AE2C5E-952E-459D-B9C4-77C6E95B26E6}"/>
    <cellStyle name="40% - Accent4 4 4 4 2" xfId="8376" xr:uid="{D99D3A10-8888-4623-A64D-6BFEF7EE4095}"/>
    <cellStyle name="40% - Accent4 4 4 5" xfId="2167" xr:uid="{1D07A580-BB31-47C6-8E5C-3764D380F0A0}"/>
    <cellStyle name="40% - Accent4 4 4 5 2" xfId="9039" xr:uid="{827FD823-1746-41D3-8834-C86B04E34AE3}"/>
    <cellStyle name="40% - Accent4 4 4 6" xfId="6037" xr:uid="{2254065C-B7D9-4918-8B57-1327F27D54F5}"/>
    <cellStyle name="40% - Accent4 4 5" xfId="2168" xr:uid="{5441B00C-86A7-4085-878B-606393477E9D}"/>
    <cellStyle name="40% - Accent4 4 5 2" xfId="6482" xr:uid="{803380E0-BB74-40DE-8C10-749E1D21379B}"/>
    <cellStyle name="40% - Accent4 4 6" xfId="2169" xr:uid="{C691B250-9606-4235-AD13-25A56F85284A}"/>
    <cellStyle name="40% - Accent4 4 6 2" xfId="6742" xr:uid="{C82CBF16-1DA4-47C9-951F-DBE870D3E597}"/>
    <cellStyle name="40% - Accent4 4 7" xfId="2170" xr:uid="{2E77E35D-7EB4-4FD9-B544-D1B663766964}"/>
    <cellStyle name="40% - Accent4 4 7 2" xfId="7393" xr:uid="{AB694CD0-B263-4B06-BDC1-F8F5D2830BD0}"/>
    <cellStyle name="40% - Accent4 4 8" xfId="2171" xr:uid="{16134963-D8FE-4D93-BDE3-7E909F1F191B}"/>
    <cellStyle name="40% - Accent4 4 8 2" xfId="8049" xr:uid="{F136E8CA-188C-4CF7-A05D-214765585D60}"/>
    <cellStyle name="40% - Accent4 4 9" xfId="2172" xr:uid="{EDB0EB28-B3A1-4F77-BF01-0A69294E4A73}"/>
    <cellStyle name="40% - Accent4 4 9 2" xfId="8712" xr:uid="{512C1C94-E3DA-43CF-85F2-3C4620A74139}"/>
    <cellStyle name="40% - Accent4 5" xfId="2173" xr:uid="{AC0DB4D0-0E43-4842-B14B-FC0D3C1301B1}"/>
    <cellStyle name="40% - Accent4 5 10" xfId="2174" xr:uid="{C80913C7-546A-448D-B293-AD7CC9013B45}"/>
    <cellStyle name="40% - Accent4 5 10 2" xfId="5753" xr:uid="{8F0F3ADA-9151-4F45-8C38-188676CABAB3}"/>
    <cellStyle name="40% - Accent4 5 11" xfId="5073" xr:uid="{D30406D2-ADDA-454A-A9B5-F43B85FE7037}"/>
    <cellStyle name="40% - Accent4 5 2" xfId="2175" xr:uid="{C30A0990-85A7-48EB-BF6D-FE7273781A4B}"/>
    <cellStyle name="40% - Accent4 5 2 2" xfId="2176" xr:uid="{690BC37F-3126-4FF4-97B4-BDF24C997DFB}"/>
    <cellStyle name="40% - Accent4 5 2 2 2" xfId="2177" xr:uid="{4125C148-D1E0-4425-B793-382CB7DA1C47}"/>
    <cellStyle name="40% - Accent4 5 2 2 2 2" xfId="7121" xr:uid="{E2A7E4FF-FD5A-4409-B7DB-E0300A298426}"/>
    <cellStyle name="40% - Accent4 5 2 2 3" xfId="5406" xr:uid="{3809B8B8-1185-47D4-AE20-54E63B4641FE}"/>
    <cellStyle name="40% - Accent4 5 2 3" xfId="2178" xr:uid="{6B5906C6-0D68-4FE6-8B82-4C226F74C4BB}"/>
    <cellStyle name="40% - Accent4 5 2 3 2" xfId="7772" xr:uid="{7BCE6C43-2050-4AFD-8355-3708BA478DD0}"/>
    <cellStyle name="40% - Accent4 5 2 4" xfId="2179" xr:uid="{2AFCAD25-3A18-4A8C-AA97-2066BCE735DF}"/>
    <cellStyle name="40% - Accent4 5 2 4 2" xfId="8428" xr:uid="{8C918867-04D0-466F-9FF0-F8E1E44AA923}"/>
    <cellStyle name="40% - Accent4 5 2 5" xfId="2180" xr:uid="{99AE2AF7-DAA0-47C8-9864-DB03BABD22CE}"/>
    <cellStyle name="40% - Accent4 5 2 5 2" xfId="9091" xr:uid="{3AF881D1-B045-4E7B-ACB5-4868974DE5EC}"/>
    <cellStyle name="40% - Accent4 5 2 6" xfId="2181" xr:uid="{E116DBC8-15FB-4777-A605-44D801868935}"/>
    <cellStyle name="40% - Accent4 5 2 6 2" xfId="6089" xr:uid="{77064647-E4A2-4CF5-A37C-36393F76FDFB}"/>
    <cellStyle name="40% - Accent4 5 2 7" xfId="5187" xr:uid="{F70B7C9D-3C0A-4CAC-B18A-C8E6180C097E}"/>
    <cellStyle name="40% - Accent4 5 3" xfId="2182" xr:uid="{61641692-E5E5-433B-85CC-8011BE98DB8C}"/>
    <cellStyle name="40% - Accent4 5 3 2" xfId="2183" xr:uid="{8CC78239-0071-481F-923F-91930A468225}"/>
    <cellStyle name="40% - Accent4 5 3 2 2" xfId="6627" xr:uid="{A868ADD4-5228-405B-AAD4-5B0DF6A7577C}"/>
    <cellStyle name="40% - Accent4 5 3 3" xfId="5296" xr:uid="{3582D754-D31F-4795-93CE-D0ACCCBBF688}"/>
    <cellStyle name="40% - Accent4 5 4" xfId="2184" xr:uid="{6DC052F6-0B98-4CC8-A93D-F982BCA9FB61}"/>
    <cellStyle name="40% - Accent4 5 4 2" xfId="6794" xr:uid="{7EC2ABCB-5E4E-48B1-B458-A5B11123DB8C}"/>
    <cellStyle name="40% - Accent4 5 5" xfId="2185" xr:uid="{51D8B030-D45C-4297-9349-90213D7CB3DD}"/>
    <cellStyle name="40% - Accent4 5 5 2" xfId="7445" xr:uid="{2770DC21-A09F-4036-B99A-0F70A0CB2E8F}"/>
    <cellStyle name="40% - Accent4 5 6" xfId="2186" xr:uid="{CF9B3B00-4D80-4237-AF86-CDFFBDE6ECDF}"/>
    <cellStyle name="40% - Accent4 5 6 2" xfId="8101" xr:uid="{40A5260E-3A3B-43C3-A1BF-BABAF01B3298}"/>
    <cellStyle name="40% - Accent4 5 7" xfId="2187" xr:uid="{59AFBC6F-373E-4667-8495-7143147FEFC0}"/>
    <cellStyle name="40% - Accent4 5 7 2" xfId="8764" xr:uid="{46389023-14CE-4A38-A2D3-251A8875E6AB}"/>
    <cellStyle name="40% - Accent4 5 8" xfId="2188" xr:uid="{0545659C-A6E7-4E53-A0B5-00BB6E3B76CD}"/>
    <cellStyle name="40% - Accent4 5 8 2" xfId="6467" xr:uid="{4F06238E-CD6B-4EFD-9883-F3C677BE7A45}"/>
    <cellStyle name="40% - Accent4 5 9" xfId="2189" xr:uid="{2C48EE3A-E151-4B32-B8E5-E868834DF055}"/>
    <cellStyle name="40% - Accent4 5 9 2" xfId="6343" xr:uid="{66A6D96C-3C73-49E5-977F-1016FB1D7FC5}"/>
    <cellStyle name="40% - Accent4 6" xfId="2190" xr:uid="{E8AFDC03-62A2-4D41-8AEB-4EDCA699D955}"/>
    <cellStyle name="40% - Accent4 6 2" xfId="2191" xr:uid="{B7BB3366-93B7-49C0-B410-65E305208D8A}"/>
    <cellStyle name="40% - Accent4 6 2 2" xfId="2192" xr:uid="{CD5CC64A-F1A6-4F2E-B20D-D7579AFC0FA1}"/>
    <cellStyle name="40% - Accent4 6 2 2 2" xfId="7229" xr:uid="{C1A22977-CC9A-46CE-B640-906C4609C24A}"/>
    <cellStyle name="40% - Accent4 6 2 3" xfId="2193" xr:uid="{F3A28E89-E74A-43FA-84E2-9A7AC2C48564}"/>
    <cellStyle name="40% - Accent4 6 2 3 2" xfId="7880" xr:uid="{9113A957-06BD-491F-BF5E-4976ED5328CB}"/>
    <cellStyle name="40% - Accent4 6 2 4" xfId="2194" xr:uid="{684D2DB8-145C-49D6-A64F-96A7667558C4}"/>
    <cellStyle name="40% - Accent4 6 2 4 2" xfId="8536" xr:uid="{12B0CD0C-FD15-476E-A587-A57C721B888C}"/>
    <cellStyle name="40% - Accent4 6 2 5" xfId="2195" xr:uid="{EA5A1007-6FBD-4A8A-B901-ED5592B97D3B}"/>
    <cellStyle name="40% - Accent4 6 2 5 2" xfId="9199" xr:uid="{8FDAC277-DE00-4FAA-B25A-8A91C663FF59}"/>
    <cellStyle name="40% - Accent4 6 2 6" xfId="2196" xr:uid="{69A3C293-9D5C-43A4-851E-E7BC7EA10B04}"/>
    <cellStyle name="40% - Accent4 6 2 6 2" xfId="6197" xr:uid="{6107CD59-47B0-4AE1-BD09-78227B7A8B9D}"/>
    <cellStyle name="40% - Accent4 6 2 7" xfId="5360" xr:uid="{82937D61-9D26-4521-8986-6721F79D9503}"/>
    <cellStyle name="40% - Accent4 6 3" xfId="2197" xr:uid="{15BFE894-85F5-4371-ADAA-75FB699C5536}"/>
    <cellStyle name="40% - Accent4 6 3 2" xfId="6902" xr:uid="{0D945729-C89C-4A1F-BE84-EF9599418DA0}"/>
    <cellStyle name="40% - Accent4 6 4" xfId="2198" xr:uid="{FF25028E-214F-4B3C-8527-35B376EAD2A2}"/>
    <cellStyle name="40% - Accent4 6 4 2" xfId="7553" xr:uid="{B01F07C4-E7AC-4CA4-B8FD-702487BC7D20}"/>
    <cellStyle name="40% - Accent4 6 5" xfId="2199" xr:uid="{48093184-C2F8-44C0-B9C8-3B0BCEC5F002}"/>
    <cellStyle name="40% - Accent4 6 5 2" xfId="8209" xr:uid="{9D5CA5C2-854B-45B9-B910-B9BC2A59F1CF}"/>
    <cellStyle name="40% - Accent4 6 6" xfId="2200" xr:uid="{4D73056A-BA79-48EC-85FD-29B83DDC9DA2}"/>
    <cellStyle name="40% - Accent4 6 6 2" xfId="8872" xr:uid="{6A1E0163-1900-4A6F-9AA4-998E0B67AAB5}"/>
    <cellStyle name="40% - Accent4 6 7" xfId="2201" xr:uid="{63084A66-972F-49AC-AAA3-2D87C9D7EF2D}"/>
    <cellStyle name="40% - Accent4 6 7 2" xfId="5867" xr:uid="{16A99A42-6B15-48BF-BE51-48439394395C}"/>
    <cellStyle name="40% - Accent4 6 8" xfId="5141" xr:uid="{029E34FD-B17D-4421-BC0C-5A10CF6877D6}"/>
    <cellStyle name="40% - Accent4 7" xfId="2202" xr:uid="{56B7C14D-E425-4993-86B5-4F001F00F663}"/>
    <cellStyle name="40% - Accent4 7 2" xfId="2203" xr:uid="{45C78E7A-C08F-4079-823E-171433B1AE7C}"/>
    <cellStyle name="40% - Accent4 7 2 2" xfId="7013" xr:uid="{E6BF618F-452D-4EE0-9560-22B4194EB9B4}"/>
    <cellStyle name="40% - Accent4 7 3" xfId="2204" xr:uid="{97CED510-EB95-4175-918B-7E11B46A5726}"/>
    <cellStyle name="40% - Accent4 7 3 2" xfId="7664" xr:uid="{A544E994-7CCC-4110-B0F2-E26CA123C39F}"/>
    <cellStyle name="40% - Accent4 7 4" xfId="2205" xr:uid="{91D1205E-64C8-41B7-BC70-75F7E64C6ED3}"/>
    <cellStyle name="40% - Accent4 7 4 2" xfId="8320" xr:uid="{F67C6F0A-85AC-4F5B-83C5-AD4BF30FF8E3}"/>
    <cellStyle name="40% - Accent4 7 5" xfId="2206" xr:uid="{804DBEEC-7B50-438B-BE6A-EEE60CB13CE6}"/>
    <cellStyle name="40% - Accent4 7 5 2" xfId="8983" xr:uid="{AB4A7D82-61B7-457C-95C7-DD140EB9FC11}"/>
    <cellStyle name="40% - Accent4 7 6" xfId="2207" xr:uid="{5E18739B-C5E0-4E10-92FA-F4C9586528CD}"/>
    <cellStyle name="40% - Accent4 7 6 2" xfId="5977" xr:uid="{D953D3D0-4967-484E-8F6D-56A46CFCAB28}"/>
    <cellStyle name="40% - Accent4 7 7" xfId="5250" xr:uid="{D960E1B3-29E9-4928-B408-A02707AD3C2E}"/>
    <cellStyle name="40% - Accent4 8" xfId="2208" xr:uid="{0B468789-A2CE-4920-8212-68F0A5AD47FE}"/>
    <cellStyle name="40% - Accent4 8 2" xfId="2209" xr:uid="{DA11394F-62BC-463F-9D39-56ED63317002}"/>
    <cellStyle name="40% - Accent4 8 2 2" xfId="6510" xr:uid="{B803AABA-E839-4C58-AC3D-69C57938C29D}"/>
    <cellStyle name="40% - Accent4 8 3" xfId="5026" xr:uid="{F837B9E2-FB32-47D8-9171-1E8CBE1B3CEB}"/>
    <cellStyle name="40% - Accent4 9" xfId="2210" xr:uid="{A2366F57-AB13-4940-A023-220C1FAA95F8}"/>
    <cellStyle name="40% - Accent4 9 2" xfId="6686" xr:uid="{1F5EA36F-4FBB-428E-9E07-470E50D1A355}"/>
    <cellStyle name="40% - Accent5" xfId="2211" builtinId="47" customBuiltin="1"/>
    <cellStyle name="40% - Accent5 10" xfId="2212" xr:uid="{7202CD0D-D9CC-4B03-92EA-17E54F1FE7F3}"/>
    <cellStyle name="40% - Accent5 10 2" xfId="7339" xr:uid="{CA7CDB5A-1597-46F2-90A0-70C33022D00F}"/>
    <cellStyle name="40% - Accent5 11" xfId="2213" xr:uid="{1D93B785-8858-4827-83F6-B8DCA05969D1}"/>
    <cellStyle name="40% - Accent5 11 2" xfId="7993" xr:uid="{1678DD5A-E05A-49F5-9D40-487C392C7376}"/>
    <cellStyle name="40% - Accent5 12" xfId="2214" xr:uid="{70DD270A-6B50-4205-833D-6AD67C14AFBA}"/>
    <cellStyle name="40% - Accent5 12 2" xfId="8658" xr:uid="{C021B902-89E3-46D3-AF11-AD455800DC48}"/>
    <cellStyle name="40% - Accent5 13" xfId="2215" xr:uid="{8FBB4D6A-A543-4952-BC76-D31ED7F4FCAC}"/>
    <cellStyle name="40% - Accent5 13 2" xfId="5473" xr:uid="{20DB6E12-1373-4B46-827E-8739710CDAB3}"/>
    <cellStyle name="40% - Accent5 14" xfId="2216" xr:uid="{E7E3BB90-8B73-424E-93E8-D34282E0D7CB}"/>
    <cellStyle name="40% - Accent5 14 2" xfId="4915" xr:uid="{5178BAB8-E39F-4FAE-A4E5-04E5FAADC869}"/>
    <cellStyle name="40% - Accent5 15" xfId="4798" xr:uid="{AED24351-0C04-48D6-8AA9-33CF71D25DEE}"/>
    <cellStyle name="40% - Accent5 2" xfId="2217" xr:uid="{2CA87E9F-CE67-4AD6-B9BF-59109E636CC3}"/>
    <cellStyle name="40% - Accent5 2 10" xfId="2218" xr:uid="{8B626A0A-23D8-4F97-B23E-F4E3CB18865E}"/>
    <cellStyle name="40% - Accent5 2 10 2" xfId="8677" xr:uid="{C0E11F66-5E9D-4662-B84F-3311C1E2ABA5}"/>
    <cellStyle name="40% - Accent5 2 11" xfId="2219" xr:uid="{13030F9C-E52F-4F0E-9E7C-FE015E79E329}"/>
    <cellStyle name="40% - Accent5 2 11 2" xfId="5486" xr:uid="{042C59D5-7AA0-46DA-96CB-D0465935B971}"/>
    <cellStyle name="40% - Accent5 2 12" xfId="2220" xr:uid="{51C3557B-0033-45DA-8C76-406F31E89E47}"/>
    <cellStyle name="40% - Accent5 2 12 2" xfId="4929" xr:uid="{AC16CB91-89BF-4F1D-ACFF-5C3D252E40D8}"/>
    <cellStyle name="40% - Accent5 2 13" xfId="4842" xr:uid="{1104F57C-CB8E-4D3E-86AB-3D613853F97F}"/>
    <cellStyle name="40% - Accent5 2 2" xfId="2221" xr:uid="{A7027598-D18A-4824-8122-A48C47B18CA1}"/>
    <cellStyle name="40% - Accent5 2 2 10" xfId="5721" xr:uid="{CFE0B3E1-6491-47A0-8313-DA85519C2A78}"/>
    <cellStyle name="40% - Accent5 2 2 2" xfId="2222" xr:uid="{81CDE44E-70DE-4461-A553-973A127EE69B}"/>
    <cellStyle name="40% - Accent5 2 2 2 2" xfId="2223" xr:uid="{105809CF-DB51-40A1-B607-D399499160F4}"/>
    <cellStyle name="40% - Accent5 2 2 2 2 2" xfId="2224" xr:uid="{40157131-71DD-4D16-BB59-5E8BB20EF33C}"/>
    <cellStyle name="40% - Accent5 2 2 2 2 2 2" xfId="7196" xr:uid="{A19ECE70-AB71-42B7-BF6E-AB161568C8C3}"/>
    <cellStyle name="40% - Accent5 2 2 2 2 3" xfId="2225" xr:uid="{92375CEE-E482-4666-A572-FCEE3BA5B9D7}"/>
    <cellStyle name="40% - Accent5 2 2 2 2 3 2" xfId="7847" xr:uid="{AD169679-BB87-4028-853D-0686F4C7669E}"/>
    <cellStyle name="40% - Accent5 2 2 2 2 4" xfId="2226" xr:uid="{C1E6771C-3C30-4BB4-ADC5-CE4CA81027B1}"/>
    <cellStyle name="40% - Accent5 2 2 2 2 4 2" xfId="8503" xr:uid="{7A18DD55-5D6B-45E5-A692-EC66C18C96E8}"/>
    <cellStyle name="40% - Accent5 2 2 2 2 5" xfId="2227" xr:uid="{2E6BA1AC-11EC-4760-A258-5F6EFE646B90}"/>
    <cellStyle name="40% - Accent5 2 2 2 2 5 2" xfId="9166" xr:uid="{3EF2D021-BF0F-469E-ACB9-17EC1F43B6D2}"/>
    <cellStyle name="40% - Accent5 2 2 2 2 6" xfId="6164" xr:uid="{D29844CC-1500-4E95-B39B-4BDE972A5629}"/>
    <cellStyle name="40% - Accent5 2 2 2 3" xfId="2228" xr:uid="{2B0FB801-B32C-4B20-8EF9-A30B55E78351}"/>
    <cellStyle name="40% - Accent5 2 2 2 3 2" xfId="6504" xr:uid="{62B71948-CA6E-49B0-8D82-B18A45FC8BBD}"/>
    <cellStyle name="40% - Accent5 2 2 2 4" xfId="2229" xr:uid="{C446FFE7-1948-4B4F-B7F2-553357230699}"/>
    <cellStyle name="40% - Accent5 2 2 2 4 2" xfId="6869" xr:uid="{03AD3627-EB0A-41EC-A3FA-D4E816C7F47D}"/>
    <cellStyle name="40% - Accent5 2 2 2 5" xfId="2230" xr:uid="{94931EDA-62C0-402C-84B5-87FFADB191A3}"/>
    <cellStyle name="40% - Accent5 2 2 2 5 2" xfId="7520" xr:uid="{0E9B49CA-26E0-4270-9C5F-FC69607F49D9}"/>
    <cellStyle name="40% - Accent5 2 2 2 6" xfId="2231" xr:uid="{41D29FFB-8931-4950-BC61-25C1A769A3B6}"/>
    <cellStyle name="40% - Accent5 2 2 2 6 2" xfId="8176" xr:uid="{C639EB7F-ADED-45A7-BF4F-E03A688D57C9}"/>
    <cellStyle name="40% - Accent5 2 2 2 7" xfId="2232" xr:uid="{A89D1A88-A6B5-40DF-8D69-21488FEA166A}"/>
    <cellStyle name="40% - Accent5 2 2 2 7 2" xfId="8839" xr:uid="{ADAF184D-094E-4C5B-8B61-DB5AD1A4B1AC}"/>
    <cellStyle name="40% - Accent5 2 2 2 8" xfId="5828" xr:uid="{7D7A0124-A230-4E5E-A1D2-6AC31ADC8C48}"/>
    <cellStyle name="40% - Accent5 2 2 3" xfId="2233" xr:uid="{5CCF662B-AF17-43A8-ABE7-20D4EDDFD7C1}"/>
    <cellStyle name="40% - Accent5 2 2 3 2" xfId="2234" xr:uid="{7121EC5B-9AC6-47A3-8D50-B03BCFCF677C}"/>
    <cellStyle name="40% - Accent5 2 2 3 2 2" xfId="2235" xr:uid="{3B841495-F410-4D84-A55C-5B70D1B0EE7D}"/>
    <cellStyle name="40% - Accent5 2 2 3 2 2 2" xfId="7304" xr:uid="{8499CE63-F853-40FC-A8C7-53258259DE49}"/>
    <cellStyle name="40% - Accent5 2 2 3 2 3" xfId="2236" xr:uid="{7102622E-81D4-48DC-902F-3288D9CA243C}"/>
    <cellStyle name="40% - Accent5 2 2 3 2 3 2" xfId="7955" xr:uid="{53C63E04-871C-4849-B4C4-7B3445AF69B3}"/>
    <cellStyle name="40% - Accent5 2 2 3 2 4" xfId="2237" xr:uid="{21274213-657B-4D61-A925-6AE94935CA2F}"/>
    <cellStyle name="40% - Accent5 2 2 3 2 4 2" xfId="8611" xr:uid="{191C4768-F93F-46FC-A9A9-B7D5358AFF3D}"/>
    <cellStyle name="40% - Accent5 2 2 3 2 5" xfId="2238" xr:uid="{9DD12745-494E-4D15-8B91-05C4E1B8FFC4}"/>
    <cellStyle name="40% - Accent5 2 2 3 2 5 2" xfId="9274" xr:uid="{C4259E6D-1860-4209-A2E2-539356296233}"/>
    <cellStyle name="40% - Accent5 2 2 3 2 6" xfId="6272" xr:uid="{18549011-C64D-4CE6-9A9D-7C8A6D709536}"/>
    <cellStyle name="40% - Accent5 2 2 3 3" xfId="2239" xr:uid="{0E560FE3-0C1D-472A-86CB-07A11ABE07E7}"/>
    <cellStyle name="40% - Accent5 2 2 3 3 2" xfId="6977" xr:uid="{2045A716-2273-4945-B2B4-4BB2E6DEC0BF}"/>
    <cellStyle name="40% - Accent5 2 2 3 4" xfId="2240" xr:uid="{847E4E11-714E-4AD0-B0D7-543ADB77F8DF}"/>
    <cellStyle name="40% - Accent5 2 2 3 4 2" xfId="7628" xr:uid="{33AA0129-6460-41F9-B14A-9754224345B0}"/>
    <cellStyle name="40% - Accent5 2 2 3 5" xfId="2241" xr:uid="{97058A7F-9906-492A-BEB2-3E6EB1FC163C}"/>
    <cellStyle name="40% - Accent5 2 2 3 5 2" xfId="8284" xr:uid="{C41A3FF8-686D-43EC-9F79-07518B055C04}"/>
    <cellStyle name="40% - Accent5 2 2 3 6" xfId="2242" xr:uid="{76C5657E-66A4-43AB-9075-29FE1877822A}"/>
    <cellStyle name="40% - Accent5 2 2 3 6 2" xfId="8947" xr:uid="{8AD63477-8431-44CF-BDC4-AB4923E062BE}"/>
    <cellStyle name="40% - Accent5 2 2 3 7" xfId="5942" xr:uid="{295877A5-B208-48E4-B1DA-0B78A18378B3}"/>
    <cellStyle name="40% - Accent5 2 2 4" xfId="2243" xr:uid="{FBD23379-A4E7-4F46-98CE-FB01C36000CD}"/>
    <cellStyle name="40% - Accent5 2 2 4 2" xfId="2244" xr:uid="{B231D22E-1FF8-4FC3-B434-7F202878B862}"/>
    <cellStyle name="40% - Accent5 2 2 4 2 2" xfId="7088" xr:uid="{F01B1104-7FF7-41EF-A595-FEA8FE0115CC}"/>
    <cellStyle name="40% - Accent5 2 2 4 3" xfId="2245" xr:uid="{BB79C7A0-F1D6-47A4-BD85-5F5A8816A99F}"/>
    <cellStyle name="40% - Accent5 2 2 4 3 2" xfId="7739" xr:uid="{D3A8CB91-DC4B-4F81-BFC3-C2C55044692A}"/>
    <cellStyle name="40% - Accent5 2 2 4 4" xfId="2246" xr:uid="{F2916802-26FC-4DA8-ACFB-05EBC2E7FBDC}"/>
    <cellStyle name="40% - Accent5 2 2 4 4 2" xfId="8395" xr:uid="{55FB447E-95B1-428F-9F50-AF69452C744E}"/>
    <cellStyle name="40% - Accent5 2 2 4 5" xfId="2247" xr:uid="{68B8BB2E-C007-4DCA-BA5E-EA049DF51BD2}"/>
    <cellStyle name="40% - Accent5 2 2 4 5 2" xfId="9058" xr:uid="{C82D0812-CE64-40B2-8DC4-43BEF88C3F37}"/>
    <cellStyle name="40% - Accent5 2 2 4 6" xfId="6056" xr:uid="{CEF1F63B-F5A9-4D33-9F32-00F0C1117744}"/>
    <cellStyle name="40% - Accent5 2 2 5" xfId="2248" xr:uid="{DF32E4F2-03E7-44BA-A81D-6DD7C76894AA}"/>
    <cellStyle name="40% - Accent5 2 2 5 2" xfId="6662" xr:uid="{ABAE034A-7E85-4FFE-A21E-266D980E3B8B}"/>
    <cellStyle name="40% - Accent5 2 2 6" xfId="2249" xr:uid="{3324466A-5F95-444B-AB01-AD597ADEF388}"/>
    <cellStyle name="40% - Accent5 2 2 6 2" xfId="6761" xr:uid="{3983788C-B1F3-4B0F-9024-56EB5600D8E4}"/>
    <cellStyle name="40% - Accent5 2 2 7" xfId="2250" xr:uid="{CE3B6E72-CC5E-43EE-B375-0C1ED4B16BE3}"/>
    <cellStyle name="40% - Accent5 2 2 7 2" xfId="7412" xr:uid="{32285EB9-66C8-4753-9356-E41254F0584A}"/>
    <cellStyle name="40% - Accent5 2 2 8" xfId="2251" xr:uid="{2628056D-C761-471D-8A9E-6F963F9FEBF7}"/>
    <cellStyle name="40% - Accent5 2 2 8 2" xfId="8068" xr:uid="{EEA3E9C5-03CD-44F9-B548-8C623CEE183F}"/>
    <cellStyle name="40% - Accent5 2 2 9" xfId="2252" xr:uid="{AB9B622C-2CE3-4F30-8323-5D0F68F5BE27}"/>
    <cellStyle name="40% - Accent5 2 2 9 2" xfId="8731" xr:uid="{BC79F4EC-0D50-4F87-A1D1-2451E9BD07F6}"/>
    <cellStyle name="40% - Accent5 2 3" xfId="2253" xr:uid="{F6A291D6-C614-48E4-80AF-471F343F0D29}"/>
    <cellStyle name="40% - Accent5 2 3 2" xfId="2254" xr:uid="{7C3954CC-5B2D-4358-963A-A7F202B464DC}"/>
    <cellStyle name="40% - Accent5 2 3 2 2" xfId="2255" xr:uid="{21F2E672-9967-454F-8425-05D451DD3EF2}"/>
    <cellStyle name="40% - Accent5 2 3 2 2 2" xfId="7142" xr:uid="{FAC4A248-370E-40B9-A39D-1659512A0D30}"/>
    <cellStyle name="40% - Accent5 2 3 2 3" xfId="2256" xr:uid="{9422FD24-EB08-4B08-8290-441908F556B0}"/>
    <cellStyle name="40% - Accent5 2 3 2 3 2" xfId="7793" xr:uid="{A731140F-FC34-490F-85E4-C51C5F142FC2}"/>
    <cellStyle name="40% - Accent5 2 3 2 4" xfId="2257" xr:uid="{91AB0FC1-3DD5-4077-A11F-A653EA101A72}"/>
    <cellStyle name="40% - Accent5 2 3 2 4 2" xfId="8449" xr:uid="{02B84D09-7FF9-49A5-91FE-5A58B7983851}"/>
    <cellStyle name="40% - Accent5 2 3 2 5" xfId="2258" xr:uid="{12500C3F-3567-47AC-9096-D04BF3630129}"/>
    <cellStyle name="40% - Accent5 2 3 2 5 2" xfId="9112" xr:uid="{066FC3E9-C70A-4D50-9C26-036D57BCC44F}"/>
    <cellStyle name="40% - Accent5 2 3 2 6" xfId="6110" xr:uid="{BD6B343D-4EC5-45F2-981A-AB05BA838FD1}"/>
    <cellStyle name="40% - Accent5 2 3 3" xfId="2259" xr:uid="{19D0FA4E-3AD8-4494-A0F2-3F9CD9879780}"/>
    <cellStyle name="40% - Accent5 2 3 3 2" xfId="6591" xr:uid="{3B620B5B-170A-4875-B242-26AEAD61B2C4}"/>
    <cellStyle name="40% - Accent5 2 3 4" xfId="2260" xr:uid="{9122FBFC-D311-4B1B-B390-904D8C495FD2}"/>
    <cellStyle name="40% - Accent5 2 3 4 2" xfId="6815" xr:uid="{F35659DB-D3D9-498C-BE02-5B7A579953B3}"/>
    <cellStyle name="40% - Accent5 2 3 5" xfId="2261" xr:uid="{0E0D5112-2564-4224-A5C3-15CCDEAD8440}"/>
    <cellStyle name="40% - Accent5 2 3 5 2" xfId="7466" xr:uid="{DBDC20E1-B04D-4A82-AB02-45CF0906B0F9}"/>
    <cellStyle name="40% - Accent5 2 3 6" xfId="2262" xr:uid="{AE220546-8C85-44C8-BD60-4B44EC08A724}"/>
    <cellStyle name="40% - Accent5 2 3 6 2" xfId="8122" xr:uid="{0CE93AEC-7FF4-4C76-A2A0-3E2A144F512E}"/>
    <cellStyle name="40% - Accent5 2 3 7" xfId="2263" xr:uid="{0FE9108F-DC58-4554-A4D8-37C33559790D}"/>
    <cellStyle name="40% - Accent5 2 3 7 2" xfId="8785" xr:uid="{1069AEFD-ADA6-4911-9652-BB8CB2381E46}"/>
    <cellStyle name="40% - Accent5 2 3 8" xfId="5774" xr:uid="{4FA6DA93-152C-4DD8-A8FF-EDB50670F63D}"/>
    <cellStyle name="40% - Accent5 2 4" xfId="2264" xr:uid="{88CC4634-C087-4BBD-ADB9-0CDE7106953B}"/>
    <cellStyle name="40% - Accent5 2 4 2" xfId="2265" xr:uid="{91CE6792-A10D-4CE5-BBE7-AF0A5D155BAE}"/>
    <cellStyle name="40% - Accent5 2 4 2 2" xfId="2266" xr:uid="{4F06E90A-C847-49DB-A2AB-A624E047F20B}"/>
    <cellStyle name="40% - Accent5 2 4 2 2 2" xfId="7250" xr:uid="{6F19F931-D80E-4E16-B062-7035845839BB}"/>
    <cellStyle name="40% - Accent5 2 4 2 3" xfId="2267" xr:uid="{8A96D384-EF68-420C-9F74-72C62E5FAC47}"/>
    <cellStyle name="40% - Accent5 2 4 2 3 2" xfId="7901" xr:uid="{5D4884E3-C3E8-4B43-8581-26134E4CDA21}"/>
    <cellStyle name="40% - Accent5 2 4 2 4" xfId="2268" xr:uid="{AF9C41D7-1A90-4280-A4E1-AB502F99BAC3}"/>
    <cellStyle name="40% - Accent5 2 4 2 4 2" xfId="8557" xr:uid="{9FD92D56-4642-4989-8D63-1FA17CC471E6}"/>
    <cellStyle name="40% - Accent5 2 4 2 5" xfId="2269" xr:uid="{865ECB62-DA95-4AAF-9DE0-E24F63A04DD7}"/>
    <cellStyle name="40% - Accent5 2 4 2 5 2" xfId="9220" xr:uid="{5AFA0510-D95B-4035-B7D2-D9BC87B0A260}"/>
    <cellStyle name="40% - Accent5 2 4 2 6" xfId="6218" xr:uid="{1020112A-D801-4868-A894-7D295A853A64}"/>
    <cellStyle name="40% - Accent5 2 4 3" xfId="2270" xr:uid="{22F37E1A-B16D-4D89-975A-57F7401AEE55}"/>
    <cellStyle name="40% - Accent5 2 4 3 2" xfId="6923" xr:uid="{68558DED-C68A-4B5B-AA8D-4D00AF61BC69}"/>
    <cellStyle name="40% - Accent5 2 4 4" xfId="2271" xr:uid="{6A6CFB9B-DC81-4F67-9123-D3A8FF7314FC}"/>
    <cellStyle name="40% - Accent5 2 4 4 2" xfId="7574" xr:uid="{CCC3FAC0-05B6-44C6-A54F-70197DDFDD7C}"/>
    <cellStyle name="40% - Accent5 2 4 5" xfId="2272" xr:uid="{E7B750BD-3F94-4AD1-BA0A-9502AE10D6A6}"/>
    <cellStyle name="40% - Accent5 2 4 5 2" xfId="8230" xr:uid="{621F46E4-8BE0-4FF4-8306-A1AD41E8ADF0}"/>
    <cellStyle name="40% - Accent5 2 4 6" xfId="2273" xr:uid="{34C59556-D74C-4611-B982-98AD0A81110D}"/>
    <cellStyle name="40% - Accent5 2 4 6 2" xfId="8893" xr:uid="{91356E0F-8FA2-4C87-8719-A9C7BCD0456C}"/>
    <cellStyle name="40% - Accent5 2 4 7" xfId="5888" xr:uid="{3A852172-C3A5-4BC1-AA3A-2B8744261B1D}"/>
    <cellStyle name="40% - Accent5 2 5" xfId="2274" xr:uid="{B0F65EEB-A480-4E5D-B900-1DA0393FCE61}"/>
    <cellStyle name="40% - Accent5 2 5 2" xfId="2275" xr:uid="{129C4E62-E533-41A2-841F-D35665083F6E}"/>
    <cellStyle name="40% - Accent5 2 5 2 2" xfId="7034" xr:uid="{FC258E2F-3F44-4814-B629-29C81A09098B}"/>
    <cellStyle name="40% - Accent5 2 5 3" xfId="2276" xr:uid="{DF51DF9F-2B05-4256-9486-D65F6A60730A}"/>
    <cellStyle name="40% - Accent5 2 5 3 2" xfId="7685" xr:uid="{8112FE13-CC98-4E70-9677-08FE7B17407D}"/>
    <cellStyle name="40% - Accent5 2 5 4" xfId="2277" xr:uid="{01B74023-3F94-4712-A291-ECCEC99EA203}"/>
    <cellStyle name="40% - Accent5 2 5 4 2" xfId="8341" xr:uid="{9A12FC47-2113-4DBF-A347-768D32500FF6}"/>
    <cellStyle name="40% - Accent5 2 5 5" xfId="2278" xr:uid="{768AACA3-CC23-416C-B13B-C42F1289A206}"/>
    <cellStyle name="40% - Accent5 2 5 5 2" xfId="9004" xr:uid="{6AC437BF-35AA-42B5-836B-5B9C27B29AAC}"/>
    <cellStyle name="40% - Accent5 2 5 6" xfId="6002" xr:uid="{459A3323-4BA3-4D20-835C-8E19025306E5}"/>
    <cellStyle name="40% - Accent5 2 6" xfId="2279" xr:uid="{FE96E707-70A9-4CBA-8054-4119D02EC798}"/>
    <cellStyle name="40% - Accent5 2 6 2" xfId="6506" xr:uid="{A4FFE524-FEA2-489B-88DF-F7BFBB0E2A9C}"/>
    <cellStyle name="40% - Accent5 2 7" xfId="2280" xr:uid="{6E235F58-57F8-4A25-A768-0175D2039ACF}"/>
    <cellStyle name="40% - Accent5 2 7 2" xfId="6707" xr:uid="{BBB94643-E434-4337-B8CE-6B39E7127636}"/>
    <cellStyle name="40% - Accent5 2 8" xfId="2281" xr:uid="{19280919-4FF2-41EF-8988-C83E7F387711}"/>
    <cellStyle name="40% - Accent5 2 8 2" xfId="7358" xr:uid="{892CFCB3-B06C-4C8B-B2FB-4BA4B3C7775E}"/>
    <cellStyle name="40% - Accent5 2 9" xfId="2282" xr:uid="{FC0E4C69-0BFD-486C-8886-9670CC782417}"/>
    <cellStyle name="40% - Accent5 2 9 2" xfId="8013" xr:uid="{03E19CC7-7E6C-41C0-A923-D7BE6D6BDA5F}"/>
    <cellStyle name="40% - Accent5 3" xfId="2283" xr:uid="{DEBF0D1E-2800-4FD3-954F-E0E7BF18DA00}"/>
    <cellStyle name="40% - Accent5 3 10" xfId="2284" xr:uid="{0C7CDFAA-A89E-42AE-AE2A-B3995C69801F}"/>
    <cellStyle name="40% - Accent5 3 10 2" xfId="8693" xr:uid="{B40937BA-B2E4-47F1-A221-E4EFB9D1D4A1}"/>
    <cellStyle name="40% - Accent5 3 11" xfId="2285" xr:uid="{269F0C8D-8AAF-4AAC-B5C7-DFD0F2A61F5E}"/>
    <cellStyle name="40% - Accent5 3 11 2" xfId="6454" xr:uid="{0DDB6C34-9FDC-431C-9FD9-4D0FE5EA61C7}"/>
    <cellStyle name="40% - Accent5 3 12" xfId="2286" xr:uid="{739846C8-9F14-4660-86A1-0844F5F4E74D}"/>
    <cellStyle name="40% - Accent5 3 12 2" xfId="6411" xr:uid="{4F1CE70F-026E-43C0-A215-8207E75CDD1A}"/>
    <cellStyle name="40% - Accent5 3 13" xfId="2287" xr:uid="{CA7A112D-81C8-471C-AD2C-D326FDACADE2}"/>
    <cellStyle name="40% - Accent5 3 13 2" xfId="5676" xr:uid="{8AAD8FC0-43BA-4EF6-9D59-8C6B3C4A38FF}"/>
    <cellStyle name="40% - Accent5 3 14" xfId="5005" xr:uid="{CD71DBB3-6675-4F16-939A-4D925489D826}"/>
    <cellStyle name="40% - Accent5 3 2" xfId="2288" xr:uid="{52C3C06A-0FF2-4FC6-827A-A4A4002F77D3}"/>
    <cellStyle name="40% - Accent5 3 2 10" xfId="2289" xr:uid="{AD517EB6-CC4E-4B7B-8DFB-99075332FDA5}"/>
    <cellStyle name="40% - Accent5 3 2 10 2" xfId="5737" xr:uid="{D4E47AEF-4416-42C7-B5A0-D461EA827619}"/>
    <cellStyle name="40% - Accent5 3 2 11" xfId="5097" xr:uid="{63F50CAA-F389-4CA9-8258-59974A37256D}"/>
    <cellStyle name="40% - Accent5 3 2 2" xfId="2290" xr:uid="{31C02A83-1BFD-4B42-BF62-B1E77299F03B}"/>
    <cellStyle name="40% - Accent5 3 2 2 2" xfId="2291" xr:uid="{E83FA6E2-EDA6-4C3F-A75E-42E3399206C2}"/>
    <cellStyle name="40% - Accent5 3 2 2 2 2" xfId="2292" xr:uid="{2B080C68-4D7E-482B-A37B-191EFA2221A0}"/>
    <cellStyle name="40% - Accent5 3 2 2 2 2 2" xfId="7212" xr:uid="{985F0D8E-A02B-4C73-B88B-7C79561EBBE1}"/>
    <cellStyle name="40% - Accent5 3 2 2 2 3" xfId="2293" xr:uid="{F98A0B65-8BD5-44C9-8573-7B6D4BCC7849}"/>
    <cellStyle name="40% - Accent5 3 2 2 2 3 2" xfId="7863" xr:uid="{5B3359FD-03CD-4AB2-B89C-CBE89129F903}"/>
    <cellStyle name="40% - Accent5 3 2 2 2 4" xfId="2294" xr:uid="{910C54EE-7488-4380-8AB3-CA86950050DD}"/>
    <cellStyle name="40% - Accent5 3 2 2 2 4 2" xfId="8519" xr:uid="{9C95D05F-D8C5-4448-A6F9-A7DFC5B5D96E}"/>
    <cellStyle name="40% - Accent5 3 2 2 2 5" xfId="2295" xr:uid="{4E62D74C-ED9D-4A64-BD47-5033EC70FB6D}"/>
    <cellStyle name="40% - Accent5 3 2 2 2 5 2" xfId="9182" xr:uid="{AC281995-4161-4D26-9BA5-0EF3CEEFF93A}"/>
    <cellStyle name="40% - Accent5 3 2 2 2 6" xfId="2296" xr:uid="{07B6FE62-4F2B-40E5-94C1-54AE04C52DCC}"/>
    <cellStyle name="40% - Accent5 3 2 2 2 6 2" xfId="6180" xr:uid="{D1B07B6C-AAE9-488A-9418-8142AB2CBDA4}"/>
    <cellStyle name="40% - Accent5 3 2 2 2 7" xfId="5427" xr:uid="{4AE9F5ED-0E0A-47E8-802F-4147795BBF1E}"/>
    <cellStyle name="40% - Accent5 3 2 2 3" xfId="2297" xr:uid="{FEA7636E-F998-42A7-9AAF-EC3924A516D7}"/>
    <cellStyle name="40% - Accent5 3 2 2 3 2" xfId="6631" xr:uid="{8A9AB942-C9B5-49C6-91AD-2BEFDE5D69B0}"/>
    <cellStyle name="40% - Accent5 3 2 2 4" xfId="2298" xr:uid="{AD36BE6D-E277-4570-8B4F-C1B24AAC52C8}"/>
    <cellStyle name="40% - Accent5 3 2 2 4 2" xfId="6885" xr:uid="{FF0B1FBF-ECB3-4290-8304-20E594619379}"/>
    <cellStyle name="40% - Accent5 3 2 2 5" xfId="2299" xr:uid="{1234B4F2-0747-4735-BD25-D5D29BC84F2D}"/>
    <cellStyle name="40% - Accent5 3 2 2 5 2" xfId="7536" xr:uid="{DB21D04A-3622-4310-9B74-2F7A349A4240}"/>
    <cellStyle name="40% - Accent5 3 2 2 6" xfId="2300" xr:uid="{AF95DFC9-2141-435F-8659-9E6354719FB1}"/>
    <cellStyle name="40% - Accent5 3 2 2 6 2" xfId="8192" xr:uid="{CCB9EC43-16B3-4887-BF75-9A363089BCE9}"/>
    <cellStyle name="40% - Accent5 3 2 2 7" xfId="2301" xr:uid="{B25C61E0-58BD-4B78-8345-3BC659F8E654}"/>
    <cellStyle name="40% - Accent5 3 2 2 7 2" xfId="8855" xr:uid="{FB215BED-197A-4DAE-B0CE-064B871E177C}"/>
    <cellStyle name="40% - Accent5 3 2 2 8" xfId="2302" xr:uid="{96FCA5C9-7052-4087-86EE-0A8C70049682}"/>
    <cellStyle name="40% - Accent5 3 2 2 8 2" xfId="5844" xr:uid="{61AC6522-8547-4CF8-9A88-B6E5AF2CD029}"/>
    <cellStyle name="40% - Accent5 3 2 2 9" xfId="5208" xr:uid="{946A02DE-902D-4CB0-AF25-6C3EA4BD6C69}"/>
    <cellStyle name="40% - Accent5 3 2 3" xfId="2303" xr:uid="{81819AF4-F8BE-4F7E-BD83-52B61F5C7724}"/>
    <cellStyle name="40% - Accent5 3 2 3 2" xfId="2304" xr:uid="{91901B18-057F-4BE2-856A-E3A0D8A00BC1}"/>
    <cellStyle name="40% - Accent5 3 2 3 2 2" xfId="2305" xr:uid="{E02177B7-6C8E-4D27-8BC5-5867D393CA5B}"/>
    <cellStyle name="40% - Accent5 3 2 3 2 2 2" xfId="7320" xr:uid="{16CBE4AA-8ED0-4172-A65D-F716F4C1DFE7}"/>
    <cellStyle name="40% - Accent5 3 2 3 2 3" xfId="2306" xr:uid="{2CA4B6FD-35BD-450A-80B9-34E8F25CCEE5}"/>
    <cellStyle name="40% - Accent5 3 2 3 2 3 2" xfId="7971" xr:uid="{8D41A85B-92E2-435D-B214-6ACA7046DAB9}"/>
    <cellStyle name="40% - Accent5 3 2 3 2 4" xfId="2307" xr:uid="{FD59B59F-50C2-4DAF-BD2F-6A1F64849FD8}"/>
    <cellStyle name="40% - Accent5 3 2 3 2 4 2" xfId="8627" xr:uid="{F21A7623-16D3-4FD0-A0F4-97D2E85C1CD7}"/>
    <cellStyle name="40% - Accent5 3 2 3 2 5" xfId="2308" xr:uid="{D5A656FB-E5B9-406F-883B-150E1D3E295A}"/>
    <cellStyle name="40% - Accent5 3 2 3 2 5 2" xfId="9290" xr:uid="{2ABDB94B-AB0C-43CC-9FB6-9A0627997B3E}"/>
    <cellStyle name="40% - Accent5 3 2 3 2 6" xfId="6288" xr:uid="{A2A6E61D-4EAD-4DD0-B9A0-FEF9C80B7577}"/>
    <cellStyle name="40% - Accent5 3 2 3 3" xfId="2309" xr:uid="{AC1736D7-0ADC-4F41-ACAF-A6459146CC76}"/>
    <cellStyle name="40% - Accent5 3 2 3 3 2" xfId="6993" xr:uid="{AAC68112-9BF8-4384-A104-EFC552CBC1EE}"/>
    <cellStyle name="40% - Accent5 3 2 3 4" xfId="2310" xr:uid="{B02B1DFD-A644-4A99-B2EE-43C39226789E}"/>
    <cellStyle name="40% - Accent5 3 2 3 4 2" xfId="7644" xr:uid="{2AEE1D2C-567D-4AEF-BF15-ED49581E6F87}"/>
    <cellStyle name="40% - Accent5 3 2 3 5" xfId="2311" xr:uid="{18A6B1B1-1A12-4CD3-B8AA-6753D66D2566}"/>
    <cellStyle name="40% - Accent5 3 2 3 5 2" xfId="8300" xr:uid="{00E21D87-8896-49C9-849E-114254C47866}"/>
    <cellStyle name="40% - Accent5 3 2 3 6" xfId="2312" xr:uid="{FEA6C3EE-6D70-4763-AA5B-465CC53E7B75}"/>
    <cellStyle name="40% - Accent5 3 2 3 6 2" xfId="8963" xr:uid="{AE875A51-FE60-4435-B127-BB9BEFE5F1BB}"/>
    <cellStyle name="40% - Accent5 3 2 3 7" xfId="2313" xr:uid="{DD2DB76D-A4A4-42B4-9F1C-1090C8B51581}"/>
    <cellStyle name="40% - Accent5 3 2 3 7 2" xfId="5958" xr:uid="{FDF5395E-2838-40E4-89E5-FC64F9945C59}"/>
    <cellStyle name="40% - Accent5 3 2 3 8" xfId="5317" xr:uid="{9F75D2BB-B6B8-4219-B065-5B3604C71683}"/>
    <cellStyle name="40% - Accent5 3 2 4" xfId="2314" xr:uid="{8DF8CB9C-8C50-4CD9-86A1-C79F8BB4C879}"/>
    <cellStyle name="40% - Accent5 3 2 4 2" xfId="2315" xr:uid="{EA1AA7F4-8B3F-4DA1-A9C6-C1518A760275}"/>
    <cellStyle name="40% - Accent5 3 2 4 2 2" xfId="7104" xr:uid="{822C543B-9753-421D-AC65-104D9DE9AD7A}"/>
    <cellStyle name="40% - Accent5 3 2 4 3" xfId="2316" xr:uid="{5AC41EF4-A4F3-46CF-8D25-7387E06E7C17}"/>
    <cellStyle name="40% - Accent5 3 2 4 3 2" xfId="7755" xr:uid="{7FC17253-E353-477C-8F1D-AF06674F22AD}"/>
    <cellStyle name="40% - Accent5 3 2 4 4" xfId="2317" xr:uid="{FCEB2CC5-8496-4E84-8047-D9934ED8EBA7}"/>
    <cellStyle name="40% - Accent5 3 2 4 4 2" xfId="8411" xr:uid="{C257D120-C7A3-40EB-A2C0-5746A2EBB31E}"/>
    <cellStyle name="40% - Accent5 3 2 4 5" xfId="2318" xr:uid="{7D1361BB-003F-45ED-8A34-7F6CBD433DA6}"/>
    <cellStyle name="40% - Accent5 3 2 4 5 2" xfId="9074" xr:uid="{F1DF336F-6AF4-4B6A-B1EB-8A7F0E9C16FC}"/>
    <cellStyle name="40% - Accent5 3 2 4 6" xfId="6072" xr:uid="{4D9B5A56-BB24-45D4-A78D-F496AE5D6772}"/>
    <cellStyle name="40% - Accent5 3 2 5" xfId="2319" xr:uid="{705B1EF4-8CAE-4D0F-A0EE-BFCBFC1FA1CA}"/>
    <cellStyle name="40% - Accent5 3 2 5 2" xfId="6624" xr:uid="{D93411F9-0DCF-497B-B5CD-B6700FA22CF2}"/>
    <cellStyle name="40% - Accent5 3 2 6" xfId="2320" xr:uid="{136D5BA9-262B-46F4-86C2-B404B2906331}"/>
    <cellStyle name="40% - Accent5 3 2 6 2" xfId="6777" xr:uid="{F0C63213-7340-44DA-95DD-2D6E0CB1D48A}"/>
    <cellStyle name="40% - Accent5 3 2 7" xfId="2321" xr:uid="{33DD132F-DD3D-4DCA-8E48-7D66840B491B}"/>
    <cellStyle name="40% - Accent5 3 2 7 2" xfId="7428" xr:uid="{BF796BA3-230D-41B2-B5F1-8C9A67AEE07C}"/>
    <cellStyle name="40% - Accent5 3 2 8" xfId="2322" xr:uid="{8C0BCCBE-0468-4BB2-A1A2-164FCBE8F4B9}"/>
    <cellStyle name="40% - Accent5 3 2 8 2" xfId="8084" xr:uid="{08CEFF76-11DD-46D5-A5A9-0BA1F0360CB0}"/>
    <cellStyle name="40% - Accent5 3 2 9" xfId="2323" xr:uid="{1C67C7DA-95AA-419C-8367-321163C70964}"/>
    <cellStyle name="40% - Accent5 3 2 9 2" xfId="8747" xr:uid="{EF5346E4-0442-4209-9D0B-33A22005E7B4}"/>
    <cellStyle name="40% - Accent5 3 3" xfId="2324" xr:uid="{C339E6E3-BA0A-46E9-8991-73B64F879C47}"/>
    <cellStyle name="40% - Accent5 3 3 2" xfId="2325" xr:uid="{6EA4B65B-30E1-4B7A-AA63-19F76AC6E840}"/>
    <cellStyle name="40% - Accent5 3 3 2 2" xfId="2326" xr:uid="{510A9D2E-7747-4895-87F1-AF1DD5DE88F8}"/>
    <cellStyle name="40% - Accent5 3 3 2 2 2" xfId="7158" xr:uid="{701C01BA-7AFD-4256-B78D-C7308650C1CF}"/>
    <cellStyle name="40% - Accent5 3 3 2 3" xfId="2327" xr:uid="{49731F93-2B5B-4D5A-8E12-4AB7BF0E0369}"/>
    <cellStyle name="40% - Accent5 3 3 2 3 2" xfId="7809" xr:uid="{795916C5-C57C-423A-A716-7FDB80AB1BBE}"/>
    <cellStyle name="40% - Accent5 3 3 2 4" xfId="2328" xr:uid="{326A5221-99C5-4FC1-9DAF-BAE3BB563CFB}"/>
    <cellStyle name="40% - Accent5 3 3 2 4 2" xfId="8465" xr:uid="{B8B35A20-A9BA-45D3-8CFB-DAFFAA3D4E0C}"/>
    <cellStyle name="40% - Accent5 3 3 2 5" xfId="2329" xr:uid="{E1FCE4B6-37E9-4C97-9B67-B5C03845288E}"/>
    <cellStyle name="40% - Accent5 3 3 2 5 2" xfId="9128" xr:uid="{4ADB9B3C-EC1D-4CCD-8919-F2B35A99ECD6}"/>
    <cellStyle name="40% - Accent5 3 3 2 6" xfId="2330" xr:uid="{1367390E-CC45-42D1-9BC5-8169AF34FA06}"/>
    <cellStyle name="40% - Accent5 3 3 2 6 2" xfId="6126" xr:uid="{D9CCB9B5-E34B-4236-A104-B2324EE0D796}"/>
    <cellStyle name="40% - Accent5 3 3 2 7" xfId="5384" xr:uid="{DA9A1F0B-369E-461E-856D-01BDFAE090D1}"/>
    <cellStyle name="40% - Accent5 3 3 3" xfId="2331" xr:uid="{16B535AB-EF05-4635-8298-23B950FD5E76}"/>
    <cellStyle name="40% - Accent5 3 3 3 2" xfId="6654" xr:uid="{6B8716F8-B4C3-4734-8B66-B9C5678A34FE}"/>
    <cellStyle name="40% - Accent5 3 3 4" xfId="2332" xr:uid="{056EACB2-9233-4DA2-8717-80256259BE9F}"/>
    <cellStyle name="40% - Accent5 3 3 4 2" xfId="6831" xr:uid="{2DB7C9A5-3E40-486C-9A97-680636E2BC25}"/>
    <cellStyle name="40% - Accent5 3 3 5" xfId="2333" xr:uid="{F2084579-F93C-43DB-9DA0-087994DE05AC}"/>
    <cellStyle name="40% - Accent5 3 3 5 2" xfId="7482" xr:uid="{B280CA0A-91ED-4E71-A295-325F2E98B91E}"/>
    <cellStyle name="40% - Accent5 3 3 6" xfId="2334" xr:uid="{338C5432-A5A7-4D1A-B447-CC0E2FA80E9E}"/>
    <cellStyle name="40% - Accent5 3 3 6 2" xfId="8138" xr:uid="{5782DAD8-470C-455E-B54B-811C88C06E5A}"/>
    <cellStyle name="40% - Accent5 3 3 7" xfId="2335" xr:uid="{F9A5D65B-4231-477C-9A1A-8DF78281A0A7}"/>
    <cellStyle name="40% - Accent5 3 3 7 2" xfId="8801" xr:uid="{12841BDD-97CF-4B31-9D81-A271E9E1E509}"/>
    <cellStyle name="40% - Accent5 3 3 8" xfId="2336" xr:uid="{34E4E542-DBD7-49C8-94D7-FA00DE3995F5}"/>
    <cellStyle name="40% - Accent5 3 3 8 2" xfId="5790" xr:uid="{C6235211-0CE7-4D86-B57E-AD54AE676BDB}"/>
    <cellStyle name="40% - Accent5 3 3 9" xfId="5165" xr:uid="{1A20A1C6-0384-4E9E-8655-617B73B2607F}"/>
    <cellStyle name="40% - Accent5 3 4" xfId="2337" xr:uid="{31A6ED7D-056B-4F36-8E13-1FBF07DB3D2C}"/>
    <cellStyle name="40% - Accent5 3 4 2" xfId="2338" xr:uid="{4FD43B1A-0D3F-4A62-8854-72CB26698110}"/>
    <cellStyle name="40% - Accent5 3 4 2 2" xfId="2339" xr:uid="{64808EED-99E4-498A-A579-CD6DC3BF9AEC}"/>
    <cellStyle name="40% - Accent5 3 4 2 2 2" xfId="7266" xr:uid="{C38660AA-F2C1-4E31-954D-95410CC8E8FD}"/>
    <cellStyle name="40% - Accent5 3 4 2 3" xfId="2340" xr:uid="{1023464E-1FF3-4EED-8016-74544E684DB3}"/>
    <cellStyle name="40% - Accent5 3 4 2 3 2" xfId="7917" xr:uid="{AE6A8983-51A1-4F08-A5DB-42B030C2CE06}"/>
    <cellStyle name="40% - Accent5 3 4 2 4" xfId="2341" xr:uid="{7639BF9F-46C4-44B8-9C42-014D984315AE}"/>
    <cellStyle name="40% - Accent5 3 4 2 4 2" xfId="8573" xr:uid="{0D28187B-BD46-40F0-B15E-4BA1D40BAD5E}"/>
    <cellStyle name="40% - Accent5 3 4 2 5" xfId="2342" xr:uid="{EFC93026-1498-4BA8-9AA1-92CC26258388}"/>
    <cellStyle name="40% - Accent5 3 4 2 5 2" xfId="9236" xr:uid="{80EA1F8E-3FB2-44C7-9259-24089C705FE8}"/>
    <cellStyle name="40% - Accent5 3 4 2 6" xfId="6234" xr:uid="{3D33E4A0-FE70-4CE9-8EB4-EFEFFFF01AEB}"/>
    <cellStyle name="40% - Accent5 3 4 3" xfId="2343" xr:uid="{D76518DF-3B1C-4104-8EAB-6F46167D215A}"/>
    <cellStyle name="40% - Accent5 3 4 3 2" xfId="6939" xr:uid="{993C935A-78E3-4C0E-BCC6-A7C21387D973}"/>
    <cellStyle name="40% - Accent5 3 4 4" xfId="2344" xr:uid="{E50DE5C9-D2B8-4DA1-8F0B-D49C645C9FB5}"/>
    <cellStyle name="40% - Accent5 3 4 4 2" xfId="7590" xr:uid="{00C6EC42-FEFE-4D9E-A94F-1EC5173FA01B}"/>
    <cellStyle name="40% - Accent5 3 4 5" xfId="2345" xr:uid="{6A5D7183-BFB8-49E5-B3F3-FAF9AF99C8FA}"/>
    <cellStyle name="40% - Accent5 3 4 5 2" xfId="8246" xr:uid="{72611D65-7941-4354-9741-017A6E407F3E}"/>
    <cellStyle name="40% - Accent5 3 4 6" xfId="2346" xr:uid="{3007E21C-FC56-410E-A3D9-2789916A2F37}"/>
    <cellStyle name="40% - Accent5 3 4 6 2" xfId="8909" xr:uid="{464F49D9-35B4-4DF2-A502-CDD0A9A431F8}"/>
    <cellStyle name="40% - Accent5 3 4 7" xfId="2347" xr:uid="{F165FBF3-0160-4AA2-A740-D22AE83253D2}"/>
    <cellStyle name="40% - Accent5 3 4 7 2" xfId="5904" xr:uid="{199FD128-E3B8-43CB-B5C2-B9A296B9BFF8}"/>
    <cellStyle name="40% - Accent5 3 4 8" xfId="5274" xr:uid="{562F6777-856E-40A4-BD9F-B0AB2CF40C66}"/>
    <cellStyle name="40% - Accent5 3 5" xfId="2348" xr:uid="{E11348A4-8D21-437F-B017-87524C801EED}"/>
    <cellStyle name="40% - Accent5 3 5 2" xfId="2349" xr:uid="{DDAF8A41-0412-41D8-9C2C-70DB8864316C}"/>
    <cellStyle name="40% - Accent5 3 5 2 2" xfId="7050" xr:uid="{22ED70C7-236B-4454-A649-ABEE2F7DFF63}"/>
    <cellStyle name="40% - Accent5 3 5 3" xfId="2350" xr:uid="{15ECB063-30F5-42FA-86EF-C837CBBC20B4}"/>
    <cellStyle name="40% - Accent5 3 5 3 2" xfId="7701" xr:uid="{02B8827A-ED9B-42DB-B7CF-23E41A227B71}"/>
    <cellStyle name="40% - Accent5 3 5 4" xfId="2351" xr:uid="{641FBEEC-B71C-441E-8A6D-359DC748A563}"/>
    <cellStyle name="40% - Accent5 3 5 4 2" xfId="8357" xr:uid="{7B652445-28EF-4B9C-80D4-FC627FC416C1}"/>
    <cellStyle name="40% - Accent5 3 5 5" xfId="2352" xr:uid="{EC98745B-6B7A-4093-BCF1-F06731D1C997}"/>
    <cellStyle name="40% - Accent5 3 5 5 2" xfId="9020" xr:uid="{BA3ED136-5FF9-40D9-A8B4-DD25FD95D57E}"/>
    <cellStyle name="40% - Accent5 3 5 6" xfId="2353" xr:uid="{28D33224-7DCC-4322-9ED7-3A655A08A764}"/>
    <cellStyle name="40% - Accent5 3 5 6 2" xfId="6018" xr:uid="{7B7919DC-B546-4817-9E1A-3B4E84CF55AB}"/>
    <cellStyle name="40% - Accent5 3 5 7" xfId="5051" xr:uid="{0407A167-6FF8-41F2-BABA-E5F10B2D18D1}"/>
    <cellStyle name="40% - Accent5 3 6" xfId="2354" xr:uid="{F5F17F82-D664-44F3-A79C-7B976635E7A1}"/>
    <cellStyle name="40% - Accent5 3 6 2" xfId="6569" xr:uid="{9F274746-8E77-4FF5-8DF9-ACD9F730A58B}"/>
    <cellStyle name="40% - Accent5 3 7" xfId="2355" xr:uid="{35D80945-986C-4540-8E52-FCE5D68A257F}"/>
    <cellStyle name="40% - Accent5 3 7 2" xfId="6723" xr:uid="{405B5F38-D87E-4936-BF48-D68F19DA12F7}"/>
    <cellStyle name="40% - Accent5 3 8" xfId="2356" xr:uid="{5E72F501-DCC9-4443-BD8B-B07BB1E3BFB5}"/>
    <cellStyle name="40% - Accent5 3 8 2" xfId="7374" xr:uid="{A3791227-F46B-4B4C-9E75-163028A1F98A}"/>
    <cellStyle name="40% - Accent5 3 9" xfId="2357" xr:uid="{BA10EE27-4EF4-447C-9F68-09ABAC60731D}"/>
    <cellStyle name="40% - Accent5 3 9 2" xfId="8029" xr:uid="{D26F1548-13C6-4B0D-A8C1-922328456093}"/>
    <cellStyle name="40% - Accent5 4" xfId="2358" xr:uid="{EC333F91-72AB-4DF8-9681-3D83FB9464E6}"/>
    <cellStyle name="40% - Accent5 4 10" xfId="2359" xr:uid="{65A4095C-B3E3-444E-A4EA-7D46ABF3F4A7}"/>
    <cellStyle name="40% - Accent5 4 10 2" xfId="5704" xr:uid="{B291769B-F27A-4439-9C52-C7E5D54EDAB1}"/>
    <cellStyle name="40% - Accent5 4 11" xfId="5116" xr:uid="{BB074CAF-D492-4B19-9C10-65D7BAA0BE91}"/>
    <cellStyle name="40% - Accent5 4 2" xfId="2360" xr:uid="{074302D7-BB37-4DC0-99D3-C4CA93073917}"/>
    <cellStyle name="40% - Accent5 4 2 2" xfId="2361" xr:uid="{6BDCE448-DCCE-4948-BD8D-49370BD1552A}"/>
    <cellStyle name="40% - Accent5 4 2 2 2" xfId="2362" xr:uid="{A252B825-DDB0-4C49-985D-D816F8014D1A}"/>
    <cellStyle name="40% - Accent5 4 2 2 2 2" xfId="7179" xr:uid="{8EF68FD0-4346-4237-AAD5-90E26A212D5D}"/>
    <cellStyle name="40% - Accent5 4 2 2 3" xfId="2363" xr:uid="{CFE9D23B-D6EC-431D-9902-89D6997E0F79}"/>
    <cellStyle name="40% - Accent5 4 2 2 3 2" xfId="7830" xr:uid="{06E642AB-0BB5-491C-B501-BEDCD86704CD}"/>
    <cellStyle name="40% - Accent5 4 2 2 4" xfId="2364" xr:uid="{3612EA5E-CB01-46E9-8FDC-1086F0C67AA9}"/>
    <cellStyle name="40% - Accent5 4 2 2 4 2" xfId="8486" xr:uid="{10B842D5-83B4-4EB6-893F-1BB2BA165AB9}"/>
    <cellStyle name="40% - Accent5 4 2 2 5" xfId="2365" xr:uid="{EE0CD5D5-7B3B-4109-B4FE-8960F463A09D}"/>
    <cellStyle name="40% - Accent5 4 2 2 5 2" xfId="9149" xr:uid="{93C28A49-FF04-4296-A1DC-EF6C00074C2C}"/>
    <cellStyle name="40% - Accent5 4 2 2 6" xfId="2366" xr:uid="{24952D8D-C328-47AE-810A-67D8BBAA165F}"/>
    <cellStyle name="40% - Accent5 4 2 2 6 2" xfId="6147" xr:uid="{EFAF899B-5E08-40DC-AD9A-60CEE5189F26}"/>
    <cellStyle name="40% - Accent5 4 2 2 7" xfId="5446" xr:uid="{50034775-BD22-49EE-B3CB-9932C14DEA04}"/>
    <cellStyle name="40% - Accent5 4 2 3" xfId="2367" xr:uid="{EC8C9821-C9A2-41CA-8464-32016CC16426}"/>
    <cellStyle name="40% - Accent5 4 2 3 2" xfId="6583" xr:uid="{A9BA1CA8-5C7D-4ED8-B4A2-7046206CA3CD}"/>
    <cellStyle name="40% - Accent5 4 2 4" xfId="2368" xr:uid="{5C803A17-DC7D-4A20-AEE9-01963DC4C00D}"/>
    <cellStyle name="40% - Accent5 4 2 4 2" xfId="6852" xr:uid="{06975A5F-53D0-46DF-BD38-0ABAA3784CCB}"/>
    <cellStyle name="40% - Accent5 4 2 5" xfId="2369" xr:uid="{1414DB6C-3545-4B0D-B122-81D08580BCDC}"/>
    <cellStyle name="40% - Accent5 4 2 5 2" xfId="7503" xr:uid="{760BF64F-8D69-441E-A89F-255D180B4732}"/>
    <cellStyle name="40% - Accent5 4 2 6" xfId="2370" xr:uid="{46C0D962-44B1-4B2A-B463-4027AAFE5CE4}"/>
    <cellStyle name="40% - Accent5 4 2 6 2" xfId="8159" xr:uid="{88D82D51-CBC2-4329-885C-ECA8A7DD8D38}"/>
    <cellStyle name="40% - Accent5 4 2 7" xfId="2371" xr:uid="{011CFBB6-17E0-4312-B039-033DA9E1DC9E}"/>
    <cellStyle name="40% - Accent5 4 2 7 2" xfId="8822" xr:uid="{76B90840-0B10-456A-A57D-BB5F5949D42B}"/>
    <cellStyle name="40% - Accent5 4 2 8" xfId="2372" xr:uid="{A81B604C-08A2-4BED-AE8B-41516063D987}"/>
    <cellStyle name="40% - Accent5 4 2 8 2" xfId="5811" xr:uid="{47CF6809-829F-4B77-B232-5FAB1DB38C70}"/>
    <cellStyle name="40% - Accent5 4 2 9" xfId="5227" xr:uid="{4D7CDEBB-40DC-4DC0-B256-E895373D600C}"/>
    <cellStyle name="40% - Accent5 4 3" xfId="2373" xr:uid="{AD8DD587-0926-482B-8C45-DF0E4AF77770}"/>
    <cellStyle name="40% - Accent5 4 3 2" xfId="2374" xr:uid="{00D2FE95-0526-4A53-949C-D6F18935C09D}"/>
    <cellStyle name="40% - Accent5 4 3 2 2" xfId="2375" xr:uid="{05E738FA-1881-4DB9-A9D0-C0A86FCCDDDA}"/>
    <cellStyle name="40% - Accent5 4 3 2 2 2" xfId="7287" xr:uid="{3F7B0BBC-92E7-4F0A-B4B6-7E58A6574CE0}"/>
    <cellStyle name="40% - Accent5 4 3 2 3" xfId="2376" xr:uid="{AF8EA443-C28D-41FC-BB8D-E1C1C28EBB4A}"/>
    <cellStyle name="40% - Accent5 4 3 2 3 2" xfId="7938" xr:uid="{3ACAB669-757D-46B0-9A50-4983A484EAC9}"/>
    <cellStyle name="40% - Accent5 4 3 2 4" xfId="2377" xr:uid="{0E352003-FCEC-4920-AB5F-F205572B2102}"/>
    <cellStyle name="40% - Accent5 4 3 2 4 2" xfId="8594" xr:uid="{2FC60C24-A391-400E-8B20-93AAFEB1026D}"/>
    <cellStyle name="40% - Accent5 4 3 2 5" xfId="2378" xr:uid="{E6412723-6895-4834-B9A6-401BB729BA3A}"/>
    <cellStyle name="40% - Accent5 4 3 2 5 2" xfId="9257" xr:uid="{D7217ABC-7D82-41E9-9579-321B2E0A271E}"/>
    <cellStyle name="40% - Accent5 4 3 2 6" xfId="6255" xr:uid="{EF07EEB2-5684-4C02-A45C-77CCCCB5FB02}"/>
    <cellStyle name="40% - Accent5 4 3 3" xfId="2379" xr:uid="{341325F2-5A79-447C-BA21-CF73B6934B89}"/>
    <cellStyle name="40% - Accent5 4 3 3 2" xfId="6960" xr:uid="{45393E34-B30B-4D3C-B3A8-DF57ED93A4CF}"/>
    <cellStyle name="40% - Accent5 4 3 4" xfId="2380" xr:uid="{2BF402F9-56E1-474B-B635-8F918552E12D}"/>
    <cellStyle name="40% - Accent5 4 3 4 2" xfId="7611" xr:uid="{5E592A1D-2903-4BC6-BE35-207717364DBC}"/>
    <cellStyle name="40% - Accent5 4 3 5" xfId="2381" xr:uid="{9465964C-ED7F-4699-890D-423C6A4C2630}"/>
    <cellStyle name="40% - Accent5 4 3 5 2" xfId="8267" xr:uid="{F59D2240-48D7-485B-8AE5-32A6605B69E2}"/>
    <cellStyle name="40% - Accent5 4 3 6" xfId="2382" xr:uid="{5F2348D2-2AB9-42C1-AC6B-CF98C774FB1A}"/>
    <cellStyle name="40% - Accent5 4 3 6 2" xfId="8930" xr:uid="{592F3BE1-B12E-40B8-8246-B4DCBBA19E79}"/>
    <cellStyle name="40% - Accent5 4 3 7" xfId="2383" xr:uid="{8191C4D7-8A9C-4AED-A21E-AE032C068856}"/>
    <cellStyle name="40% - Accent5 4 3 7 2" xfId="5925" xr:uid="{54A8A7B9-ADFE-4194-89F5-D30A071D7EE7}"/>
    <cellStyle name="40% - Accent5 4 3 8" xfId="5336" xr:uid="{D46F86DB-1144-458B-80D3-CF64282F097C}"/>
    <cellStyle name="40% - Accent5 4 4" xfId="2384" xr:uid="{5B3A3774-7E28-41DD-AB9C-257098CE7D2D}"/>
    <cellStyle name="40% - Accent5 4 4 2" xfId="2385" xr:uid="{239A92C5-5E1C-46FA-A02B-08A435C7D181}"/>
    <cellStyle name="40% - Accent5 4 4 2 2" xfId="7071" xr:uid="{565D740B-C9CF-4FF4-8CC3-DD704E6E5A22}"/>
    <cellStyle name="40% - Accent5 4 4 3" xfId="2386" xr:uid="{0C001C60-AAE2-4F93-9291-501DC1C4631D}"/>
    <cellStyle name="40% - Accent5 4 4 3 2" xfId="7722" xr:uid="{198BB13E-0954-4609-8642-930BE0CCB830}"/>
    <cellStyle name="40% - Accent5 4 4 4" xfId="2387" xr:uid="{B08C8DEC-E354-4E72-B335-A5E7A7F16EA0}"/>
    <cellStyle name="40% - Accent5 4 4 4 2" xfId="8378" xr:uid="{C3775868-1520-44E7-8097-BAA806FCC7E6}"/>
    <cellStyle name="40% - Accent5 4 4 5" xfId="2388" xr:uid="{4E5F0105-2284-42C9-9317-4F3FF32EBC53}"/>
    <cellStyle name="40% - Accent5 4 4 5 2" xfId="9041" xr:uid="{C6B01E9A-00ED-4524-B610-CFC2E826B52F}"/>
    <cellStyle name="40% - Accent5 4 4 6" xfId="6039" xr:uid="{8F2100F1-52C4-43CE-8434-86B39A527294}"/>
    <cellStyle name="40% - Accent5 4 5" xfId="2389" xr:uid="{B6DABBF3-1E01-44C0-A0EE-47EAB4F9013B}"/>
    <cellStyle name="40% - Accent5 4 5 2" xfId="6613" xr:uid="{2AA46975-ED16-4920-887A-BA467F5A5554}"/>
    <cellStyle name="40% - Accent5 4 6" xfId="2390" xr:uid="{A840A273-277C-431A-AAD8-EC16BF58AFE7}"/>
    <cellStyle name="40% - Accent5 4 6 2" xfId="6744" xr:uid="{81946087-AFD6-45DC-B483-DC94F1274477}"/>
    <cellStyle name="40% - Accent5 4 7" xfId="2391" xr:uid="{A107CABB-0D45-4E5C-8AFC-CDC8672C4A68}"/>
    <cellStyle name="40% - Accent5 4 7 2" xfId="7395" xr:uid="{0A743AD4-BFD4-48D2-8F9D-49FE25880A2A}"/>
    <cellStyle name="40% - Accent5 4 8" xfId="2392" xr:uid="{D4983988-704F-4BD0-8458-427FD2871C1B}"/>
    <cellStyle name="40% - Accent5 4 8 2" xfId="8051" xr:uid="{A011C261-76D6-4A71-BDB5-2292BFDA31F5}"/>
    <cellStyle name="40% - Accent5 4 9" xfId="2393" xr:uid="{B2D4BB91-8F2B-43F7-9402-B270D1748D7B}"/>
    <cellStyle name="40% - Accent5 4 9 2" xfId="8714" xr:uid="{66EE7A7B-E7B3-4C9E-97E4-E34644858914}"/>
    <cellStyle name="40% - Accent5 5" xfId="2394" xr:uid="{183708CB-C396-4ABF-A882-41D4C47216E4}"/>
    <cellStyle name="40% - Accent5 5 10" xfId="2395" xr:uid="{4D7E835D-BA9F-41AB-9381-4B7FEF0058A7}"/>
    <cellStyle name="40% - Accent5 5 10 2" xfId="5755" xr:uid="{E067E586-7904-40A4-ABD0-64D7F79296ED}"/>
    <cellStyle name="40% - Accent5 5 11" xfId="5075" xr:uid="{7E3D7F63-3A91-44CA-8E50-A870D149F3C8}"/>
    <cellStyle name="40% - Accent5 5 2" xfId="2396" xr:uid="{EF51F3FF-5DAF-4257-9FDA-C333FC23DABE}"/>
    <cellStyle name="40% - Accent5 5 2 2" xfId="2397" xr:uid="{A123F0FC-A1B3-4E41-BD72-4E033CA8D812}"/>
    <cellStyle name="40% - Accent5 5 2 2 2" xfId="2398" xr:uid="{9A4FBF50-34D1-46DD-9DD5-0FE1F3194841}"/>
    <cellStyle name="40% - Accent5 5 2 2 2 2" xfId="7123" xr:uid="{39129623-BB0C-48A9-92A9-95A4E212246B}"/>
    <cellStyle name="40% - Accent5 5 2 2 3" xfId="5408" xr:uid="{445FC307-1CED-4900-A39D-AC3B6257B614}"/>
    <cellStyle name="40% - Accent5 5 2 3" xfId="2399" xr:uid="{550841EA-022C-4E73-8DAC-262F78CE2C87}"/>
    <cellStyle name="40% - Accent5 5 2 3 2" xfId="7774" xr:uid="{E80E5566-92FE-4D7C-BC3A-E731625F75BC}"/>
    <cellStyle name="40% - Accent5 5 2 4" xfId="2400" xr:uid="{5F0E0A26-1E19-4484-9DE1-39323C890267}"/>
    <cellStyle name="40% - Accent5 5 2 4 2" xfId="8430" xr:uid="{9914AE6B-53A8-4F95-BD9B-7CB285190701}"/>
    <cellStyle name="40% - Accent5 5 2 5" xfId="2401" xr:uid="{70D2CAF2-2025-482A-8101-7C72FE32CE58}"/>
    <cellStyle name="40% - Accent5 5 2 5 2" xfId="9093" xr:uid="{190C02D8-CDFE-4BE5-A2C7-046172807AA4}"/>
    <cellStyle name="40% - Accent5 5 2 6" xfId="2402" xr:uid="{3AA247AB-6A67-4CCC-801C-48AFB9C6C121}"/>
    <cellStyle name="40% - Accent5 5 2 6 2" xfId="6091" xr:uid="{1D50EDF8-560F-41E6-BCF1-E745295FDD7C}"/>
    <cellStyle name="40% - Accent5 5 2 7" xfId="5189" xr:uid="{BB03E8B2-38D4-4495-A3D1-65F7B2CC3E2A}"/>
    <cellStyle name="40% - Accent5 5 3" xfId="2403" xr:uid="{15FCF0EE-629C-4235-94BC-D3B261F2E798}"/>
    <cellStyle name="40% - Accent5 5 3 2" xfId="2404" xr:uid="{B0C4B1EC-633D-43FD-BAE9-BA5AAE6435AD}"/>
    <cellStyle name="40% - Accent5 5 3 2 2" xfId="6575" xr:uid="{963AA160-332C-4070-943B-BA5887214192}"/>
    <cellStyle name="40% - Accent5 5 3 3" xfId="5298" xr:uid="{5F88E40B-CB0C-4E13-8398-CC4912739148}"/>
    <cellStyle name="40% - Accent5 5 4" xfId="2405" xr:uid="{E87B6F79-40FC-4BF6-994B-9A8F8B3F6F3C}"/>
    <cellStyle name="40% - Accent5 5 4 2" xfId="6796" xr:uid="{F68E8FFF-F1F7-4B9D-82B2-CEDEDB209D47}"/>
    <cellStyle name="40% - Accent5 5 5" xfId="2406" xr:uid="{1755F7D1-4285-4C93-BE4C-43BFDD95541F}"/>
    <cellStyle name="40% - Accent5 5 5 2" xfId="7447" xr:uid="{3DA7AA6E-015D-4939-A731-943EDCC7E88F}"/>
    <cellStyle name="40% - Accent5 5 6" xfId="2407" xr:uid="{7F1B0E76-7FCA-4199-B86B-989603EBFC1F}"/>
    <cellStyle name="40% - Accent5 5 6 2" xfId="8103" xr:uid="{3F8E7C0D-7680-4C55-9C62-897EAE7DB5F2}"/>
    <cellStyle name="40% - Accent5 5 7" xfId="2408" xr:uid="{35B3AF49-4534-4961-8AF3-407634D0CE4F}"/>
    <cellStyle name="40% - Accent5 5 7 2" xfId="8766" xr:uid="{3724FFC3-9D82-4AE2-8BD7-C2C3038DDA14}"/>
    <cellStyle name="40% - Accent5 5 8" xfId="2409" xr:uid="{2D3CF083-E3A7-4057-BCD4-47DF5EED8565}"/>
    <cellStyle name="40% - Accent5 5 8 2" xfId="6469" xr:uid="{FC34F021-326C-4970-B069-B7EFC9DBCC30}"/>
    <cellStyle name="40% - Accent5 5 9" xfId="2410" xr:uid="{C87C0CD8-709B-4D4C-BCE7-A9079DEEFE1E}"/>
    <cellStyle name="40% - Accent5 5 9 2" xfId="6347" xr:uid="{4133F6A0-D231-4CCA-952F-845C7D1E459B}"/>
    <cellStyle name="40% - Accent5 6" xfId="2411" xr:uid="{C0B32F9D-0179-4323-9971-F3DB1C79231C}"/>
    <cellStyle name="40% - Accent5 6 2" xfId="2412" xr:uid="{9FBBDB2C-4303-43A9-BAE0-E9216F9781A9}"/>
    <cellStyle name="40% - Accent5 6 2 2" xfId="2413" xr:uid="{34303AB5-B208-4184-A800-8D220F89FBB0}"/>
    <cellStyle name="40% - Accent5 6 2 2 2" xfId="7231" xr:uid="{8680CAE4-F853-4B22-B888-153C9EE23767}"/>
    <cellStyle name="40% - Accent5 6 2 3" xfId="2414" xr:uid="{06C609FB-8673-4F05-83B4-A1FB9E56F991}"/>
    <cellStyle name="40% - Accent5 6 2 3 2" xfId="7882" xr:uid="{CE326DB0-CF8F-424C-AE60-6B9400865A58}"/>
    <cellStyle name="40% - Accent5 6 2 4" xfId="2415" xr:uid="{46639B0D-4858-4453-B1B9-535DA1C14BBE}"/>
    <cellStyle name="40% - Accent5 6 2 4 2" xfId="8538" xr:uid="{A88755B6-F50B-4BEB-BB05-7F8FC6C0CAF7}"/>
    <cellStyle name="40% - Accent5 6 2 5" xfId="2416" xr:uid="{92CB40AB-FFA3-4101-93FC-3316DEBCFD47}"/>
    <cellStyle name="40% - Accent5 6 2 5 2" xfId="9201" xr:uid="{58912257-04A6-4E09-AAD5-C57F0B012912}"/>
    <cellStyle name="40% - Accent5 6 2 6" xfId="2417" xr:uid="{AAD90372-B2F7-42C1-8F40-5F637B917F52}"/>
    <cellStyle name="40% - Accent5 6 2 6 2" xfId="6199" xr:uid="{9DFA74FC-3057-46DD-B0AC-EA84F62654FD}"/>
    <cellStyle name="40% - Accent5 6 2 7" xfId="5362" xr:uid="{9DFE9330-B33B-4BD2-BBBE-9B82E6B41197}"/>
    <cellStyle name="40% - Accent5 6 3" xfId="2418" xr:uid="{B4F1E891-07DE-4E90-BF92-2AB37FB8B865}"/>
    <cellStyle name="40% - Accent5 6 3 2" xfId="6904" xr:uid="{66C3AAB1-253A-47A7-804D-E885201CA7FF}"/>
    <cellStyle name="40% - Accent5 6 4" xfId="2419" xr:uid="{ADF6EF72-7868-4B3E-A2F6-FCB2CCD5545B}"/>
    <cellStyle name="40% - Accent5 6 4 2" xfId="7555" xr:uid="{AF3930D0-3A7C-4DD7-A0E6-3C7292047029}"/>
    <cellStyle name="40% - Accent5 6 5" xfId="2420" xr:uid="{7B59E3F3-CD82-4319-BD35-6B9C24D1E8BA}"/>
    <cellStyle name="40% - Accent5 6 5 2" xfId="8211" xr:uid="{7E4D9827-39C3-4EF3-BC1E-FD9AF6472795}"/>
    <cellStyle name="40% - Accent5 6 6" xfId="2421" xr:uid="{02862D2A-7EA4-4E9C-853C-57E2C7CC3A24}"/>
    <cellStyle name="40% - Accent5 6 6 2" xfId="8874" xr:uid="{D98C68C6-D3F2-4E9C-9F9D-EB9E7626C0DB}"/>
    <cellStyle name="40% - Accent5 6 7" xfId="2422" xr:uid="{3B952DAD-2F23-4519-8507-C5392E8C57B9}"/>
    <cellStyle name="40% - Accent5 6 7 2" xfId="5869" xr:uid="{0681B80F-8814-4F85-9759-E4C138821913}"/>
    <cellStyle name="40% - Accent5 6 8" xfId="5143" xr:uid="{96F19642-B5CC-4068-848D-E6D2D11FE01D}"/>
    <cellStyle name="40% - Accent5 7" xfId="2423" xr:uid="{97193AF8-BD13-4793-A5B6-5E43AF3DE37A}"/>
    <cellStyle name="40% - Accent5 7 2" xfId="2424" xr:uid="{ED6D168C-FFC3-45D3-B0B1-DD578773F272}"/>
    <cellStyle name="40% - Accent5 7 2 2" xfId="7015" xr:uid="{721CEBCB-1D15-422A-9EA0-91E57456C6C5}"/>
    <cellStyle name="40% - Accent5 7 3" xfId="2425" xr:uid="{E0041AD1-67F7-4313-8AC0-377CE2E55352}"/>
    <cellStyle name="40% - Accent5 7 3 2" xfId="7666" xr:uid="{87AA78F9-C3C2-48F7-87B5-976169517527}"/>
    <cellStyle name="40% - Accent5 7 4" xfId="2426" xr:uid="{F158485C-1D20-427D-B24B-0869D3A2D5A1}"/>
    <cellStyle name="40% - Accent5 7 4 2" xfId="8322" xr:uid="{FD9716D4-5D78-4901-BD29-F3BC589EC30E}"/>
    <cellStyle name="40% - Accent5 7 5" xfId="2427" xr:uid="{12AE05BF-D591-4BA5-B3B8-2B355A1D840A}"/>
    <cellStyle name="40% - Accent5 7 5 2" xfId="8985" xr:uid="{B0EA5629-B999-4B5D-B72C-8C4C678DC354}"/>
    <cellStyle name="40% - Accent5 7 6" xfId="2428" xr:uid="{3FAF19B0-7D83-445F-B809-463870EDA983}"/>
    <cellStyle name="40% - Accent5 7 6 2" xfId="5979" xr:uid="{92F4902D-3E69-4FDA-86DD-D62EFD88AA5D}"/>
    <cellStyle name="40% - Accent5 7 7" xfId="5252" xr:uid="{621DDD1B-4525-4F5C-872B-8492B9275814}"/>
    <cellStyle name="40% - Accent5 8" xfId="2429" xr:uid="{6C0797AC-E292-43EA-AE92-6F356A7DDA0B}"/>
    <cellStyle name="40% - Accent5 8 2" xfId="2430" xr:uid="{E3677B98-132A-4DE0-9523-F2E43CEFC017}"/>
    <cellStyle name="40% - Accent5 8 2 2" xfId="6673" xr:uid="{6F3B19DA-4781-4205-95BE-F54C92912FFC}"/>
    <cellStyle name="40% - Accent5 8 3" xfId="5028" xr:uid="{36BE4BD8-AE1C-43F1-BF65-3F778F63BA49}"/>
    <cellStyle name="40% - Accent5 9" xfId="2431" xr:uid="{033C8F30-3982-4B9A-804D-2B1F1311D6C7}"/>
    <cellStyle name="40% - Accent5 9 2" xfId="6688" xr:uid="{9A1F65B2-EF47-42F8-9387-A37253A5C527}"/>
    <cellStyle name="40% - Accent6" xfId="2432" builtinId="51" customBuiltin="1"/>
    <cellStyle name="40% - Accent6 10" xfId="2433" xr:uid="{99182FA0-1041-46E6-AF82-FB559B4A81E6}"/>
    <cellStyle name="40% - Accent6 10 2" xfId="7341" xr:uid="{B3A5202B-7F83-4A6B-9FD3-3BB7A2E8D3BB}"/>
    <cellStyle name="40% - Accent6 11" xfId="2434" xr:uid="{8D547E7C-3818-4E2D-AB2A-04031EB8D7D8}"/>
    <cellStyle name="40% - Accent6 11 2" xfId="7995" xr:uid="{47B5CAF9-79D4-4CCE-8E88-781B3ABD5028}"/>
    <cellStyle name="40% - Accent6 12" xfId="2435" xr:uid="{C44440DA-7FEA-4FE0-87F9-A13E1D071B83}"/>
    <cellStyle name="40% - Accent6 12 2" xfId="8660" xr:uid="{2E0F1FC3-3A30-4A17-AFFB-361C8FAF528B}"/>
    <cellStyle name="40% - Accent6 13" xfId="2436" xr:uid="{97F7B134-60BF-49B7-A615-F3011E94B533}"/>
    <cellStyle name="40% - Accent6 13 2" xfId="5475" xr:uid="{3C65CA93-77A6-434C-AD8E-F7500DD275D3}"/>
    <cellStyle name="40% - Accent6 14" xfId="2437" xr:uid="{0A71DF41-6626-4193-A2A7-FF223B716F8D}"/>
    <cellStyle name="40% - Accent6 14 2" xfId="4917" xr:uid="{564D63E1-2DE3-4905-88AB-62B5ACBFDB9D}"/>
    <cellStyle name="40% - Accent6 15" xfId="4802" xr:uid="{48BDD9DE-80CD-4412-99B5-5E72DCEB731D}"/>
    <cellStyle name="40% - Accent6 2" xfId="2438" xr:uid="{1659751C-C713-4EC4-947F-3A2ACEC10EE9}"/>
    <cellStyle name="40% - Accent6 2 10" xfId="2439" xr:uid="{3392CCEF-B267-4409-9505-782F8CD0415B}"/>
    <cellStyle name="40% - Accent6 2 10 2" xfId="8678" xr:uid="{2305B61C-E0A8-4977-8C17-CCDE707A67FE}"/>
    <cellStyle name="40% - Accent6 2 11" xfId="2440" xr:uid="{7BA011B4-A754-45AE-86AD-D0531B9F723B}"/>
    <cellStyle name="40% - Accent6 2 11 2" xfId="5487" xr:uid="{2B278D4D-05C0-4A99-B65E-D2377EBB3BA8}"/>
    <cellStyle name="40% - Accent6 2 12" xfId="2441" xr:uid="{EC6DA6AB-6267-48E6-96AE-5D5BE9605374}"/>
    <cellStyle name="40% - Accent6 2 12 2" xfId="4930" xr:uid="{91C28335-B5A0-4D66-A7DF-24B264C31A38}"/>
    <cellStyle name="40% - Accent6 2 13" xfId="4843" xr:uid="{2A8FFC08-38A7-45DF-937B-22ACB25155A1}"/>
    <cellStyle name="40% - Accent6 2 2" xfId="2442" xr:uid="{EB5FD6C4-4431-42AA-8E6F-5FEC8C5674C0}"/>
    <cellStyle name="40% - Accent6 2 2 10" xfId="5722" xr:uid="{44226E06-731B-4CDA-99B3-BB985E06161B}"/>
    <cellStyle name="40% - Accent6 2 2 2" xfId="2443" xr:uid="{9B69A19D-99AA-4E0D-925C-35F890522F06}"/>
    <cellStyle name="40% - Accent6 2 2 2 2" xfId="2444" xr:uid="{8F77C346-4B9E-4754-976F-5B399FA4158E}"/>
    <cellStyle name="40% - Accent6 2 2 2 2 2" xfId="2445" xr:uid="{30DAA124-E9CA-4408-B0CB-8BC2DD364AF5}"/>
    <cellStyle name="40% - Accent6 2 2 2 2 2 2" xfId="7197" xr:uid="{7BBE3857-CD86-4D08-98EB-0EC100CE81DF}"/>
    <cellStyle name="40% - Accent6 2 2 2 2 3" xfId="2446" xr:uid="{55AC8DBA-95B6-46E6-853F-AE1CFABD193C}"/>
    <cellStyle name="40% - Accent6 2 2 2 2 3 2" xfId="7848" xr:uid="{16F202A5-3E13-403F-97A9-9388C99A5166}"/>
    <cellStyle name="40% - Accent6 2 2 2 2 4" xfId="2447" xr:uid="{38E6EAFB-DCB3-4806-9AFC-237F3A8CF1CC}"/>
    <cellStyle name="40% - Accent6 2 2 2 2 4 2" xfId="8504" xr:uid="{06A15923-7ABF-4A15-A8F1-A396FEDDD7D7}"/>
    <cellStyle name="40% - Accent6 2 2 2 2 5" xfId="2448" xr:uid="{BAC46CED-153A-41D0-AA20-56FE5C9D3819}"/>
    <cellStyle name="40% - Accent6 2 2 2 2 5 2" xfId="9167" xr:uid="{AB96C314-4F6D-46C8-B538-37EA4AA457E2}"/>
    <cellStyle name="40% - Accent6 2 2 2 2 6" xfId="6165" xr:uid="{1A099DD0-3E02-4A89-A6E2-5BDB0A7986A5}"/>
    <cellStyle name="40% - Accent6 2 2 2 3" xfId="2449" xr:uid="{80D97921-C58A-437E-8B10-3EB40EC9CC44}"/>
    <cellStyle name="40% - Accent6 2 2 2 3 2" xfId="6571" xr:uid="{F46F2283-E413-45C6-9513-17CD2576EEE4}"/>
    <cellStyle name="40% - Accent6 2 2 2 4" xfId="2450" xr:uid="{67BD3293-8492-4F43-BAFC-3D8AE6A2A65D}"/>
    <cellStyle name="40% - Accent6 2 2 2 4 2" xfId="6870" xr:uid="{2B84FF9A-653C-4637-8BC3-1CB1EBEB3C94}"/>
    <cellStyle name="40% - Accent6 2 2 2 5" xfId="2451" xr:uid="{93808BB6-CE4B-48A1-A9B8-3FCA63A73129}"/>
    <cellStyle name="40% - Accent6 2 2 2 5 2" xfId="7521" xr:uid="{EC3C0C43-D455-4F34-A91C-9EFACD0FFDFB}"/>
    <cellStyle name="40% - Accent6 2 2 2 6" xfId="2452" xr:uid="{2F502E7D-F1A7-4F16-A99F-3E035A9440DB}"/>
    <cellStyle name="40% - Accent6 2 2 2 6 2" xfId="8177" xr:uid="{DDCBC26B-D6BF-4F4A-8D5A-9FC998F25674}"/>
    <cellStyle name="40% - Accent6 2 2 2 7" xfId="2453" xr:uid="{AAB65E5D-42B6-41E6-9FAD-EBAC96412323}"/>
    <cellStyle name="40% - Accent6 2 2 2 7 2" xfId="8840" xr:uid="{8BDC6A53-B348-4154-AC26-B58FE0EA28B7}"/>
    <cellStyle name="40% - Accent6 2 2 2 8" xfId="5829" xr:uid="{FD37C487-4FCE-48C1-A127-B291F218CB80}"/>
    <cellStyle name="40% - Accent6 2 2 3" xfId="2454" xr:uid="{38D5D2F0-2A39-4DDD-B716-6F3ED1C3D0C5}"/>
    <cellStyle name="40% - Accent6 2 2 3 2" xfId="2455" xr:uid="{9D23378E-04FF-4ACF-A763-FBB71B674277}"/>
    <cellStyle name="40% - Accent6 2 2 3 2 2" xfId="2456" xr:uid="{F0276740-350B-4EA2-9D1B-A3800DF68733}"/>
    <cellStyle name="40% - Accent6 2 2 3 2 2 2" xfId="7305" xr:uid="{E1EC89C3-9D24-4883-815A-51BA2205433A}"/>
    <cellStyle name="40% - Accent6 2 2 3 2 3" xfId="2457" xr:uid="{CAD32B99-C8B1-4714-A95C-7F78C6A36A37}"/>
    <cellStyle name="40% - Accent6 2 2 3 2 3 2" xfId="7956" xr:uid="{F145E52C-4091-497E-9C02-44550BBF7334}"/>
    <cellStyle name="40% - Accent6 2 2 3 2 4" xfId="2458" xr:uid="{B6894A29-DB6C-4EED-98D1-D2EC9AD57BC5}"/>
    <cellStyle name="40% - Accent6 2 2 3 2 4 2" xfId="8612" xr:uid="{9C142461-2EE1-4290-8E13-290B648D7612}"/>
    <cellStyle name="40% - Accent6 2 2 3 2 5" xfId="2459" xr:uid="{5F81D302-4A48-4B2C-8971-87DA71EA41A4}"/>
    <cellStyle name="40% - Accent6 2 2 3 2 5 2" xfId="9275" xr:uid="{71A264BA-9D63-4FAA-8CA9-AF4E42379514}"/>
    <cellStyle name="40% - Accent6 2 2 3 2 6" xfId="6273" xr:uid="{ECA45C6C-5187-4A6D-98B7-22333D7B62F7}"/>
    <cellStyle name="40% - Accent6 2 2 3 3" xfId="2460" xr:uid="{8C8AF1CB-0C5B-4E46-A559-7F8B6C44BDCB}"/>
    <cellStyle name="40% - Accent6 2 2 3 3 2" xfId="6978" xr:uid="{0FDC7AA8-4DFC-483B-AAB5-FB13227A8C18}"/>
    <cellStyle name="40% - Accent6 2 2 3 4" xfId="2461" xr:uid="{91177EDA-D63F-44B8-B5E1-2C441D52C9CC}"/>
    <cellStyle name="40% - Accent6 2 2 3 4 2" xfId="7629" xr:uid="{CC84C42A-DFA6-43A7-A829-779130E98585}"/>
    <cellStyle name="40% - Accent6 2 2 3 5" xfId="2462" xr:uid="{244A7CA0-2ED9-4C28-A563-25E7F6A44BE4}"/>
    <cellStyle name="40% - Accent6 2 2 3 5 2" xfId="8285" xr:uid="{404B732C-93E6-4044-A4B4-ECB0821404EF}"/>
    <cellStyle name="40% - Accent6 2 2 3 6" xfId="2463" xr:uid="{B7589C38-44C1-4DB1-B31C-8178CD1ADFB8}"/>
    <cellStyle name="40% - Accent6 2 2 3 6 2" xfId="8948" xr:uid="{27C9C9B4-92F4-4E30-863C-DA32FFF9FDEA}"/>
    <cellStyle name="40% - Accent6 2 2 3 7" xfId="5943" xr:uid="{86016CA2-3BC1-4405-A734-6BBDE0EB8F1D}"/>
    <cellStyle name="40% - Accent6 2 2 4" xfId="2464" xr:uid="{02BF90C6-269D-4E4B-9E2C-FAFADC78862C}"/>
    <cellStyle name="40% - Accent6 2 2 4 2" xfId="2465" xr:uid="{68B060F6-0EB3-4378-A97C-05FBB93B6760}"/>
    <cellStyle name="40% - Accent6 2 2 4 2 2" xfId="7089" xr:uid="{BD552B08-CA8A-42E8-AD5D-4C1A9EC92D6B}"/>
    <cellStyle name="40% - Accent6 2 2 4 3" xfId="2466" xr:uid="{D98E78C6-854B-4384-9D4C-A400783309A2}"/>
    <cellStyle name="40% - Accent6 2 2 4 3 2" xfId="7740" xr:uid="{F00CD11E-1240-45CD-84D2-AD4F4ACA5A96}"/>
    <cellStyle name="40% - Accent6 2 2 4 4" xfId="2467" xr:uid="{09875B87-3F37-45AA-BB62-79509EBF8C54}"/>
    <cellStyle name="40% - Accent6 2 2 4 4 2" xfId="8396" xr:uid="{46B567CF-CE60-4BD8-B945-27FA4CB9F38C}"/>
    <cellStyle name="40% - Accent6 2 2 4 5" xfId="2468" xr:uid="{ED50C10D-B9AD-4748-A931-BD0FE50463CE}"/>
    <cellStyle name="40% - Accent6 2 2 4 5 2" xfId="9059" xr:uid="{9609E9E4-D7DA-4701-A7B3-9A210E0A09CD}"/>
    <cellStyle name="40% - Accent6 2 2 4 6" xfId="6057" xr:uid="{D9F6610B-0111-461D-BDB9-F85034DE2211}"/>
    <cellStyle name="40% - Accent6 2 2 5" xfId="2469" xr:uid="{44E57ED2-C2CB-44FD-BDC4-4A14541EE05C}"/>
    <cellStyle name="40% - Accent6 2 2 5 2" xfId="6663" xr:uid="{1A207E0D-8C26-4ADA-9DE3-CF7AFF9DC7DE}"/>
    <cellStyle name="40% - Accent6 2 2 6" xfId="2470" xr:uid="{D6389578-2625-4B58-823B-32D68E495916}"/>
    <cellStyle name="40% - Accent6 2 2 6 2" xfId="6762" xr:uid="{C6885CF7-75BA-41B8-87EC-FF44B041887F}"/>
    <cellStyle name="40% - Accent6 2 2 7" xfId="2471" xr:uid="{75C23A9E-A948-48CD-9939-52E98663E7F1}"/>
    <cellStyle name="40% - Accent6 2 2 7 2" xfId="7413" xr:uid="{7164B172-1071-49B5-B5CD-58FE638051F9}"/>
    <cellStyle name="40% - Accent6 2 2 8" xfId="2472" xr:uid="{8DEF2FDE-521A-4E11-B780-C4767DE7F45D}"/>
    <cellStyle name="40% - Accent6 2 2 8 2" xfId="8069" xr:uid="{2D16C00C-C275-4059-9088-283D8ADF113B}"/>
    <cellStyle name="40% - Accent6 2 2 9" xfId="2473" xr:uid="{39623A4E-A014-4F23-BC9E-204D3863370F}"/>
    <cellStyle name="40% - Accent6 2 2 9 2" xfId="8732" xr:uid="{1E2388E6-2900-48ED-A57D-D4EE6CB2C9B4}"/>
    <cellStyle name="40% - Accent6 2 3" xfId="2474" xr:uid="{B912761B-148F-4DC5-92E7-AD1493A870C3}"/>
    <cellStyle name="40% - Accent6 2 3 2" xfId="2475" xr:uid="{2E6EBF33-E08F-4AC8-88DB-9FEA93422E38}"/>
    <cellStyle name="40% - Accent6 2 3 2 2" xfId="2476" xr:uid="{103BCC19-44EA-41D1-81A5-46B609990725}"/>
    <cellStyle name="40% - Accent6 2 3 2 2 2" xfId="7143" xr:uid="{8254B9B4-329C-46E6-A4D7-9A60996AC306}"/>
    <cellStyle name="40% - Accent6 2 3 2 3" xfId="2477" xr:uid="{7E773162-9FAC-4DFF-A066-8B1F37C2AB80}"/>
    <cellStyle name="40% - Accent6 2 3 2 3 2" xfId="7794" xr:uid="{BDA14768-CEE1-4F3B-9896-072DE9B34657}"/>
    <cellStyle name="40% - Accent6 2 3 2 4" xfId="2478" xr:uid="{FD4282DF-4F3A-4382-AA68-92B6F38B548D}"/>
    <cellStyle name="40% - Accent6 2 3 2 4 2" xfId="8450" xr:uid="{98279DBE-B6DF-4D2F-9AA3-D64EE81872CD}"/>
    <cellStyle name="40% - Accent6 2 3 2 5" xfId="2479" xr:uid="{059A044E-A183-4277-9A77-1C504F247E3D}"/>
    <cellStyle name="40% - Accent6 2 3 2 5 2" xfId="9113" xr:uid="{3DE3B42A-AC73-43BE-A3C3-D34F6A1D30D4}"/>
    <cellStyle name="40% - Accent6 2 3 2 6" xfId="6111" xr:uid="{0AF20655-C48D-4A4D-8DD6-E666902DCED0}"/>
    <cellStyle name="40% - Accent6 2 3 3" xfId="2480" xr:uid="{A538C5C1-CAD9-4554-B92D-70DDC52F33DE}"/>
    <cellStyle name="40% - Accent6 2 3 3 2" xfId="6556" xr:uid="{EF061E52-AED7-4350-866E-2515275CA0E8}"/>
    <cellStyle name="40% - Accent6 2 3 4" xfId="2481" xr:uid="{54ACF015-2789-4E44-8BF4-75E40DE80F79}"/>
    <cellStyle name="40% - Accent6 2 3 4 2" xfId="6816" xr:uid="{262EDA66-7714-49FD-85CD-81CFC73F75C8}"/>
    <cellStyle name="40% - Accent6 2 3 5" xfId="2482" xr:uid="{D6884F4A-D812-4F66-92EE-441558F5D749}"/>
    <cellStyle name="40% - Accent6 2 3 5 2" xfId="7467" xr:uid="{D35D7619-BF93-4953-9201-9BEEF693EFA5}"/>
    <cellStyle name="40% - Accent6 2 3 6" xfId="2483" xr:uid="{8F334928-889E-44EA-A7FC-3802017BFA22}"/>
    <cellStyle name="40% - Accent6 2 3 6 2" xfId="8123" xr:uid="{DE8092EF-E81C-410F-B36D-D79DDC05BC1F}"/>
    <cellStyle name="40% - Accent6 2 3 7" xfId="2484" xr:uid="{699C78EC-F71F-4227-8C95-4B4A13388295}"/>
    <cellStyle name="40% - Accent6 2 3 7 2" xfId="8786" xr:uid="{58105968-C3EC-4C45-8001-0BA293667B82}"/>
    <cellStyle name="40% - Accent6 2 3 8" xfId="5775" xr:uid="{6BDC7A94-28DE-4FC9-8FAF-5A4F1F8C318E}"/>
    <cellStyle name="40% - Accent6 2 4" xfId="2485" xr:uid="{F49F0C56-514B-439E-9A99-486E2C196FC1}"/>
    <cellStyle name="40% - Accent6 2 4 2" xfId="2486" xr:uid="{D5758B9F-53A9-43A3-A6D6-24E5A1942BA2}"/>
    <cellStyle name="40% - Accent6 2 4 2 2" xfId="2487" xr:uid="{76F898A8-6BF0-487A-B928-738229D50ED5}"/>
    <cellStyle name="40% - Accent6 2 4 2 2 2" xfId="7251" xr:uid="{67009DE5-4B1D-48ED-9A9F-0F13BB222009}"/>
    <cellStyle name="40% - Accent6 2 4 2 3" xfId="2488" xr:uid="{9E9C51A3-9E7B-4B6D-98F3-416E8CBECB16}"/>
    <cellStyle name="40% - Accent6 2 4 2 3 2" xfId="7902" xr:uid="{6D326182-834C-4305-9C85-F1780AF09CB3}"/>
    <cellStyle name="40% - Accent6 2 4 2 4" xfId="2489" xr:uid="{71D07F13-22B1-4731-A34E-1DC2D36034CE}"/>
    <cellStyle name="40% - Accent6 2 4 2 4 2" xfId="8558" xr:uid="{48E08EC7-DFBA-4FCB-B715-58F74CF59C67}"/>
    <cellStyle name="40% - Accent6 2 4 2 5" xfId="2490" xr:uid="{D607E626-94CF-4106-8534-DD48356B9751}"/>
    <cellStyle name="40% - Accent6 2 4 2 5 2" xfId="9221" xr:uid="{B4043986-69A2-4B02-8233-C4AA32F9F6A5}"/>
    <cellStyle name="40% - Accent6 2 4 2 6" xfId="6219" xr:uid="{68B4E40E-30A1-4050-A5B0-B1A22F212803}"/>
    <cellStyle name="40% - Accent6 2 4 3" xfId="2491" xr:uid="{FF69A16E-5B6C-4CB5-862B-A39534660235}"/>
    <cellStyle name="40% - Accent6 2 4 3 2" xfId="6924" xr:uid="{4811D491-CCF2-4C84-86A5-1512D45FAAD2}"/>
    <cellStyle name="40% - Accent6 2 4 4" xfId="2492" xr:uid="{0652C561-0BE7-4FDE-A40E-0A2FA30ECA1A}"/>
    <cellStyle name="40% - Accent6 2 4 4 2" xfId="7575" xr:uid="{72DDB94F-3A7B-4503-A9B2-002A054B9A4F}"/>
    <cellStyle name="40% - Accent6 2 4 5" xfId="2493" xr:uid="{998B174A-26E4-4D82-BF0A-7B62A674C954}"/>
    <cellStyle name="40% - Accent6 2 4 5 2" xfId="8231" xr:uid="{F1FD535C-B7C5-431B-BE16-4BF42062F43F}"/>
    <cellStyle name="40% - Accent6 2 4 6" xfId="2494" xr:uid="{8908C02D-C98E-4B78-842A-83F0A1E64AA0}"/>
    <cellStyle name="40% - Accent6 2 4 6 2" xfId="8894" xr:uid="{817B7FA5-3959-4FB8-AE1A-03E6E8903578}"/>
    <cellStyle name="40% - Accent6 2 4 7" xfId="5889" xr:uid="{8AB6D986-AAA0-455D-A54C-C659BEC51036}"/>
    <cellStyle name="40% - Accent6 2 5" xfId="2495" xr:uid="{BBE5EBC2-CD44-40B0-84B9-E662DC78F756}"/>
    <cellStyle name="40% - Accent6 2 5 2" xfId="2496" xr:uid="{A151D9CC-3A64-474D-B60E-091C8C6C124D}"/>
    <cellStyle name="40% - Accent6 2 5 2 2" xfId="7035" xr:uid="{7377A91E-E907-41C7-9690-B4E882FDD10C}"/>
    <cellStyle name="40% - Accent6 2 5 3" xfId="2497" xr:uid="{6D167530-1797-4E7C-A908-585F5D6688BA}"/>
    <cellStyle name="40% - Accent6 2 5 3 2" xfId="7686" xr:uid="{5EA4EC8E-F96B-46E4-9C08-E4FBC9FB3932}"/>
    <cellStyle name="40% - Accent6 2 5 4" xfId="2498" xr:uid="{26BBD2C9-EC67-4F64-B22C-E5856A490BEE}"/>
    <cellStyle name="40% - Accent6 2 5 4 2" xfId="8342" xr:uid="{9EF12076-F789-415D-BF8E-25738F4C0F2C}"/>
    <cellStyle name="40% - Accent6 2 5 5" xfId="2499" xr:uid="{44EB0FE1-B168-4C66-9ED1-EC20C96C2653}"/>
    <cellStyle name="40% - Accent6 2 5 5 2" xfId="9005" xr:uid="{3758B49F-527B-4A5E-9D1D-AEE99E4B9060}"/>
    <cellStyle name="40% - Accent6 2 5 6" xfId="6003" xr:uid="{8A93C2A1-5C09-4294-9F59-4F3E08D1E129}"/>
    <cellStyle name="40% - Accent6 2 6" xfId="2500" xr:uid="{75002A16-045E-436A-BFD4-0DCF1E440874}"/>
    <cellStyle name="40% - Accent6 2 6 2" xfId="6434" xr:uid="{9F442743-BF88-445F-B1FF-2423E8D2F22A}"/>
    <cellStyle name="40% - Accent6 2 7" xfId="2501" xr:uid="{0363267E-4EDB-47F6-A7CF-83C047591568}"/>
    <cellStyle name="40% - Accent6 2 7 2" xfId="6708" xr:uid="{37A4EC8E-3712-4231-96B6-043C95B1EC62}"/>
    <cellStyle name="40% - Accent6 2 8" xfId="2502" xr:uid="{CE08E8A7-E8EE-4C9E-BA20-2C28C6AA0EA7}"/>
    <cellStyle name="40% - Accent6 2 8 2" xfId="7359" xr:uid="{23C15593-3EA0-4253-BD43-9E1C7ABD6F93}"/>
    <cellStyle name="40% - Accent6 2 9" xfId="2503" xr:uid="{39E3313E-6E0C-46DB-BEF5-F00F2C471FF0}"/>
    <cellStyle name="40% - Accent6 2 9 2" xfId="8014" xr:uid="{2D369265-C9DD-4CB0-A86E-4F82616582FE}"/>
    <cellStyle name="40% - Accent6 3" xfId="2504" xr:uid="{D2221205-BA73-440B-944E-0641EEB3C371}"/>
    <cellStyle name="40% - Accent6 3 10" xfId="2505" xr:uid="{EACC7881-B1B2-43A5-8DDC-645B3B3F39DD}"/>
    <cellStyle name="40% - Accent6 3 10 2" xfId="8695" xr:uid="{89FDF745-D847-47A0-B1AE-792E36E6B6E1}"/>
    <cellStyle name="40% - Accent6 3 11" xfId="2506" xr:uid="{98110101-8AF8-4461-A306-E5DF6D5FD81E}"/>
    <cellStyle name="40% - Accent6 3 11 2" xfId="6456" xr:uid="{D076EBB5-5FF4-4833-A772-83B9AEEF2FBA}"/>
    <cellStyle name="40% - Accent6 3 12" xfId="2507" xr:uid="{584553C9-B4A7-4F22-81BA-5EF6072A154C}"/>
    <cellStyle name="40% - Accent6 3 12 2" xfId="6415" xr:uid="{EA3B0E65-A3B4-49BC-BA5F-395BBB6536A1}"/>
    <cellStyle name="40% - Accent6 3 13" xfId="2508" xr:uid="{698AC0FF-13A4-4440-9350-CB8243235036}"/>
    <cellStyle name="40% - Accent6 3 13 2" xfId="5678" xr:uid="{9EEA1334-858F-49D8-9956-7F6FD442E6EB}"/>
    <cellStyle name="40% - Accent6 3 14" xfId="5007" xr:uid="{AC49CC52-E4A1-433F-AC4C-1B0B0B35E06D}"/>
    <cellStyle name="40% - Accent6 3 2" xfId="2509" xr:uid="{2C139765-3AE2-4D6D-B2D8-803A9DBBDCCC}"/>
    <cellStyle name="40% - Accent6 3 2 10" xfId="2510" xr:uid="{68D45A7C-294F-4C12-9881-E265ED8CC8DE}"/>
    <cellStyle name="40% - Accent6 3 2 10 2" xfId="5739" xr:uid="{2A1F0FBC-B5B8-480E-9FF6-3A19734FE3EE}"/>
    <cellStyle name="40% - Accent6 3 2 11" xfId="5099" xr:uid="{8405C726-B895-4849-A076-212B183B83FA}"/>
    <cellStyle name="40% - Accent6 3 2 2" xfId="2511" xr:uid="{AB819C1A-1AED-4E2D-A45F-8CD127E80410}"/>
    <cellStyle name="40% - Accent6 3 2 2 2" xfId="2512" xr:uid="{6000FC2E-847F-402F-B979-5888ACC004E0}"/>
    <cellStyle name="40% - Accent6 3 2 2 2 2" xfId="2513" xr:uid="{CA25BCF0-5169-4F9F-8811-25F8EC2357F7}"/>
    <cellStyle name="40% - Accent6 3 2 2 2 2 2" xfId="7214" xr:uid="{7E123D81-A3EE-44FA-A340-13E8A30441E2}"/>
    <cellStyle name="40% - Accent6 3 2 2 2 3" xfId="2514" xr:uid="{F2EAA4B9-CA3F-48B9-8E06-01550520270E}"/>
    <cellStyle name="40% - Accent6 3 2 2 2 3 2" xfId="7865" xr:uid="{C8D216EB-9627-42E6-B526-8C72FC5A98B0}"/>
    <cellStyle name="40% - Accent6 3 2 2 2 4" xfId="2515" xr:uid="{652586AF-D5D5-448A-BFB7-BCEC6433AFE5}"/>
    <cellStyle name="40% - Accent6 3 2 2 2 4 2" xfId="8521" xr:uid="{4AC7F114-4828-4E3A-B705-967809E14F65}"/>
    <cellStyle name="40% - Accent6 3 2 2 2 5" xfId="2516" xr:uid="{B7208525-CAF2-4D88-957F-AAD7CAFCB185}"/>
    <cellStyle name="40% - Accent6 3 2 2 2 5 2" xfId="9184" xr:uid="{89CAA02C-3F90-4AA9-A29B-EDDEA5A7C938}"/>
    <cellStyle name="40% - Accent6 3 2 2 2 6" xfId="2517" xr:uid="{1E776D54-58A6-41E6-8C5F-FF2C73F92C0A}"/>
    <cellStyle name="40% - Accent6 3 2 2 2 6 2" xfId="6182" xr:uid="{E226E852-8A71-41F3-9F13-428A523BD02A}"/>
    <cellStyle name="40% - Accent6 3 2 2 2 7" xfId="5429" xr:uid="{7A2CB0A0-7365-4D0C-9438-114C7840F1DF}"/>
    <cellStyle name="40% - Accent6 3 2 2 3" xfId="2518" xr:uid="{14404CEC-1354-42BC-BB99-7EC02D2B8797}"/>
    <cellStyle name="40% - Accent6 3 2 2 3 2" xfId="6433" xr:uid="{E34005E2-C99A-4A70-B8DB-5AAA6B7D6BC7}"/>
    <cellStyle name="40% - Accent6 3 2 2 4" xfId="2519" xr:uid="{89F4E6A7-190B-4D3C-933E-FEB4352295D3}"/>
    <cellStyle name="40% - Accent6 3 2 2 4 2" xfId="6887" xr:uid="{FF329865-D87F-4077-8890-DFDC2B21ABF7}"/>
    <cellStyle name="40% - Accent6 3 2 2 5" xfId="2520" xr:uid="{9A9CC1F2-7C50-41BD-9079-2E839B399607}"/>
    <cellStyle name="40% - Accent6 3 2 2 5 2" xfId="7538" xr:uid="{50DA2B80-95EF-4C11-8A7B-C140E185B3BB}"/>
    <cellStyle name="40% - Accent6 3 2 2 6" xfId="2521" xr:uid="{FEB07C19-4C4D-4BF9-920D-643242B25E54}"/>
    <cellStyle name="40% - Accent6 3 2 2 6 2" xfId="8194" xr:uid="{94F5D56C-9772-4DDD-A2EF-63043326D0D0}"/>
    <cellStyle name="40% - Accent6 3 2 2 7" xfId="2522" xr:uid="{AC04E02D-9881-406C-8D9D-8D3125472B30}"/>
    <cellStyle name="40% - Accent6 3 2 2 7 2" xfId="8857" xr:uid="{E9835708-4023-49DB-AD0D-BB97516E15B4}"/>
    <cellStyle name="40% - Accent6 3 2 2 8" xfId="2523" xr:uid="{3DCEE2A1-F698-44E1-A6D3-6C5A6B9EDF2F}"/>
    <cellStyle name="40% - Accent6 3 2 2 8 2" xfId="5846" xr:uid="{3EA4744E-A48E-4E40-95CF-62B9DA3C7491}"/>
    <cellStyle name="40% - Accent6 3 2 2 9" xfId="5210" xr:uid="{405584E7-6DE2-4965-919E-142234809E50}"/>
    <cellStyle name="40% - Accent6 3 2 3" xfId="2524" xr:uid="{CA6AC35E-80D8-4521-BDB5-5C51C4A7C527}"/>
    <cellStyle name="40% - Accent6 3 2 3 2" xfId="2525" xr:uid="{6D0E1EB2-72D7-45F7-A40A-FE1FE83A310F}"/>
    <cellStyle name="40% - Accent6 3 2 3 2 2" xfId="2526" xr:uid="{148E5F1B-921F-41B9-8F9D-331BF7147EC6}"/>
    <cellStyle name="40% - Accent6 3 2 3 2 2 2" xfId="7322" xr:uid="{083CDB46-58DD-41DC-840A-F855E4998B5A}"/>
    <cellStyle name="40% - Accent6 3 2 3 2 3" xfId="2527" xr:uid="{4AB61743-4C25-42E9-B4D0-6B24B748C00E}"/>
    <cellStyle name="40% - Accent6 3 2 3 2 3 2" xfId="7973" xr:uid="{E79F0A06-20F9-4A83-AC8F-8786FC853B13}"/>
    <cellStyle name="40% - Accent6 3 2 3 2 4" xfId="2528" xr:uid="{2BD12D53-0626-419D-9F74-A29D0E2EB03A}"/>
    <cellStyle name="40% - Accent6 3 2 3 2 4 2" xfId="8629" xr:uid="{DE13F566-7878-425E-B333-2E0F3E702F5A}"/>
    <cellStyle name="40% - Accent6 3 2 3 2 5" xfId="2529" xr:uid="{CDC30342-8DB4-4D25-91CB-47C07E5D8C8E}"/>
    <cellStyle name="40% - Accent6 3 2 3 2 5 2" xfId="9292" xr:uid="{1F27BEFE-505E-4E02-A4E0-A713EBC9315F}"/>
    <cellStyle name="40% - Accent6 3 2 3 2 6" xfId="6290" xr:uid="{ED676850-CDAD-4A3B-8A72-FAA404A5AE76}"/>
    <cellStyle name="40% - Accent6 3 2 3 3" xfId="2530" xr:uid="{EE25EF3B-F443-4E19-8CFB-FC9D61B3D236}"/>
    <cellStyle name="40% - Accent6 3 2 3 3 2" xfId="6995" xr:uid="{B40AC33E-977C-4307-83D0-40CC3EDDBA2A}"/>
    <cellStyle name="40% - Accent6 3 2 3 4" xfId="2531" xr:uid="{10F4E35D-4A97-44BB-A6EF-94C1D67EF92E}"/>
    <cellStyle name="40% - Accent6 3 2 3 4 2" xfId="7646" xr:uid="{86BCFBFA-CFC4-4519-86EA-43E14009438F}"/>
    <cellStyle name="40% - Accent6 3 2 3 5" xfId="2532" xr:uid="{B9581B4B-645D-44BB-83DF-7135E66CC783}"/>
    <cellStyle name="40% - Accent6 3 2 3 5 2" xfId="8302" xr:uid="{D080EEA0-BE63-4A16-BF95-C96131023F4D}"/>
    <cellStyle name="40% - Accent6 3 2 3 6" xfId="2533" xr:uid="{CD441AA9-362D-4249-A926-9EA89BA280EA}"/>
    <cellStyle name="40% - Accent6 3 2 3 6 2" xfId="8965" xr:uid="{68C583DB-BCB5-4160-A3A2-A94413E6CA00}"/>
    <cellStyle name="40% - Accent6 3 2 3 7" xfId="2534" xr:uid="{92DE0422-0809-4AB5-8D34-C61C535C99A7}"/>
    <cellStyle name="40% - Accent6 3 2 3 7 2" xfId="5960" xr:uid="{FCADB448-30B2-42F6-9745-F78D76799986}"/>
    <cellStyle name="40% - Accent6 3 2 3 8" xfId="5319" xr:uid="{F226400D-045D-4E54-844E-D7BDB0FF0576}"/>
    <cellStyle name="40% - Accent6 3 2 4" xfId="2535" xr:uid="{5CFB17A1-9FA6-4016-8B0A-5D430F2BE628}"/>
    <cellStyle name="40% - Accent6 3 2 4 2" xfId="2536" xr:uid="{98C2E015-41DB-4D35-9A24-6E413F95E795}"/>
    <cellStyle name="40% - Accent6 3 2 4 2 2" xfId="7106" xr:uid="{2AB679E8-74DB-434E-9347-6BB86E5E2E35}"/>
    <cellStyle name="40% - Accent6 3 2 4 3" xfId="2537" xr:uid="{FACAAE40-06FC-40D4-80D8-9AB815D65673}"/>
    <cellStyle name="40% - Accent6 3 2 4 3 2" xfId="7757" xr:uid="{A2908C10-FE70-4CA0-8A0D-6A8BF591B853}"/>
    <cellStyle name="40% - Accent6 3 2 4 4" xfId="2538" xr:uid="{9A0C1D31-8320-47C2-907B-D9B8DB709BB0}"/>
    <cellStyle name="40% - Accent6 3 2 4 4 2" xfId="8413" xr:uid="{C016254C-31FF-4C69-B077-C84A7EAFA83A}"/>
    <cellStyle name="40% - Accent6 3 2 4 5" xfId="2539" xr:uid="{940F1C68-56A7-4221-8C61-F75C565961F0}"/>
    <cellStyle name="40% - Accent6 3 2 4 5 2" xfId="9076" xr:uid="{402F9C06-3879-4BF7-897A-5325991DB127}"/>
    <cellStyle name="40% - Accent6 3 2 4 6" xfId="6074" xr:uid="{1BBCD2C2-D8BD-40AD-8F70-A557CCB90746}"/>
    <cellStyle name="40% - Accent6 3 2 5" xfId="2540" xr:uid="{6C69C11F-80ED-43A0-903D-098BE8BF430B}"/>
    <cellStyle name="40% - Accent6 3 2 5 2" xfId="6672" xr:uid="{2BAAA3A9-F252-4DFA-9B51-D8D188F757FB}"/>
    <cellStyle name="40% - Accent6 3 2 6" xfId="2541" xr:uid="{D1E9C33B-FB5E-43F2-914A-2448FC6BE5AB}"/>
    <cellStyle name="40% - Accent6 3 2 6 2" xfId="6779" xr:uid="{0EB9FD8D-EC26-4682-B68D-D1FCBAEA5325}"/>
    <cellStyle name="40% - Accent6 3 2 7" xfId="2542" xr:uid="{3A628090-45D5-42A9-BE0C-BD0A1E815FE5}"/>
    <cellStyle name="40% - Accent6 3 2 7 2" xfId="7430" xr:uid="{CDADDFC4-5090-4721-9509-BC27F675ECC1}"/>
    <cellStyle name="40% - Accent6 3 2 8" xfId="2543" xr:uid="{F53A662D-81E4-47AE-9A4D-C57820AA765A}"/>
    <cellStyle name="40% - Accent6 3 2 8 2" xfId="8086" xr:uid="{F17A506E-B43D-425D-B036-E2E8E58B965B}"/>
    <cellStyle name="40% - Accent6 3 2 9" xfId="2544" xr:uid="{7A5B98D7-6C84-44C5-AFD9-B11464CBF24F}"/>
    <cellStyle name="40% - Accent6 3 2 9 2" xfId="8749" xr:uid="{F837A214-24DD-4603-93FE-3EAD55D34F28}"/>
    <cellStyle name="40% - Accent6 3 3" xfId="2545" xr:uid="{11B457E8-465A-45AB-AF0F-84C9966BD3CF}"/>
    <cellStyle name="40% - Accent6 3 3 2" xfId="2546" xr:uid="{7204F569-928B-4423-83C4-F044C3DE8D67}"/>
    <cellStyle name="40% - Accent6 3 3 2 2" xfId="2547" xr:uid="{5E371174-0F5E-46B2-9C85-3AD77ACDD3ED}"/>
    <cellStyle name="40% - Accent6 3 3 2 2 2" xfId="7160" xr:uid="{DEB5A25C-1540-4688-9B47-C4F3EDCBEBBB}"/>
    <cellStyle name="40% - Accent6 3 3 2 3" xfId="2548" xr:uid="{493D75FB-F8A5-41D7-9611-1CCFB9FE1A7A}"/>
    <cellStyle name="40% - Accent6 3 3 2 3 2" xfId="7811" xr:uid="{800FF394-7980-4A02-9EE0-0014CEAB56CB}"/>
    <cellStyle name="40% - Accent6 3 3 2 4" xfId="2549" xr:uid="{A9A79D50-4398-476A-9F8C-6FF798BFBD06}"/>
    <cellStyle name="40% - Accent6 3 3 2 4 2" xfId="8467" xr:uid="{276E50D9-649B-4984-8B9C-8E6266B2906C}"/>
    <cellStyle name="40% - Accent6 3 3 2 5" xfId="2550" xr:uid="{C9A426C3-B100-41CC-9058-3C6F65817323}"/>
    <cellStyle name="40% - Accent6 3 3 2 5 2" xfId="9130" xr:uid="{571BF457-4F5E-44D9-BC3F-F51949543A29}"/>
    <cellStyle name="40% - Accent6 3 3 2 6" xfId="2551" xr:uid="{EB5E4886-5062-4108-9A5A-EF819050DEEB}"/>
    <cellStyle name="40% - Accent6 3 3 2 6 2" xfId="6128" xr:uid="{DFEA4605-3517-4DB8-B79D-D795AC0C08BF}"/>
    <cellStyle name="40% - Accent6 3 3 2 7" xfId="5386" xr:uid="{1E43AB2D-3106-4EDC-A9F5-00C9689FA8C8}"/>
    <cellStyle name="40% - Accent6 3 3 3" xfId="2552" xr:uid="{6018F233-ABEE-41B1-90FF-8B199EAD6247}"/>
    <cellStyle name="40% - Accent6 3 3 3 2" xfId="6528" xr:uid="{728DA086-4A5D-4C6A-A54F-7145B958FFBE}"/>
    <cellStyle name="40% - Accent6 3 3 4" xfId="2553" xr:uid="{737BE746-8607-401D-9EB3-8BF7D2D418A1}"/>
    <cellStyle name="40% - Accent6 3 3 4 2" xfId="6833" xr:uid="{9DD67148-712F-4F87-B9FF-FA173294A1BE}"/>
    <cellStyle name="40% - Accent6 3 3 5" xfId="2554" xr:uid="{1E57C4D1-07C3-43E1-9471-64EAE88B7306}"/>
    <cellStyle name="40% - Accent6 3 3 5 2" xfId="7484" xr:uid="{16B65133-4A57-47E8-A132-904A1F3E106A}"/>
    <cellStyle name="40% - Accent6 3 3 6" xfId="2555" xr:uid="{6256C0BF-9B84-41AF-A2C0-AB52CDC339FE}"/>
    <cellStyle name="40% - Accent6 3 3 6 2" xfId="8140" xr:uid="{AC574F8E-4519-486F-BF33-C43C5B369141}"/>
    <cellStyle name="40% - Accent6 3 3 7" xfId="2556" xr:uid="{40453192-804D-4DBB-8755-2FEB4E1E3C55}"/>
    <cellStyle name="40% - Accent6 3 3 7 2" xfId="8803" xr:uid="{BAA6BC83-1A64-4DCE-82C9-0769B80124EA}"/>
    <cellStyle name="40% - Accent6 3 3 8" xfId="2557" xr:uid="{C7364EE6-0859-44EC-A0A0-6537DA7A742C}"/>
    <cellStyle name="40% - Accent6 3 3 8 2" xfId="5792" xr:uid="{52762678-B2CC-4730-B8E7-8E4B1CDA306C}"/>
    <cellStyle name="40% - Accent6 3 3 9" xfId="5167" xr:uid="{DA1BF62F-CD28-4F8C-91BC-64D8A1725297}"/>
    <cellStyle name="40% - Accent6 3 4" xfId="2558" xr:uid="{455832E9-958D-4750-8911-8A3D1098FD4E}"/>
    <cellStyle name="40% - Accent6 3 4 2" xfId="2559" xr:uid="{EEED2EF3-6CF2-45E6-9F2F-CA29309283A6}"/>
    <cellStyle name="40% - Accent6 3 4 2 2" xfId="2560" xr:uid="{797FB962-7003-42EE-AEA0-BB362585203C}"/>
    <cellStyle name="40% - Accent6 3 4 2 2 2" xfId="7268" xr:uid="{46E13676-97A7-406B-94B3-44C2E72275A4}"/>
    <cellStyle name="40% - Accent6 3 4 2 3" xfId="2561" xr:uid="{371C5B2A-593D-4C74-8F00-B0BCAC530DFA}"/>
    <cellStyle name="40% - Accent6 3 4 2 3 2" xfId="7919" xr:uid="{54DD279F-C101-4475-B010-EF39BD66C764}"/>
    <cellStyle name="40% - Accent6 3 4 2 4" xfId="2562" xr:uid="{7162D32B-2514-44F1-869D-106AE36898CB}"/>
    <cellStyle name="40% - Accent6 3 4 2 4 2" xfId="8575" xr:uid="{4483D4EC-1257-4A11-AD0A-60ED81F337C9}"/>
    <cellStyle name="40% - Accent6 3 4 2 5" xfId="2563" xr:uid="{AA9278EC-FA36-4129-881B-ADC802347EC6}"/>
    <cellStyle name="40% - Accent6 3 4 2 5 2" xfId="9238" xr:uid="{CF3542BD-C3F5-46C5-B39A-F171CE9FB335}"/>
    <cellStyle name="40% - Accent6 3 4 2 6" xfId="6236" xr:uid="{C260BBC8-CC2E-4BA9-BCBB-DFFF34D923C3}"/>
    <cellStyle name="40% - Accent6 3 4 3" xfId="2564" xr:uid="{014D5982-6662-4AE7-93AB-0944E7504474}"/>
    <cellStyle name="40% - Accent6 3 4 3 2" xfId="6941" xr:uid="{58620FF1-CFCD-4FEA-90FC-2B39306B6921}"/>
    <cellStyle name="40% - Accent6 3 4 4" xfId="2565" xr:uid="{A6372870-319E-474F-80E4-A478D04259AE}"/>
    <cellStyle name="40% - Accent6 3 4 4 2" xfId="7592" xr:uid="{1045A5DE-CC6D-4381-8179-1E5C8B119024}"/>
    <cellStyle name="40% - Accent6 3 4 5" xfId="2566" xr:uid="{83EC5ADD-8436-49C2-98EC-BD3422D21903}"/>
    <cellStyle name="40% - Accent6 3 4 5 2" xfId="8248" xr:uid="{4D47F5C1-A9EC-4FD1-90F8-8F8A330E433B}"/>
    <cellStyle name="40% - Accent6 3 4 6" xfId="2567" xr:uid="{D61DBC35-B0A9-4382-990B-63A3FE84EA2A}"/>
    <cellStyle name="40% - Accent6 3 4 6 2" xfId="8911" xr:uid="{107A95DA-E415-4DE0-9641-658699CD9DFB}"/>
    <cellStyle name="40% - Accent6 3 4 7" xfId="2568" xr:uid="{68792AE1-5450-4256-8DC0-4D8530600247}"/>
    <cellStyle name="40% - Accent6 3 4 7 2" xfId="5906" xr:uid="{A995BF3B-5B0B-4A4C-9156-04D3F8A2C983}"/>
    <cellStyle name="40% - Accent6 3 4 8" xfId="5276" xr:uid="{A39702D3-861D-4F14-A286-DD37C1404723}"/>
    <cellStyle name="40% - Accent6 3 5" xfId="2569" xr:uid="{83F0ED0D-C0CD-4C18-87FB-1432E119E52A}"/>
    <cellStyle name="40% - Accent6 3 5 2" xfId="2570" xr:uid="{02ABE3D5-08D6-48CC-A2F7-70A2248D7451}"/>
    <cellStyle name="40% - Accent6 3 5 2 2" xfId="7052" xr:uid="{F3AF0D35-B5D9-4795-92BB-3ECD1A359803}"/>
    <cellStyle name="40% - Accent6 3 5 3" xfId="2571" xr:uid="{77F92E64-09A1-4DCE-AF94-5EDBA2F68525}"/>
    <cellStyle name="40% - Accent6 3 5 3 2" xfId="7703" xr:uid="{0D809585-32A1-4B27-ADE9-B8DDEA9B1103}"/>
    <cellStyle name="40% - Accent6 3 5 4" xfId="2572" xr:uid="{638B75BE-3F81-4DF2-83D2-696927FE6ADB}"/>
    <cellStyle name="40% - Accent6 3 5 4 2" xfId="8359" xr:uid="{E7ECBDA2-B25A-434D-9E5A-33A4B8AE3F9F}"/>
    <cellStyle name="40% - Accent6 3 5 5" xfId="2573" xr:uid="{F60FBED1-8544-476A-9507-60CCD6A5DCDB}"/>
    <cellStyle name="40% - Accent6 3 5 5 2" xfId="9022" xr:uid="{40606CC2-4376-4E13-9AD7-9DD07760B7D5}"/>
    <cellStyle name="40% - Accent6 3 5 6" xfId="2574" xr:uid="{CC699C95-94CE-43E5-A64D-4B48807FD45F}"/>
    <cellStyle name="40% - Accent6 3 5 6 2" xfId="6020" xr:uid="{7054DDB8-7915-47DF-95B7-A82BBF9CDE63}"/>
    <cellStyle name="40% - Accent6 3 5 7" xfId="5053" xr:uid="{F5F86AAF-C55F-4C64-85D5-69BE1AC85846}"/>
    <cellStyle name="40% - Accent6 3 6" xfId="2575" xr:uid="{BB6B7E89-73A1-4CED-B7B9-B75A45434829}"/>
    <cellStyle name="40% - Accent6 3 6 2" xfId="6529" xr:uid="{41D7E852-9F04-4F82-874C-CBF45BDCAA36}"/>
    <cellStyle name="40% - Accent6 3 7" xfId="2576" xr:uid="{57A12A63-47C0-40EC-8E47-B2D698DB30CA}"/>
    <cellStyle name="40% - Accent6 3 7 2" xfId="6725" xr:uid="{2FD9DFD7-504B-4DE2-A60B-C50CD0B6C51F}"/>
    <cellStyle name="40% - Accent6 3 8" xfId="2577" xr:uid="{403BFE38-E616-480F-9835-3436D5F70F38}"/>
    <cellStyle name="40% - Accent6 3 8 2" xfId="7376" xr:uid="{75F3575D-7415-4BC4-9B0B-090EA6F06423}"/>
    <cellStyle name="40% - Accent6 3 9" xfId="2578" xr:uid="{3514C245-C183-40BC-B720-7B6FEE70131D}"/>
    <cellStyle name="40% - Accent6 3 9 2" xfId="8031" xr:uid="{CD87FC49-F1C9-492A-9250-77FEA14F373C}"/>
    <cellStyle name="40% - Accent6 4" xfId="2579" xr:uid="{8AD58513-3AF3-41FC-82C0-CC3D36C5AF75}"/>
    <cellStyle name="40% - Accent6 4 10" xfId="2580" xr:uid="{E55550F6-FC35-4B71-885E-D5B617BECBEB}"/>
    <cellStyle name="40% - Accent6 4 10 2" xfId="5706" xr:uid="{ACFC9E86-3AEB-4D65-A6A6-7A0685C4F080}"/>
    <cellStyle name="40% - Accent6 4 11" xfId="5118" xr:uid="{C4063542-F0B0-48BD-A0E5-6E3D7079CF59}"/>
    <cellStyle name="40% - Accent6 4 2" xfId="2581" xr:uid="{79F00CD5-3436-4210-BBF2-38A430E294FE}"/>
    <cellStyle name="40% - Accent6 4 2 2" xfId="2582" xr:uid="{7AB45C88-5B31-48F3-8C47-11E4AE2B20C1}"/>
    <cellStyle name="40% - Accent6 4 2 2 2" xfId="2583" xr:uid="{1E3427B6-A97F-4570-9213-481978698D7E}"/>
    <cellStyle name="40% - Accent6 4 2 2 2 2" xfId="7181" xr:uid="{857F7744-4FA6-4A18-9386-22A09B0CDFAC}"/>
    <cellStyle name="40% - Accent6 4 2 2 3" xfId="2584" xr:uid="{D187514D-098E-45A8-86CD-22DA6E1A4B80}"/>
    <cellStyle name="40% - Accent6 4 2 2 3 2" xfId="7832" xr:uid="{223CFB64-CFCB-4A5C-8A5C-409CE1D60524}"/>
    <cellStyle name="40% - Accent6 4 2 2 4" xfId="2585" xr:uid="{0A04137A-F9C6-425D-87C7-F02DE948396A}"/>
    <cellStyle name="40% - Accent6 4 2 2 4 2" xfId="8488" xr:uid="{A65676B5-79A0-4C87-BD2C-57D32C339177}"/>
    <cellStyle name="40% - Accent6 4 2 2 5" xfId="2586" xr:uid="{884410F3-7E41-455C-85D8-D3CD30FBF6A4}"/>
    <cellStyle name="40% - Accent6 4 2 2 5 2" xfId="9151" xr:uid="{A6A94152-B92D-4619-82A2-7D4329F42703}"/>
    <cellStyle name="40% - Accent6 4 2 2 6" xfId="2587" xr:uid="{A06D2E68-0B78-4DD0-B953-8429CA57BE6B}"/>
    <cellStyle name="40% - Accent6 4 2 2 6 2" xfId="6149" xr:uid="{F1AF37E5-49E9-4527-BB8F-84EAC35B2069}"/>
    <cellStyle name="40% - Accent6 4 2 2 7" xfId="5448" xr:uid="{740BC93D-73CE-439A-AC16-4BE86D73D2D8}"/>
    <cellStyle name="40% - Accent6 4 2 3" xfId="2588" xr:uid="{31721EA9-D36B-4EE6-BF50-2383BA353493}"/>
    <cellStyle name="40% - Accent6 4 2 3 2" xfId="6659" xr:uid="{97B3E0C6-1612-42A5-AA14-652A2836EFFB}"/>
    <cellStyle name="40% - Accent6 4 2 4" xfId="2589" xr:uid="{23751903-FDFD-4B6C-8E0A-135F33C20448}"/>
    <cellStyle name="40% - Accent6 4 2 4 2" xfId="6854" xr:uid="{D52D5800-D311-4398-9389-2FF567F76259}"/>
    <cellStyle name="40% - Accent6 4 2 5" xfId="2590" xr:uid="{CD9DA0DC-F837-48D3-B0E9-5188CA25A71B}"/>
    <cellStyle name="40% - Accent6 4 2 5 2" xfId="7505" xr:uid="{F7A849F8-A1DC-4CBC-ACA8-0307994AAB52}"/>
    <cellStyle name="40% - Accent6 4 2 6" xfId="2591" xr:uid="{609A6DC4-3AD8-447F-B189-603594011991}"/>
    <cellStyle name="40% - Accent6 4 2 6 2" xfId="8161" xr:uid="{490E551A-321E-4B9E-B7DF-DF97E32138BA}"/>
    <cellStyle name="40% - Accent6 4 2 7" xfId="2592" xr:uid="{F9FA4A79-984F-429F-9254-01E31480615E}"/>
    <cellStyle name="40% - Accent6 4 2 7 2" xfId="8824" xr:uid="{52A08056-B79C-42C7-8A2E-6DD1FE29FB0F}"/>
    <cellStyle name="40% - Accent6 4 2 8" xfId="2593" xr:uid="{5B993C86-C5B1-4EFD-B998-67C56C14016F}"/>
    <cellStyle name="40% - Accent6 4 2 8 2" xfId="5813" xr:uid="{3ED204B6-D00A-488B-8BC6-A41C8D2195C6}"/>
    <cellStyle name="40% - Accent6 4 2 9" xfId="5229" xr:uid="{4A3A2427-8D56-400B-92D3-5BC2EAE10BC1}"/>
    <cellStyle name="40% - Accent6 4 3" xfId="2594" xr:uid="{73739EC4-4B0B-41AD-A8FC-118378F2B6A9}"/>
    <cellStyle name="40% - Accent6 4 3 2" xfId="2595" xr:uid="{870D41D4-68C2-4F43-922A-487FCD0C5B1C}"/>
    <cellStyle name="40% - Accent6 4 3 2 2" xfId="2596" xr:uid="{E80648BB-075D-4011-8F0E-84D484154A1F}"/>
    <cellStyle name="40% - Accent6 4 3 2 2 2" xfId="7289" xr:uid="{7C47D476-E56E-4055-9CDB-9BECE3F41391}"/>
    <cellStyle name="40% - Accent6 4 3 2 3" xfId="2597" xr:uid="{704177BB-93D9-4632-A7CD-6D71404105CA}"/>
    <cellStyle name="40% - Accent6 4 3 2 3 2" xfId="7940" xr:uid="{161DC9F0-1550-4E46-B1E5-8ABFC8BA66A6}"/>
    <cellStyle name="40% - Accent6 4 3 2 4" xfId="2598" xr:uid="{01FD24BF-1507-483B-BE98-5D5065353124}"/>
    <cellStyle name="40% - Accent6 4 3 2 4 2" xfId="8596" xr:uid="{8B3FA74F-9BB6-4E46-B214-69E16DED79B0}"/>
    <cellStyle name="40% - Accent6 4 3 2 5" xfId="2599" xr:uid="{2CC67676-8A4C-4DBD-BCCB-4DB355A6B8AC}"/>
    <cellStyle name="40% - Accent6 4 3 2 5 2" xfId="9259" xr:uid="{618F0B9C-F064-45DF-97E1-876AF02F6DEA}"/>
    <cellStyle name="40% - Accent6 4 3 2 6" xfId="6257" xr:uid="{9509D00E-E5DC-418D-A70B-78041FBDA027}"/>
    <cellStyle name="40% - Accent6 4 3 3" xfId="2600" xr:uid="{CD05F381-3CFF-47A2-921A-1C6B7B098E12}"/>
    <cellStyle name="40% - Accent6 4 3 3 2" xfId="6962" xr:uid="{22E870CA-4CE1-43F2-96BA-3F1D3BAD0D52}"/>
    <cellStyle name="40% - Accent6 4 3 4" xfId="2601" xr:uid="{B005D43B-82BE-4F54-8DBA-951597A6C30D}"/>
    <cellStyle name="40% - Accent6 4 3 4 2" xfId="7613" xr:uid="{F1ACC318-643A-47AF-A38C-DE7E60746A18}"/>
    <cellStyle name="40% - Accent6 4 3 5" xfId="2602" xr:uid="{7660D273-6435-4ED4-BE22-899F1490338C}"/>
    <cellStyle name="40% - Accent6 4 3 5 2" xfId="8269" xr:uid="{33F63A34-B157-4F27-B3F4-9520DC745623}"/>
    <cellStyle name="40% - Accent6 4 3 6" xfId="2603" xr:uid="{6BAF2ACB-84F8-49CB-BFED-4BCEC51EB0A3}"/>
    <cellStyle name="40% - Accent6 4 3 6 2" xfId="8932" xr:uid="{5475ED53-1C89-46CC-AD13-4041D3CC5DE4}"/>
    <cellStyle name="40% - Accent6 4 3 7" xfId="2604" xr:uid="{92A7E885-1B91-47F0-86CE-A35593C82837}"/>
    <cellStyle name="40% - Accent6 4 3 7 2" xfId="5927" xr:uid="{4C9EF46B-D806-437D-9C49-91B46C52AC6E}"/>
    <cellStyle name="40% - Accent6 4 3 8" xfId="5338" xr:uid="{6D75A7E2-5C28-4D77-9599-AAE6DBE26B52}"/>
    <cellStyle name="40% - Accent6 4 4" xfId="2605" xr:uid="{9E51808F-D4BF-428D-A437-4F6F74B97CF7}"/>
    <cellStyle name="40% - Accent6 4 4 2" xfId="2606" xr:uid="{9BEAD389-BA74-45D9-9E2E-5F0753CA478A}"/>
    <cellStyle name="40% - Accent6 4 4 2 2" xfId="7073" xr:uid="{C67F5215-2A01-443D-9119-30A855446542}"/>
    <cellStyle name="40% - Accent6 4 4 3" xfId="2607" xr:uid="{51007204-DDBA-4492-A962-4F36AE06AAAF}"/>
    <cellStyle name="40% - Accent6 4 4 3 2" xfId="7724" xr:uid="{655EDED0-DE3B-4F45-8874-030CF4CBE916}"/>
    <cellStyle name="40% - Accent6 4 4 4" xfId="2608" xr:uid="{39410205-BD60-4D3D-9CBF-1CC306C73329}"/>
    <cellStyle name="40% - Accent6 4 4 4 2" xfId="8380" xr:uid="{3AAD12B6-9744-45DF-B3A8-3946EA2C2DE9}"/>
    <cellStyle name="40% - Accent6 4 4 5" xfId="2609" xr:uid="{0BC3860D-557C-4278-BCFE-286CB416E3D7}"/>
    <cellStyle name="40% - Accent6 4 4 5 2" xfId="9043" xr:uid="{6F6D5E08-FD10-4BBD-AC6D-ACC6FF13FA8C}"/>
    <cellStyle name="40% - Accent6 4 4 6" xfId="6041" xr:uid="{B8656B67-030B-4AFE-AEFA-CEB2A9976252}"/>
    <cellStyle name="40% - Accent6 4 5" xfId="2610" xr:uid="{504CBDAC-6148-4BF4-BE6B-2AC05B522002}"/>
    <cellStyle name="40% - Accent6 4 5 2" xfId="6503" xr:uid="{9751887E-147F-4CDD-A370-FCDCCB18E596}"/>
    <cellStyle name="40% - Accent6 4 6" xfId="2611" xr:uid="{496FA81F-59DF-4577-9445-27EEA943FB45}"/>
    <cellStyle name="40% - Accent6 4 6 2" xfId="6746" xr:uid="{20840C9A-383A-4D42-A2C4-EF932295FA3C}"/>
    <cellStyle name="40% - Accent6 4 7" xfId="2612" xr:uid="{9D979488-B20F-44AE-BFC6-934E4CF866B3}"/>
    <cellStyle name="40% - Accent6 4 7 2" xfId="7397" xr:uid="{D3FF52C3-57B5-428F-97CE-F1F9E1E572A7}"/>
    <cellStyle name="40% - Accent6 4 8" xfId="2613" xr:uid="{7B272DA2-AC91-440E-8D03-4B40D2A87D9D}"/>
    <cellStyle name="40% - Accent6 4 8 2" xfId="8053" xr:uid="{788CC637-9D62-41C8-A20B-C4E12D213141}"/>
    <cellStyle name="40% - Accent6 4 9" xfId="2614" xr:uid="{5B4BC544-BAE8-4EE1-924F-BB1E5C34221B}"/>
    <cellStyle name="40% - Accent6 4 9 2" xfId="8716" xr:uid="{B5D81F77-A068-4A24-BDE1-11C66A1721AA}"/>
    <cellStyle name="40% - Accent6 5" xfId="2615" xr:uid="{0797F3EA-D67C-44B3-BD30-64FB9A1DD6BD}"/>
    <cellStyle name="40% - Accent6 5 10" xfId="2616" xr:uid="{E2C91C91-47F4-46A5-8360-DE1773C61B10}"/>
    <cellStyle name="40% - Accent6 5 10 2" xfId="5757" xr:uid="{3CE2FC01-A103-46D5-BC34-A704A33E53BF}"/>
    <cellStyle name="40% - Accent6 5 11" xfId="5077" xr:uid="{CD56B5AC-8F55-40F4-9306-7B55C32B8770}"/>
    <cellStyle name="40% - Accent6 5 2" xfId="2617" xr:uid="{5ED49654-CADC-463A-B52E-5C6F5AD77BB8}"/>
    <cellStyle name="40% - Accent6 5 2 2" xfId="2618" xr:uid="{DE03EB93-5231-4829-B3F5-FCBE6B54CA1F}"/>
    <cellStyle name="40% - Accent6 5 2 2 2" xfId="2619" xr:uid="{DA2A6B65-5604-4285-9C2F-562FCF3DAB68}"/>
    <cellStyle name="40% - Accent6 5 2 2 2 2" xfId="7125" xr:uid="{498F31D1-D5B2-4764-9278-4D043426B57C}"/>
    <cellStyle name="40% - Accent6 5 2 2 3" xfId="5410" xr:uid="{AB3B46BB-46A4-46FD-A388-F6F8D4D60521}"/>
    <cellStyle name="40% - Accent6 5 2 3" xfId="2620" xr:uid="{D6883D79-6723-4D19-8BA0-15EC6B9E0146}"/>
    <cellStyle name="40% - Accent6 5 2 3 2" xfId="7776" xr:uid="{3B33A630-A426-451F-BD77-92022349B3F7}"/>
    <cellStyle name="40% - Accent6 5 2 4" xfId="2621" xr:uid="{FE3D9365-5040-4C4F-B860-3D36355FBF90}"/>
    <cellStyle name="40% - Accent6 5 2 4 2" xfId="8432" xr:uid="{3F53D82D-2C60-4929-9D1D-BC3C8D67E29E}"/>
    <cellStyle name="40% - Accent6 5 2 5" xfId="2622" xr:uid="{81D77D82-87EF-4D16-962C-E2A6EB885863}"/>
    <cellStyle name="40% - Accent6 5 2 5 2" xfId="9095" xr:uid="{7A9F523F-1134-415B-9600-CFD5D234437F}"/>
    <cellStyle name="40% - Accent6 5 2 6" xfId="2623" xr:uid="{A2C329BE-1603-4B99-8308-BFCF0A84D483}"/>
    <cellStyle name="40% - Accent6 5 2 6 2" xfId="6093" xr:uid="{48AD1BB5-F4AF-4E5F-B94C-497F266F6E9C}"/>
    <cellStyle name="40% - Accent6 5 2 7" xfId="5191" xr:uid="{3784FE01-9026-4615-BAD6-90CE036944BA}"/>
    <cellStyle name="40% - Accent6 5 3" xfId="2624" xr:uid="{39E8BF2D-7BA6-4227-95C2-0C6D43F92FB5}"/>
    <cellStyle name="40% - Accent6 5 3 2" xfId="2625" xr:uid="{6D871E8F-5FE9-4A7C-9FBA-F7B4CC78D5FA}"/>
    <cellStyle name="40% - Accent6 5 3 2 2" xfId="6576" xr:uid="{905F9F6B-0124-4D78-9004-CD17F4A6D356}"/>
    <cellStyle name="40% - Accent6 5 3 3" xfId="5300" xr:uid="{8D4044B1-FB65-49F3-AAE4-15C819626354}"/>
    <cellStyle name="40% - Accent6 5 4" xfId="2626" xr:uid="{E32A4309-1396-47CE-A0B3-29450D22EF41}"/>
    <cellStyle name="40% - Accent6 5 4 2" xfId="6798" xr:uid="{BDA90238-D420-4190-97DC-F8A6E0228277}"/>
    <cellStyle name="40% - Accent6 5 5" xfId="2627" xr:uid="{86CEF701-B845-4D7B-BE4A-A1B774E79787}"/>
    <cellStyle name="40% - Accent6 5 5 2" xfId="7449" xr:uid="{43FA839D-4802-483F-A32B-C1690558A1C7}"/>
    <cellStyle name="40% - Accent6 5 6" xfId="2628" xr:uid="{5AD7611B-14B7-4748-926C-E681387BD8AE}"/>
    <cellStyle name="40% - Accent6 5 6 2" xfId="8105" xr:uid="{747E2CCA-4224-4D51-9428-B40AF4248CE1}"/>
    <cellStyle name="40% - Accent6 5 7" xfId="2629" xr:uid="{8876C026-D2AC-4D08-AE61-879D91095E45}"/>
    <cellStyle name="40% - Accent6 5 7 2" xfId="8768" xr:uid="{3FB7D93E-1C27-47ED-A943-E6F961A34DC8}"/>
    <cellStyle name="40% - Accent6 5 8" xfId="2630" xr:uid="{0A923882-D032-4E8A-B62F-CC999EEF4D85}"/>
    <cellStyle name="40% - Accent6 5 8 2" xfId="6471" xr:uid="{7C8F9C3B-D3C6-4C0F-ACBB-BBC9162DA527}"/>
    <cellStyle name="40% - Accent6 5 9" xfId="2631" xr:uid="{2683ED3A-EC71-414D-87FE-D92EE45B46E9}"/>
    <cellStyle name="40% - Accent6 5 9 2" xfId="6351" xr:uid="{6DBA0224-9297-4E0D-9922-5D86FEEB68AB}"/>
    <cellStyle name="40% - Accent6 6" xfId="2632" xr:uid="{8B821175-A72C-48A8-A63E-DBD3B861CC04}"/>
    <cellStyle name="40% - Accent6 6 2" xfId="2633" xr:uid="{B9A59261-7D94-46B4-92C5-D1A279C82C41}"/>
    <cellStyle name="40% - Accent6 6 2 2" xfId="2634" xr:uid="{F3A1DD20-60D5-4C0E-A7E0-DC3DBE02D42E}"/>
    <cellStyle name="40% - Accent6 6 2 2 2" xfId="7233" xr:uid="{C7FF1818-F551-4386-B0CB-811AE44CDD06}"/>
    <cellStyle name="40% - Accent6 6 2 3" xfId="2635" xr:uid="{5B81FAD7-C11C-4072-95D2-82DF8FE2A6D7}"/>
    <cellStyle name="40% - Accent6 6 2 3 2" xfId="7884" xr:uid="{4AFA4F42-2725-4984-8BC3-D7C3E9E21B60}"/>
    <cellStyle name="40% - Accent6 6 2 4" xfId="2636" xr:uid="{91DF3983-8EA3-4B56-A96B-384947270FE8}"/>
    <cellStyle name="40% - Accent6 6 2 4 2" xfId="8540" xr:uid="{7B904352-2C70-4091-A38F-8A075F8F4288}"/>
    <cellStyle name="40% - Accent6 6 2 5" xfId="2637" xr:uid="{41EA0848-92BE-47FB-9C19-F2EB57A6FEAC}"/>
    <cellStyle name="40% - Accent6 6 2 5 2" xfId="9203" xr:uid="{DDD9C02F-094A-4AC7-91E5-A37741CD44C2}"/>
    <cellStyle name="40% - Accent6 6 2 6" xfId="2638" xr:uid="{2CDA1461-8231-42F8-AD0A-9C9F842B881F}"/>
    <cellStyle name="40% - Accent6 6 2 6 2" xfId="6201" xr:uid="{45450D65-1B18-43A0-8863-108363735D82}"/>
    <cellStyle name="40% - Accent6 6 2 7" xfId="5364" xr:uid="{C46C6AE4-E057-4A9B-B903-EB62390576DC}"/>
    <cellStyle name="40% - Accent6 6 3" xfId="2639" xr:uid="{5F07C1CF-E762-4E1E-8235-6ABDE19DFFFD}"/>
    <cellStyle name="40% - Accent6 6 3 2" xfId="6906" xr:uid="{09571C52-DA0F-482F-A3CC-EB3211218FDF}"/>
    <cellStyle name="40% - Accent6 6 4" xfId="2640" xr:uid="{D18C21F5-5C39-4C76-904A-12D7E4B9D17B}"/>
    <cellStyle name="40% - Accent6 6 4 2" xfId="7557" xr:uid="{F4EC1317-7A4A-47CB-8C5B-B0768CF14F4C}"/>
    <cellStyle name="40% - Accent6 6 5" xfId="2641" xr:uid="{5A9746F2-045C-4CFB-9746-DF5264BFAB96}"/>
    <cellStyle name="40% - Accent6 6 5 2" xfId="8213" xr:uid="{35D25EF2-E3AB-4A08-B39A-0EB6ABC88BFC}"/>
    <cellStyle name="40% - Accent6 6 6" xfId="2642" xr:uid="{8F71BE81-F540-46E4-8344-6F225B3C4160}"/>
    <cellStyle name="40% - Accent6 6 6 2" xfId="8876" xr:uid="{F7F54E41-1122-4BD7-BA39-332AD597E24D}"/>
    <cellStyle name="40% - Accent6 6 7" xfId="2643" xr:uid="{FC72DD83-1CF1-4A89-962C-0D40DBB1BC0E}"/>
    <cellStyle name="40% - Accent6 6 7 2" xfId="5871" xr:uid="{FDFAF114-39D8-4BE0-9A41-63A8E8A66035}"/>
    <cellStyle name="40% - Accent6 6 8" xfId="5145" xr:uid="{87D7734B-7530-4E01-B0B3-7F7CB7721946}"/>
    <cellStyle name="40% - Accent6 7" xfId="2644" xr:uid="{0DF3BDC9-8541-4C22-8C4C-5B1E2E4DFFFB}"/>
    <cellStyle name="40% - Accent6 7 2" xfId="2645" xr:uid="{7EF13BF3-003E-4910-948A-5C7F9CF931F8}"/>
    <cellStyle name="40% - Accent6 7 2 2" xfId="7017" xr:uid="{C880BD36-ABAF-4B81-8FE6-D667DCADA358}"/>
    <cellStyle name="40% - Accent6 7 3" xfId="2646" xr:uid="{5261B64C-1C2F-4179-8E6A-0A4C1F206ED3}"/>
    <cellStyle name="40% - Accent6 7 3 2" xfId="7668" xr:uid="{6C25A9ED-2E38-4AD0-A609-30B4ED6B40E6}"/>
    <cellStyle name="40% - Accent6 7 4" xfId="2647" xr:uid="{E9DEC4E6-78C3-452B-B599-68E4440489F7}"/>
    <cellStyle name="40% - Accent6 7 4 2" xfId="8324" xr:uid="{706BAC76-1E31-4F7D-9AFA-389C3B62FB19}"/>
    <cellStyle name="40% - Accent6 7 5" xfId="2648" xr:uid="{061BB602-1149-4DF1-8584-C736CF4CB708}"/>
    <cellStyle name="40% - Accent6 7 5 2" xfId="8987" xr:uid="{2770F4AB-45C0-4A9A-B7A7-E041727E35C6}"/>
    <cellStyle name="40% - Accent6 7 6" xfId="2649" xr:uid="{7CDE3506-F97A-4D62-94F3-E4371DCD7B0D}"/>
    <cellStyle name="40% - Accent6 7 6 2" xfId="5981" xr:uid="{A9451211-8AC6-4793-860F-ABD5402CF536}"/>
    <cellStyle name="40% - Accent6 7 7" xfId="5254" xr:uid="{AF061B59-AA2C-4763-B380-0D8FCBB93F23}"/>
    <cellStyle name="40% - Accent6 8" xfId="2650" xr:uid="{B01E6573-9F31-4377-BA07-229B2F0FA4C5}"/>
    <cellStyle name="40% - Accent6 8 2" xfId="2651" xr:uid="{6C48F5F0-79AE-4C8E-B17F-6D61F69E7E2B}"/>
    <cellStyle name="40% - Accent6 8 2 2" xfId="6473" xr:uid="{D4B45867-FC68-4F3A-9903-4494D87739B8}"/>
    <cellStyle name="40% - Accent6 8 3" xfId="5030" xr:uid="{83FF4E46-BF70-4B2F-BB7F-280ACFB0B65D}"/>
    <cellStyle name="40% - Accent6 9" xfId="2652" xr:uid="{73AD0697-3C4C-4EF7-A2F9-0AF24DF170E8}"/>
    <cellStyle name="40% - Accent6 9 2" xfId="6690" xr:uid="{B3398429-B10A-4D9B-BBB9-E66273C5D438}"/>
    <cellStyle name="60% - Accent1" xfId="2653" builtinId="32" customBuiltin="1"/>
    <cellStyle name="60% - Accent1 2" xfId="2654" xr:uid="{C8790D16-012C-4999-8184-AF626663550B}"/>
    <cellStyle name="60% - Accent1 2 2" xfId="2655" xr:uid="{B1FBBCED-7E0A-4394-A864-6767D12A5730}"/>
    <cellStyle name="60% - Accent1 2 2 2" xfId="5488" xr:uid="{9C13D74D-3844-4F39-873B-4CDD9F56D068}"/>
    <cellStyle name="60% - Accent1 2 3" xfId="2656" xr:uid="{DDB1DA7D-9A0A-4FD9-A391-32A97C1AA3F2}"/>
    <cellStyle name="60% - Accent1 2 3 2" xfId="4931" xr:uid="{B28EB165-01E6-4C6E-AAA7-3B691EC33AD6}"/>
    <cellStyle name="60% - Accent1 2 4" xfId="4844" xr:uid="{817C1134-894C-4DD9-9E65-F30032F4FEF9}"/>
    <cellStyle name="60% - Accent1 3" xfId="2657" xr:uid="{CE9BF378-0442-41DB-8288-01A17CC4D600}"/>
    <cellStyle name="60% - Accent1 3 2" xfId="2658" xr:uid="{44419C65-4119-4AA1-BC92-3724E6DA98E0}"/>
    <cellStyle name="60% - Accent1 3 2 2" xfId="6397" xr:uid="{3B73D05C-8663-49B7-88FE-66E780D8B3CA}"/>
    <cellStyle name="60% - Accent1 3 3" xfId="4818" xr:uid="{3EF2F8E6-A625-4B8A-937D-588EC5888BA3}"/>
    <cellStyle name="60% - Accent1 4" xfId="2659" xr:uid="{91CD53D8-6331-40DC-91BE-A98E6E570C68}"/>
    <cellStyle name="60% - Accent1 4 2" xfId="6332" xr:uid="{0D478549-2596-4AA7-B50A-ABE229DA04E2}"/>
    <cellStyle name="60% - Accent1 5" xfId="2660" xr:uid="{3AC9D52E-2892-44DE-B9F5-EDACB2FC749B}"/>
    <cellStyle name="60% - Accent1 5 2" xfId="6310" xr:uid="{12BCEB3B-FF5E-4A9A-B678-2318F8E1EBCD}"/>
    <cellStyle name="60% - Accent1 6" xfId="4783" xr:uid="{1C725919-0F66-4453-93AC-53F76BCB3E2F}"/>
    <cellStyle name="60% - Accent2" xfId="2661" builtinId="36" customBuiltin="1"/>
    <cellStyle name="60% - Accent2 2" xfId="2662" xr:uid="{7DAF0052-0444-49EB-87B7-DB7E24E98007}"/>
    <cellStyle name="60% - Accent2 2 2" xfId="2663" xr:uid="{976DF454-962F-462A-B49A-6CBF16FF3827}"/>
    <cellStyle name="60% - Accent2 2 2 2" xfId="5489" xr:uid="{58B3533C-527D-45A4-AD95-7C1486A94308}"/>
    <cellStyle name="60% - Accent2 2 3" xfId="2664" xr:uid="{991445AD-CAC5-4B99-B4F1-3A7638A072A3}"/>
    <cellStyle name="60% - Accent2 2 3 2" xfId="4932" xr:uid="{E50BCF94-0AA5-462C-B3E6-AAA2C85FF7C5}"/>
    <cellStyle name="60% - Accent2 2 4" xfId="4845" xr:uid="{0B02058B-ACF2-47AF-8EF6-2DF66F4D895F}"/>
    <cellStyle name="60% - Accent2 3" xfId="2665" xr:uid="{B1919CBD-9613-4C30-B8C0-F2DFD2900F98}"/>
    <cellStyle name="60% - Accent2 3 2" xfId="2666" xr:uid="{4151F2B5-610E-43F8-BF25-3F1D78F6D8A9}"/>
    <cellStyle name="60% - Accent2 3 2 2" xfId="6381" xr:uid="{48CF3A3D-F44B-4735-B94B-8097FFD95941}"/>
    <cellStyle name="60% - Accent2 3 3" xfId="4820" xr:uid="{B7A3D2CD-5133-495C-A695-5A48F875D49D}"/>
    <cellStyle name="60% - Accent2 4" xfId="2667" xr:uid="{99A2EAF4-19F1-4228-AF47-4E67A60AA4A7}"/>
    <cellStyle name="60% - Accent2 4 2" xfId="6336" xr:uid="{68C2E4B7-01D3-4B52-96F6-76E4F051AB91}"/>
    <cellStyle name="60% - Accent2 5" xfId="2668" xr:uid="{F2F2C14C-F3C6-45B0-B783-A74B5291588A}"/>
    <cellStyle name="60% - Accent2 5 2" xfId="6311" xr:uid="{15DA5CDC-8F4A-4566-8291-3CCF87B7D6D9}"/>
    <cellStyle name="60% - Accent2 6" xfId="4787" xr:uid="{203492B4-4D0C-4463-A5EB-229C8F8A2800}"/>
    <cellStyle name="60% - Accent3" xfId="2669" builtinId="40" customBuiltin="1"/>
    <cellStyle name="60% - Accent3 2" xfId="2670" xr:uid="{CB6C63CD-8E0A-4F52-8729-3519AB128E73}"/>
    <cellStyle name="60% - Accent3 2 2" xfId="2671" xr:uid="{094AF5EA-4F69-45FE-A146-D31CF3704324}"/>
    <cellStyle name="60% - Accent3 2 2 2" xfId="5490" xr:uid="{51B9029E-1E53-42D0-8087-8D07A5CB8136}"/>
    <cellStyle name="60% - Accent3 2 3" xfId="2672" xr:uid="{E7C79943-C934-436A-A66D-D71C3B4330F3}"/>
    <cellStyle name="60% - Accent3 2 3 2" xfId="4933" xr:uid="{995087A3-8E32-4794-BAE9-AFA78D037EEE}"/>
    <cellStyle name="60% - Accent3 2 4" xfId="4846" xr:uid="{73CE51D6-A8E1-4D6E-B6FA-0114BECC06E4}"/>
    <cellStyle name="60% - Accent3 3" xfId="2673" xr:uid="{CD670071-DE85-4E9E-A72F-3369D117D4A3}"/>
    <cellStyle name="60% - Accent3 3 2" xfId="2674" xr:uid="{019A07A7-26C5-4CAD-8A33-A5454A740580}"/>
    <cellStyle name="60% - Accent3 3 2 2" xfId="6388" xr:uid="{3A49C579-E286-465B-9CEE-CE33B6D164C9}"/>
    <cellStyle name="60% - Accent3 3 3" xfId="4821" xr:uid="{C6B8E14F-F98A-483F-BA9F-8DBEB2DB9D62}"/>
    <cellStyle name="60% - Accent3 4" xfId="2675" xr:uid="{2D2260A7-00E6-42D2-8382-0FD2507BB317}"/>
    <cellStyle name="60% - Accent3 4 2" xfId="6340" xr:uid="{BB652EDA-6E2F-44A5-9511-DAD9514729D9}"/>
    <cellStyle name="60% - Accent3 5" xfId="2676" xr:uid="{D61AB2D1-D7BD-4D2F-B4E0-6234EDDB7AB1}"/>
    <cellStyle name="60% - Accent3 5 2" xfId="6312" xr:uid="{0E3DCE32-AB00-4E7D-9B1E-9E1D126E7DBD}"/>
    <cellStyle name="60% - Accent3 6" xfId="4791" xr:uid="{708A68BB-5418-498F-B1CF-700F64574BEF}"/>
    <cellStyle name="60% - Accent4" xfId="2677" builtinId="44" customBuiltin="1"/>
    <cellStyle name="60% - Accent4 2" xfId="2678" xr:uid="{E4EAD058-051E-4CB6-9160-4314BE28436C}"/>
    <cellStyle name="60% - Accent4 2 2" xfId="2679" xr:uid="{2AF6E938-F43C-494E-B64E-4CBB84D0B5D6}"/>
    <cellStyle name="60% - Accent4 2 2 2" xfId="5491" xr:uid="{438D1884-8FFC-4429-A732-0BFB7E42049E}"/>
    <cellStyle name="60% - Accent4 2 3" xfId="2680" xr:uid="{52859253-A30F-4819-8FD3-0AE3EC0F0358}"/>
    <cellStyle name="60% - Accent4 2 3 2" xfId="4934" xr:uid="{10B422EB-D4AB-4267-BF35-309DAACC7A4D}"/>
    <cellStyle name="60% - Accent4 2 4" xfId="4847" xr:uid="{8C19E78F-0B4C-4CC2-925B-B141D34DB7AA}"/>
    <cellStyle name="60% - Accent4 3" xfId="2681" xr:uid="{B73EE701-3790-4401-9B70-FA915D6F4122}"/>
    <cellStyle name="60% - Accent4 3 2" xfId="2682" xr:uid="{CBB81B4E-3F58-41B2-BB87-1D080BEAEBBB}"/>
    <cellStyle name="60% - Accent4 3 2 2" xfId="6408" xr:uid="{9CA591FD-F929-4B47-B42B-8E4D625154FF}"/>
    <cellStyle name="60% - Accent4 3 3" xfId="4822" xr:uid="{FF5C32F5-D91F-4B92-A7AA-C3F1D4A54B2E}"/>
    <cellStyle name="60% - Accent4 4" xfId="2683" xr:uid="{670D2854-266E-4C88-8062-831B50184BAB}"/>
    <cellStyle name="60% - Accent4 4 2" xfId="6344" xr:uid="{F4A7A044-757E-4304-B5C7-1C48D76CE686}"/>
    <cellStyle name="60% - Accent4 5" xfId="2684" xr:uid="{D7236DA2-2057-4854-894F-E3ADFF66FC46}"/>
    <cellStyle name="60% - Accent4 5 2" xfId="6313" xr:uid="{52AF0E30-0A69-4889-B9DB-2741A88CE782}"/>
    <cellStyle name="60% - Accent4 6" xfId="4795" xr:uid="{48DC91B3-5BBC-4429-8F57-103FAF3D28C5}"/>
    <cellStyle name="60% - Accent5" xfId="2685" builtinId="48" customBuiltin="1"/>
    <cellStyle name="60% - Accent5 2" xfId="2686" xr:uid="{D84F7ADD-8C15-4E1C-9BC3-1C6C908B698A}"/>
    <cellStyle name="60% - Accent5 2 2" xfId="2687" xr:uid="{31234545-9665-4456-A04A-B62564FE53C7}"/>
    <cellStyle name="60% - Accent5 2 2 2" xfId="5492" xr:uid="{291AA5E4-1113-4340-B312-575341D4A1E2}"/>
    <cellStyle name="60% - Accent5 2 3" xfId="2688" xr:uid="{98F900D0-90E1-4B39-B6C1-602A64C9F601}"/>
    <cellStyle name="60% - Accent5 2 3 2" xfId="4935" xr:uid="{BD109CDD-88D0-4D18-99F8-B286F5452C6F}"/>
    <cellStyle name="60% - Accent5 2 4" xfId="4848" xr:uid="{2DF9D6E2-5E89-4C69-AC8A-87C0B902DE3A}"/>
    <cellStyle name="60% - Accent5 3" xfId="2689" xr:uid="{0CDEB3C7-8F41-4ECD-BADC-40F159260813}"/>
    <cellStyle name="60% - Accent5 3 2" xfId="2690" xr:uid="{9476D637-98E6-4EB0-BA42-143C4356A666}"/>
    <cellStyle name="60% - Accent5 3 2 2" xfId="6412" xr:uid="{DB7EE2B4-29F2-4231-BC74-DA59CBC6F269}"/>
    <cellStyle name="60% - Accent5 3 3" xfId="4823" xr:uid="{8D90BCB0-4435-45C5-A609-EC73946FB546}"/>
    <cellStyle name="60% - Accent5 4" xfId="2691" xr:uid="{19906DAC-E735-4625-A705-7961AB2A1D98}"/>
    <cellStyle name="60% - Accent5 4 2" xfId="6348" xr:uid="{7A5F0685-D529-4BFA-B4E5-FBCD2256894B}"/>
    <cellStyle name="60% - Accent5 5" xfId="2692" xr:uid="{BAF26543-F164-439B-8A56-69CE10DC4B16}"/>
    <cellStyle name="60% - Accent5 5 2" xfId="6314" xr:uid="{44FDE4ED-DC8A-4575-B891-9AAD28359462}"/>
    <cellStyle name="60% - Accent5 6" xfId="4799" xr:uid="{2C88C3B1-B1F5-4163-B757-D8B549D47124}"/>
    <cellStyle name="60% - Accent6" xfId="2693" builtinId="52" customBuiltin="1"/>
    <cellStyle name="60% - Accent6 2" xfId="2694" xr:uid="{C0EFFE66-EC0C-4AE8-BF94-311B833A6F57}"/>
    <cellStyle name="60% - Accent6 2 2" xfId="2695" xr:uid="{05134DFA-31EC-48EE-BD2D-8D82983E5DDB}"/>
    <cellStyle name="60% - Accent6 2 2 2" xfId="5493" xr:uid="{C729B9E5-4BAB-4D58-8224-D768133AB222}"/>
    <cellStyle name="60% - Accent6 2 3" xfId="2696" xr:uid="{433CC78F-C58C-4CBC-A6C6-5EE39CCC2885}"/>
    <cellStyle name="60% - Accent6 2 3 2" xfId="4936" xr:uid="{F20065AA-18BC-4700-86FA-B6638B4CD5D5}"/>
    <cellStyle name="60% - Accent6 2 4" xfId="4849" xr:uid="{C1EBDC62-FA78-4622-8A6A-D421DFE504E4}"/>
    <cellStyle name="60% - Accent6 3" xfId="2697" xr:uid="{F3F3C8CC-1844-46FF-BB03-D91CAF41B214}"/>
    <cellStyle name="60% - Accent6 3 2" xfId="2698" xr:uid="{BDE2E227-3F67-41CE-846D-FA29C603A035}"/>
    <cellStyle name="60% - Accent6 3 2 2" xfId="6416" xr:uid="{3AC217A6-E4D7-4AC9-BBC7-A860BDABB137}"/>
    <cellStyle name="60% - Accent6 3 3" xfId="4824" xr:uid="{00A54CFD-10CA-43EE-BE0B-0C2B914C3AB7}"/>
    <cellStyle name="60% - Accent6 4" xfId="2699" xr:uid="{175A4B92-7F21-4F43-BE92-63DCEEE965D4}"/>
    <cellStyle name="60% - Accent6 4 2" xfId="6352" xr:uid="{1C074251-05BB-44D5-9BB5-9207A197E10B}"/>
    <cellStyle name="60% - Accent6 5" xfId="2700" xr:uid="{B666088E-7346-47A2-ADB4-04A74438CE7D}"/>
    <cellStyle name="60% - Accent6 5 2" xfId="6315" xr:uid="{00171234-80DC-46BB-BD85-701C8AA95AE9}"/>
    <cellStyle name="60% - Accent6 6" xfId="4803" xr:uid="{56C63D42-7775-471A-A0B6-25B4C26FF133}"/>
    <cellStyle name="Accent1" xfId="2701" builtinId="29" customBuiltin="1"/>
    <cellStyle name="Accent1 2" xfId="2702" xr:uid="{4E1D0F2A-DF2B-46E6-B0FC-98F46AEBD383}"/>
    <cellStyle name="Accent1 2 2" xfId="2703" xr:uid="{479F4497-A650-4885-9FA2-FA331E648A36}"/>
    <cellStyle name="Accent1 2 2 2" xfId="6365" xr:uid="{4B571DD1-EB0D-4E7E-9FF9-2BE65B83E881}"/>
    <cellStyle name="Accent1 2 3" xfId="2704" xr:uid="{98DF25C9-48DD-4702-B1B6-A7F4E9551548}"/>
    <cellStyle name="Accent1 2 3 2" xfId="4937" xr:uid="{87B9DEBB-F34E-435D-8DC4-C470C46BC234}"/>
    <cellStyle name="Accent1 2 4" xfId="4850" xr:uid="{59A8FDF0-D64D-4EBC-A230-E842485AF42A}"/>
    <cellStyle name="Accent1 3" xfId="2705" xr:uid="{4D1EA6FF-0D88-4A59-89E7-BE76BE1CA138}"/>
    <cellStyle name="Accent1 3 2" xfId="6386" xr:uid="{D69F4020-5968-4CDF-BE24-C4F55E533E6B}"/>
    <cellStyle name="Accent1 4" xfId="2706" xr:uid="{0039A37E-C38A-422A-B7B6-E3EC32A358F1}"/>
    <cellStyle name="Accent1 4 2" xfId="6329" xr:uid="{C01A7378-BE1F-470A-91C6-03037F2F845C}"/>
    <cellStyle name="Accent1 5" xfId="4780" xr:uid="{F7B2DEC2-EEC7-4D0E-ABE7-FC1C65C04662}"/>
    <cellStyle name="Accent2" xfId="2707" builtinId="33" customBuiltin="1"/>
    <cellStyle name="Accent2 2" xfId="2708" xr:uid="{68DC4F20-3E8D-4C1B-A2CC-7B1643D5DB50}"/>
    <cellStyle name="Accent2 2 2" xfId="2709" xr:uid="{B936F5CE-C9CA-48DE-A60C-FBCE30DBE803}"/>
    <cellStyle name="Accent2 2 2 2" xfId="6366" xr:uid="{D6B530C2-BA5E-481C-A44B-6CB99D4B4E88}"/>
    <cellStyle name="Accent2 2 3" xfId="2710" xr:uid="{A4EC6A33-FEDA-4AB9-A539-C93021358240}"/>
    <cellStyle name="Accent2 2 3 2" xfId="4938" xr:uid="{24723BEE-EB2C-4062-9454-B6198EA930A0}"/>
    <cellStyle name="Accent2 2 4" xfId="4851" xr:uid="{6F85E11E-FFF6-4A1A-A0FB-680310FC04DA}"/>
    <cellStyle name="Accent2 3" xfId="2711" xr:uid="{3391A437-2E15-46CD-A349-3E4D6F0BC5E1}"/>
    <cellStyle name="Accent2 3 2" xfId="6393" xr:uid="{E0471DEF-34C6-4916-9E3F-50101BBA4020}"/>
    <cellStyle name="Accent2 4" xfId="2712" xr:uid="{AFF52A8B-D105-4FA3-9273-48927FDBB56C}"/>
    <cellStyle name="Accent2 4 2" xfId="6333" xr:uid="{2CDC9AB1-88F2-4440-B491-4F00DFAD18DD}"/>
    <cellStyle name="Accent2 5" xfId="4784" xr:uid="{D80FE9C1-CD7B-4D55-AC30-9AA27ED4CE8D}"/>
    <cellStyle name="Accent3" xfId="2713" builtinId="37" customBuiltin="1"/>
    <cellStyle name="Accent3 2" xfId="2714" xr:uid="{0768FB4B-46AE-48DA-963D-64013F2ACAF0}"/>
    <cellStyle name="Accent3 2 2" xfId="2715" xr:uid="{9B960FA7-1697-4E18-96D4-6885B9350D51}"/>
    <cellStyle name="Accent3 2 2 2" xfId="6367" xr:uid="{E1993D43-7D29-485F-B2BA-55E9627ED227}"/>
    <cellStyle name="Accent3 2 3" xfId="2716" xr:uid="{FDA15465-2DEE-4628-B044-DFC375660473}"/>
    <cellStyle name="Accent3 2 3 2" xfId="4939" xr:uid="{4900F096-3A8E-4639-808A-AB34ED23E0D7}"/>
    <cellStyle name="Accent3 2 4" xfId="4852" xr:uid="{AE00C515-9B1E-4A2A-AAE7-46B0F592A8E1}"/>
    <cellStyle name="Accent3 3" xfId="2717" xr:uid="{48E07425-1EA6-44AC-AB90-61EA8945E2DF}"/>
    <cellStyle name="Accent3 3 2" xfId="6377" xr:uid="{7AE3110A-FE4F-41D6-B13D-6F1E90464927}"/>
    <cellStyle name="Accent3 4" xfId="2718" xr:uid="{2D40F52E-33BE-4A0C-B7A8-D42A78438E10}"/>
    <cellStyle name="Accent3 4 2" xfId="6337" xr:uid="{072A49A5-B446-4DAA-A20F-1E3D10FB39BC}"/>
    <cellStyle name="Accent3 5" xfId="4788" xr:uid="{42E45D84-38F0-4C8F-88D8-43AA7304573F}"/>
    <cellStyle name="Accent4" xfId="2719" builtinId="41" customBuiltin="1"/>
    <cellStyle name="Accent4 2" xfId="2720" xr:uid="{6CC6D209-8864-41A9-A287-3D3256BC9E78}"/>
    <cellStyle name="Accent4 2 2" xfId="2721" xr:uid="{18ADBC83-CB03-454F-BA9A-B74B42373BE5}"/>
    <cellStyle name="Accent4 2 2 2" xfId="6368" xr:uid="{5142A745-0A66-42C2-8CEE-1BD40AEA0FAC}"/>
    <cellStyle name="Accent4 2 3" xfId="2722" xr:uid="{0368B444-33E1-43F7-9D19-F392B0F8106A}"/>
    <cellStyle name="Accent4 2 3 2" xfId="4940" xr:uid="{79C5EBD6-6EC5-44CC-A4F8-C1DC97C1EA0C}"/>
    <cellStyle name="Accent4 2 4" xfId="4853" xr:uid="{98EEE17A-85C0-4CB4-B427-FA753674C672}"/>
    <cellStyle name="Accent4 3" xfId="2723" xr:uid="{01E881E9-51CE-452A-AD9D-6AD8D28EA0AA}"/>
    <cellStyle name="Accent4 3 2" xfId="6384" xr:uid="{1ED469D5-A7B3-4C62-B588-6736453528CB}"/>
    <cellStyle name="Accent4 4" xfId="2724" xr:uid="{FFE3CEE7-38F9-455A-9619-B6C7ED596DAD}"/>
    <cellStyle name="Accent4 4 2" xfId="6341" xr:uid="{7029F4E2-EDFE-43A6-BC7A-14B560DA9D86}"/>
    <cellStyle name="Accent4 5" xfId="4792" xr:uid="{0BB95B2D-9787-4406-9B04-E764386BEF2F}"/>
    <cellStyle name="Accent5" xfId="2725" builtinId="45" customBuiltin="1"/>
    <cellStyle name="Accent5 2" xfId="2726" xr:uid="{74D55E80-5D6B-4146-9CCC-0DD0F8E4B7F8}"/>
    <cellStyle name="Accent5 2 2" xfId="2727" xr:uid="{246F25B6-A39C-4D1C-8195-B9F4F7AA3741}"/>
    <cellStyle name="Accent5 2 2 2" xfId="6369" xr:uid="{1EE93DA6-E51B-45BA-BBC6-049E5F908E9C}"/>
    <cellStyle name="Accent5 2 3" xfId="4941" xr:uid="{564B6666-2979-4753-9C76-4C14195865B0}"/>
    <cellStyle name="Accent5 3" xfId="2728" xr:uid="{97DBB1FA-FD09-42C8-B290-87BF0616A193}"/>
    <cellStyle name="Accent5 3 2" xfId="6409" xr:uid="{CB62A998-3608-4233-A7EA-1F0C1A750406}"/>
    <cellStyle name="Accent5 4" xfId="2729" xr:uid="{FACC43DE-887A-4DFC-8541-745D85364B48}"/>
    <cellStyle name="Accent5 4 2" xfId="6345" xr:uid="{C72D3ED4-DDEF-4CC2-BF4F-9ED66D1826F1}"/>
    <cellStyle name="Accent5 5" xfId="4796" xr:uid="{C12CBB34-A4F7-4F62-8CDC-5E522BADFCB0}"/>
    <cellStyle name="Accent6" xfId="2730" builtinId="49" customBuiltin="1"/>
    <cellStyle name="Accent6 2" xfId="2731" xr:uid="{6D31CD29-652D-4DB0-945F-4DF05B0AC4F5}"/>
    <cellStyle name="Accent6 2 2" xfId="2732" xr:uid="{14D932B0-B3BC-4ECB-B9A8-EED260B0A212}"/>
    <cellStyle name="Accent6 2 2 2" xfId="6370" xr:uid="{211A83ED-8507-4057-96B3-AF5F155FD122}"/>
    <cellStyle name="Accent6 2 3" xfId="2733" xr:uid="{59C86026-9535-4EA6-932A-9AF54C6F0B7C}"/>
    <cellStyle name="Accent6 2 3 2" xfId="4942" xr:uid="{31E4EA71-65C3-41E2-8F46-84DEF7F6DA66}"/>
    <cellStyle name="Accent6 2 4" xfId="4854" xr:uid="{ED2738A6-2F60-4D12-AD6F-5724491982E2}"/>
    <cellStyle name="Accent6 3" xfId="2734" xr:uid="{91EAEEC1-464C-4E23-A12C-9EA820F59297}"/>
    <cellStyle name="Accent6 3 2" xfId="6413" xr:uid="{E7CE7A6E-D1DF-4BA5-AE8D-A2F1360ED525}"/>
    <cellStyle name="Accent6 4" xfId="2735" xr:uid="{4DDEF17C-0F7E-45AD-8AB8-D3FB9305D9D1}"/>
    <cellStyle name="Accent6 4 2" xfId="6349" xr:uid="{001BD6B0-AA9E-4735-96FB-5D975A2BA6DB}"/>
    <cellStyle name="Accent6 5" xfId="4800" xr:uid="{1C762A5F-903B-476C-B0F8-921D0AD4A58D}"/>
    <cellStyle name="Bad" xfId="2736" builtinId="27" customBuiltin="1"/>
    <cellStyle name="Bad 2" xfId="2737" xr:uid="{154AD2E2-8866-4F0B-B2F9-7A4AA64A950C}"/>
    <cellStyle name="Bad 2 2" xfId="2738" xr:uid="{DC3193FF-005C-4A09-B286-F56BB258988B}"/>
    <cellStyle name="Bad 2 2 2" xfId="6356" xr:uid="{06C49094-524F-4A64-985F-A6E51A6D5E60}"/>
    <cellStyle name="Bad 2 3" xfId="2739" xr:uid="{EE6F7316-2771-45CF-98F1-5644896F9F97}"/>
    <cellStyle name="Bad 2 3 2" xfId="4943" xr:uid="{024455DF-FA4D-4C34-832F-A1677D40C285}"/>
    <cellStyle name="Bad 2 4" xfId="4855" xr:uid="{0498FAF8-475B-411B-88CA-4FB9BCD3B03D}"/>
    <cellStyle name="Bad 3" xfId="2740" xr:uid="{BAEC3A41-0BDC-4898-B19F-AEE3F2B4C19C}"/>
    <cellStyle name="Bad 3 2" xfId="6373" xr:uid="{6E74F82E-03ED-4DE8-8F51-72B69B5CDDBE}"/>
    <cellStyle name="Bad 4" xfId="2741" xr:uid="{3EC42629-F677-4C95-9E8B-192E2A937FFB}"/>
    <cellStyle name="Bad 4 2" xfId="6318" xr:uid="{86507FF4-CFEE-4CF9-93DC-E2C3E0DC2373}"/>
    <cellStyle name="Bad 5" xfId="4770" xr:uid="{C5184667-6992-456D-A168-57C9D5F3B8E0}"/>
    <cellStyle name="Calculation" xfId="2742" builtinId="22" customBuiltin="1"/>
    <cellStyle name="Calculation 2" xfId="2743" xr:uid="{0F451EA9-17D5-421E-B51E-2333E888CFA4}"/>
    <cellStyle name="Calculation 2 2" xfId="2744" xr:uid="{382B5A28-DCF4-442D-9ED0-BB78B66C5801}"/>
    <cellStyle name="Calculation 2 2 2" xfId="6359" xr:uid="{34FC4269-A8FA-4C66-B301-779159B104EA}"/>
    <cellStyle name="Calculation 2 3" xfId="2745" xr:uid="{BC1B8EB4-0EC4-4579-849C-5155EAF3CC9F}"/>
    <cellStyle name="Calculation 2 3 2" xfId="4944" xr:uid="{8410D509-03D7-4A65-9B4B-C2A404713A70}"/>
    <cellStyle name="Calculation 2 4" xfId="4856" xr:uid="{E7C14A24-693C-4642-AA5B-FE5CF6551467}"/>
    <cellStyle name="Calculation 3" xfId="2746" xr:uid="{4DBC7EAC-1244-478E-916F-C930EE6D65F3}"/>
    <cellStyle name="Calculation 3 2" xfId="6387" xr:uid="{7B31064F-A80C-4C32-AD1C-47DBF2633B0A}"/>
    <cellStyle name="Calculation 4" xfId="2747" xr:uid="{E46E34EC-85B5-495F-95C8-0719EC43E96A}"/>
    <cellStyle name="Calculation 4 2" xfId="6322" xr:uid="{EEE4068E-56B9-4178-BA86-5AC1426E535C}"/>
    <cellStyle name="Calculation 5" xfId="4774" xr:uid="{66FE2638-A85C-4FD2-8C7F-2B35F5BAB09B}"/>
    <cellStyle name="Check Cell" xfId="2748" builtinId="23" customBuiltin="1"/>
    <cellStyle name="Check Cell 2" xfId="2749" xr:uid="{7772F7F4-D244-4BDB-8C63-CE8B7F3D8A72}"/>
    <cellStyle name="Check Cell 2 2" xfId="2750" xr:uid="{D4596C9A-F758-4188-9CCB-16A02539952E}"/>
    <cellStyle name="Check Cell 2 2 2" xfId="6361" xr:uid="{DD4688C8-4BC1-423F-B28E-DCFDF0257376}"/>
    <cellStyle name="Check Cell 2 3" xfId="4945" xr:uid="{CB0233FC-09CE-4699-BDC3-8C1B3BCF3901}"/>
    <cellStyle name="Check Cell 3" xfId="2751" xr:uid="{D277009B-B0D5-4986-BB14-1DD31C877DD4}"/>
    <cellStyle name="Check Cell 3 2" xfId="6379" xr:uid="{4889EAC4-E263-42C8-BD72-6F3139E54C75}"/>
    <cellStyle name="Check Cell 4" xfId="2752" xr:uid="{DC60281F-2375-4610-8D24-F5D0B27B3672}"/>
    <cellStyle name="Check Cell 4 2" xfId="6324" xr:uid="{CDF67CE2-E56F-4E80-B29A-070053E70D16}"/>
    <cellStyle name="Check Cell 5" xfId="4776" xr:uid="{25D9681C-0002-4D46-85D2-8E91FABA63CA}"/>
    <cellStyle name="Column Headings - size 10" xfId="2753" xr:uid="{D4406128-49A0-498D-879A-3722657D00A2}"/>
    <cellStyle name="Column Headings - size 10 2" xfId="5494" xr:uid="{40BEF9FB-57BC-48BD-B145-13653CD973BA}"/>
    <cellStyle name="Column Headings - size 11" xfId="2754" xr:uid="{D85FFB4D-A36C-4CC4-9375-DC1038511D53}"/>
    <cellStyle name="Column Headings - size 11 2" xfId="5495" xr:uid="{B98EA4B0-6080-4716-9F48-1BBB5F951BD7}"/>
    <cellStyle name="Column Headings - size 8" xfId="2755" xr:uid="{7580DD70-4B95-4D3A-8725-D1F484982406}"/>
    <cellStyle name="Column Headings - size 8 2" xfId="5496" xr:uid="{99609863-B581-4BEF-B1BF-5E78C46D2974}"/>
    <cellStyle name="Column Headings - size 9" xfId="2756" xr:uid="{EA405317-08C6-4E37-A1CA-9B36D3A0621D}"/>
    <cellStyle name="Column Headings - size 9 2" xfId="5497" xr:uid="{8DA8811E-31B1-473D-AA8D-378D764DB2C1}"/>
    <cellStyle name="Comma" xfId="2757" builtinId="3"/>
    <cellStyle name="Comma [0] 2" xfId="2758" xr:uid="{861840DA-BC2F-444F-ADDD-5803BB2C21AE}"/>
    <cellStyle name="Comma [0] 2 2" xfId="4879" xr:uid="{0578AC20-3400-4143-B6F8-B95E28F8A952}"/>
    <cellStyle name="Comma [0] 3" xfId="2759" xr:uid="{843544E2-0D2A-4E93-944A-0EFF7A8A0BC7}"/>
    <cellStyle name="Comma [0] 3 2" xfId="4887" xr:uid="{CE7254F3-99A7-459A-BD8C-D0BC060AF849}"/>
    <cellStyle name="Comma [0] 4" xfId="2760" xr:uid="{4E5BFD62-C53A-4DA2-BED4-1EF8E0C1C76F}"/>
    <cellStyle name="Comma [0] 4 2" xfId="4873" xr:uid="{DCD71443-5C31-47B3-81B6-19480D2AD0FF}"/>
    <cellStyle name="Comma 10" xfId="2761" xr:uid="{B928962F-085F-4D5B-9EF4-19186C89237F}"/>
    <cellStyle name="Comma 10 2" xfId="2762" xr:uid="{3A5CEE4C-F588-4287-AC27-EBD31F6FBB79}"/>
    <cellStyle name="Comma 10 2 2" xfId="5635" xr:uid="{1E4F099B-98E2-4CBC-8AFA-262E08F485A3}"/>
    <cellStyle name="Comma 10 3" xfId="4889" xr:uid="{2F849CC9-A8B6-49F4-99BD-09C3998A8268}"/>
    <cellStyle name="Comma 11" xfId="2763" xr:uid="{66729319-6284-466B-84E2-544A20550A20}"/>
    <cellStyle name="Comma 11 2" xfId="2764" xr:uid="{9219E070-4B03-4069-ADB7-85F2A64ED0B5}"/>
    <cellStyle name="Comma 11 2 2" xfId="5687" xr:uid="{57448AB6-8D64-4E23-9386-591F8EBA493A}"/>
    <cellStyle name="Comma 11 3" xfId="2765" xr:uid="{18E93ECF-4F43-4E27-B3C3-B27130344E5E}"/>
    <cellStyle name="Comma 11 3 2" xfId="5659" xr:uid="{42E8EF49-6C01-4F63-9171-43915EC42EE3}"/>
    <cellStyle name="Comma 11 4" xfId="4892" xr:uid="{78D27DEE-DE8A-408F-888A-C8CA710DF25E}"/>
    <cellStyle name="Comma 12" xfId="2766" xr:uid="{A4FB2D9C-7E8C-45A1-AC17-C42245E9CDF8}"/>
    <cellStyle name="Comma 12 10" xfId="2767" xr:uid="{FF7DFE1F-2C25-4EB4-AF32-B1A85559EAEB}"/>
    <cellStyle name="Comma 12 10 2" xfId="8700" xr:uid="{A85396DD-CB71-44FA-A5EF-906F9F5EC74F}"/>
    <cellStyle name="Comma 12 11" xfId="2768" xr:uid="{45E93544-DD4C-47CC-9B92-D69826DC9CCC}"/>
    <cellStyle name="Comma 12 11 2" xfId="5686" xr:uid="{B18F6EB6-D90B-4DE3-BA8B-BD5CE5BA4D41}"/>
    <cellStyle name="Comma 12 12" xfId="4891" xr:uid="{39661BD5-5CA9-4C5E-A542-818C7ED63C6E}"/>
    <cellStyle name="Comma 12 2" xfId="2769" xr:uid="{5C6440D7-8BBE-43BA-B86A-EA217094B22D}"/>
    <cellStyle name="Comma 12 2 10" xfId="5744" xr:uid="{0E935655-9337-462B-9733-60EBD07CB1A9}"/>
    <cellStyle name="Comma 12 2 2" xfId="2770" xr:uid="{10CE456C-50F2-44F9-9072-9648BDD0E4E5}"/>
    <cellStyle name="Comma 12 2 2 2" xfId="2771" xr:uid="{463551DC-3635-4662-83D0-1C94D83765F5}"/>
    <cellStyle name="Comma 12 2 2 2 2" xfId="2772" xr:uid="{41473ED6-2329-460F-98D5-CE47EF06E524}"/>
    <cellStyle name="Comma 12 2 2 2 2 2" xfId="7219" xr:uid="{E8E82706-0F72-4B8E-B160-959249315BF0}"/>
    <cellStyle name="Comma 12 2 2 2 3" xfId="2773" xr:uid="{2177EF5D-79C7-4541-9CF5-5194B2CECB52}"/>
    <cellStyle name="Comma 12 2 2 2 3 2" xfId="7870" xr:uid="{1BF8459F-3B4E-4103-90C9-10BAE69D3ED7}"/>
    <cellStyle name="Comma 12 2 2 2 4" xfId="2774" xr:uid="{5FFE8870-D8E9-4F1D-B5EF-1BE264688CF2}"/>
    <cellStyle name="Comma 12 2 2 2 4 2" xfId="8526" xr:uid="{A713760F-8C8F-4BD8-872E-6768A346F8DE}"/>
    <cellStyle name="Comma 12 2 2 2 5" xfId="2775" xr:uid="{19154437-EE4E-436A-872A-1B50AADBE4D8}"/>
    <cellStyle name="Comma 12 2 2 2 5 2" xfId="9189" xr:uid="{BB57507A-1A93-4B2B-93F9-571E5CE9853C}"/>
    <cellStyle name="Comma 12 2 2 2 6" xfId="6187" xr:uid="{44F7787C-C9EC-4383-AE66-D5A68440B48D}"/>
    <cellStyle name="Comma 12 2 2 3" xfId="2776" xr:uid="{3BC655BD-BE8B-4A27-8D23-B480B1A2AF51}"/>
    <cellStyle name="Comma 12 2 2 3 2" xfId="6614" xr:uid="{44C9E2C3-C1AD-400A-8F41-B1FA93AED296}"/>
    <cellStyle name="Comma 12 2 2 4" xfId="2777" xr:uid="{5AF7FE4C-EB6A-4730-B99C-27A06131B527}"/>
    <cellStyle name="Comma 12 2 2 4 2" xfId="6892" xr:uid="{FDB0215C-D13A-4699-8997-90D2A21AB2B1}"/>
    <cellStyle name="Comma 12 2 2 5" xfId="2778" xr:uid="{1BE53164-424D-4C1B-8676-F5C2C07B728E}"/>
    <cellStyle name="Comma 12 2 2 5 2" xfId="7543" xr:uid="{05183A0B-1EE9-4D43-9199-AC6432CBE483}"/>
    <cellStyle name="Comma 12 2 2 6" xfId="2779" xr:uid="{198524B2-2C92-4E1F-93C9-4BA0D1AEB4EE}"/>
    <cellStyle name="Comma 12 2 2 6 2" xfId="8199" xr:uid="{A255E27D-1BFC-4216-A46B-F6BBF67170B4}"/>
    <cellStyle name="Comma 12 2 2 7" xfId="2780" xr:uid="{18769935-2FEC-4459-B551-858BA69C0121}"/>
    <cellStyle name="Comma 12 2 2 7 2" xfId="8862" xr:uid="{13057AE3-6BF0-40E8-94BA-1A113AD96060}"/>
    <cellStyle name="Comma 12 2 2 8" xfId="5851" xr:uid="{0D351112-D755-4C81-B082-F2F78CAB9F5D}"/>
    <cellStyle name="Comma 12 2 3" xfId="2781" xr:uid="{FA652EAE-E739-4D14-9ED1-D3D7BE79F868}"/>
    <cellStyle name="Comma 12 2 3 2" xfId="2782" xr:uid="{B666BCB4-ACFC-4CEF-8092-241F3D2899E9}"/>
    <cellStyle name="Comma 12 2 3 2 2" xfId="2783" xr:uid="{7D1C29D5-F2EF-4C1E-B985-32EC9090732A}"/>
    <cellStyle name="Comma 12 2 3 2 2 2" xfId="7327" xr:uid="{CCCAB8E3-6045-4657-8D3A-CFE0B643C426}"/>
    <cellStyle name="Comma 12 2 3 2 3" xfId="2784" xr:uid="{28889552-BCC8-4E5A-A74E-9F1493177A33}"/>
    <cellStyle name="Comma 12 2 3 2 3 2" xfId="7978" xr:uid="{DC80E9E0-F2DE-4682-A4C0-F05F1AEA54ED}"/>
    <cellStyle name="Comma 12 2 3 2 4" xfId="2785" xr:uid="{8C061223-EB43-4FFE-97DE-4DCC8F525156}"/>
    <cellStyle name="Comma 12 2 3 2 4 2" xfId="8634" xr:uid="{040747B6-9F9C-4978-BE15-31F6292BD2A6}"/>
    <cellStyle name="Comma 12 2 3 2 5" xfId="2786" xr:uid="{264BA776-BBE2-47A2-B761-D7D045638AB2}"/>
    <cellStyle name="Comma 12 2 3 2 5 2" xfId="9297" xr:uid="{22580272-2865-4791-A9B9-BC3AE373E0EF}"/>
    <cellStyle name="Comma 12 2 3 2 6" xfId="6295" xr:uid="{4F074281-CED2-4D70-8649-91030284C92F}"/>
    <cellStyle name="Comma 12 2 3 3" xfId="2787" xr:uid="{B3FE8CC3-4C06-42E0-9842-28975C05D842}"/>
    <cellStyle name="Comma 12 2 3 3 2" xfId="7000" xr:uid="{584FD974-D394-42A1-87F0-9AF10CCCD191}"/>
    <cellStyle name="Comma 12 2 3 4" xfId="2788" xr:uid="{88FF712F-A6B0-4F41-9EF4-EE65150D46D6}"/>
    <cellStyle name="Comma 12 2 3 4 2" xfId="7651" xr:uid="{CBAE5D43-98E1-4A58-8AB1-E129FE5701F6}"/>
    <cellStyle name="Comma 12 2 3 5" xfId="2789" xr:uid="{E73BF782-D798-4315-9325-2336776EA120}"/>
    <cellStyle name="Comma 12 2 3 5 2" xfId="8307" xr:uid="{3DD28D6B-08B7-43F7-9805-62C5BE277358}"/>
    <cellStyle name="Comma 12 2 3 6" xfId="2790" xr:uid="{13DA35F4-C46F-4962-9CEF-2BEE8CA6336D}"/>
    <cellStyle name="Comma 12 2 3 6 2" xfId="8970" xr:uid="{276EF3E7-90B7-4811-A844-7BEBCE008414}"/>
    <cellStyle name="Comma 12 2 3 7" xfId="5965" xr:uid="{C6624F26-F243-4D9B-B140-C730C5674B49}"/>
    <cellStyle name="Comma 12 2 4" xfId="2791" xr:uid="{2F98625D-2BE0-4923-A0B9-78944925A352}"/>
    <cellStyle name="Comma 12 2 4 2" xfId="2792" xr:uid="{F600D2C2-6018-40FC-811E-0478E7CAB4A9}"/>
    <cellStyle name="Comma 12 2 4 2 2" xfId="7111" xr:uid="{3C7C624A-7CF8-4884-9E76-A77DA08FE42C}"/>
    <cellStyle name="Comma 12 2 4 3" xfId="2793" xr:uid="{E9737840-0441-4A31-A3BD-147EFFAA512E}"/>
    <cellStyle name="Comma 12 2 4 3 2" xfId="7762" xr:uid="{AD56FCBE-6652-4F3F-809C-7324825406F8}"/>
    <cellStyle name="Comma 12 2 4 4" xfId="2794" xr:uid="{A3637328-A0B7-43E6-9835-AF0113C6ED73}"/>
    <cellStyle name="Comma 12 2 4 4 2" xfId="8418" xr:uid="{5F49FE9D-9630-4111-85AE-AA88C2538F89}"/>
    <cellStyle name="Comma 12 2 4 5" xfId="2795" xr:uid="{4D20A7F8-43A7-4BEF-AF37-52CAF985BC9E}"/>
    <cellStyle name="Comma 12 2 4 5 2" xfId="9081" xr:uid="{720CB043-2BE2-4502-9753-8D17A9D953D9}"/>
    <cellStyle name="Comma 12 2 4 6" xfId="6079" xr:uid="{842994C8-E96F-4F90-BE7E-A6D64AEAD899}"/>
    <cellStyle name="Comma 12 2 5" xfId="2796" xr:uid="{9A3194F6-92E2-4D38-8185-3180476888AC}"/>
    <cellStyle name="Comma 12 2 5 2" xfId="6519" xr:uid="{8D43273C-B052-4D8A-B4B0-8B0D88EA2802}"/>
    <cellStyle name="Comma 12 2 6" xfId="2797" xr:uid="{902B9339-3B71-4945-A281-98689DFCB5AF}"/>
    <cellStyle name="Comma 12 2 6 2" xfId="6784" xr:uid="{0E9BE480-B5DF-40BD-818E-E73AD203D185}"/>
    <cellStyle name="Comma 12 2 7" xfId="2798" xr:uid="{0E25E0B4-795F-4A6A-9FC8-6215FF179548}"/>
    <cellStyle name="Comma 12 2 7 2" xfId="7435" xr:uid="{B33F4CA1-A117-426C-80D8-35E0EE13E37A}"/>
    <cellStyle name="Comma 12 2 8" xfId="2799" xr:uid="{0ADEA397-676E-44C3-8F88-19CF8BA9B36A}"/>
    <cellStyle name="Comma 12 2 8 2" xfId="8091" xr:uid="{4B45ED4A-342A-4BAA-8776-03DBBF2B9B35}"/>
    <cellStyle name="Comma 12 2 9" xfId="2800" xr:uid="{6008035D-3FAB-4A1A-B55B-422C5D9484B6}"/>
    <cellStyle name="Comma 12 2 9 2" xfId="8754" xr:uid="{AED2463F-9E45-4445-A100-8A6D6C724249}"/>
    <cellStyle name="Comma 12 3" xfId="2801" xr:uid="{17309968-CDBB-4F79-8179-073E81DE4F8C}"/>
    <cellStyle name="Comma 12 3 2" xfId="2802" xr:uid="{02C667D0-A0E1-46D3-85ED-8AB799E5DB46}"/>
    <cellStyle name="Comma 12 3 2 2" xfId="2803" xr:uid="{5D4979F1-DEC4-4C54-8256-82431FCD1B1C}"/>
    <cellStyle name="Comma 12 3 2 2 2" xfId="7165" xr:uid="{3A606D29-FA38-4EFA-BC21-D4CF3675F5DB}"/>
    <cellStyle name="Comma 12 3 2 3" xfId="2804" xr:uid="{D45A2543-B291-4C27-B271-CFD8A62124AB}"/>
    <cellStyle name="Comma 12 3 2 3 2" xfId="7816" xr:uid="{11E60E3F-A1E3-40FB-AA13-4DE8AE1DFFCB}"/>
    <cellStyle name="Comma 12 3 2 4" xfId="2805" xr:uid="{6022C64E-1240-4CCF-8499-BBD31E960164}"/>
    <cellStyle name="Comma 12 3 2 4 2" xfId="8472" xr:uid="{680C8310-B075-420E-98C9-10ADA3F960E2}"/>
    <cellStyle name="Comma 12 3 2 5" xfId="2806" xr:uid="{6814AD9A-487B-43E8-92DE-DC025B3BBA6D}"/>
    <cellStyle name="Comma 12 3 2 5 2" xfId="9135" xr:uid="{576F8704-4720-468C-B956-F8F8B121C76D}"/>
    <cellStyle name="Comma 12 3 2 6" xfId="6133" xr:uid="{5C8D4A12-AA79-43FC-87CE-AD55DAA518CC}"/>
    <cellStyle name="Comma 12 3 3" xfId="2807" xr:uid="{2747C88D-500F-458F-8D4C-38962191F6DC}"/>
    <cellStyle name="Comma 12 3 3 2" xfId="6619" xr:uid="{79E40D6D-34F5-4525-B443-A3F9A47328F5}"/>
    <cellStyle name="Comma 12 3 4" xfId="2808" xr:uid="{4BD5E33E-096D-480D-B761-1481CD8C51D7}"/>
    <cellStyle name="Comma 12 3 4 2" xfId="6838" xr:uid="{D430C14E-E834-464F-9D30-D8DAE49A2078}"/>
    <cellStyle name="Comma 12 3 5" xfId="2809" xr:uid="{380F23E9-C967-45F7-ACE9-3C9FE27868FA}"/>
    <cellStyle name="Comma 12 3 5 2" xfId="7489" xr:uid="{1302899B-87D3-4A9D-B0B1-EF322AD2D246}"/>
    <cellStyle name="Comma 12 3 6" xfId="2810" xr:uid="{D12CEDBA-A674-466D-A8E3-2A8BEF7A20A9}"/>
    <cellStyle name="Comma 12 3 6 2" xfId="8145" xr:uid="{5362EF26-E6D2-4042-8C84-AB1F6FC508A1}"/>
    <cellStyle name="Comma 12 3 7" xfId="2811" xr:uid="{F1EF39AB-E19A-4266-A6A7-9B016A1BFB67}"/>
    <cellStyle name="Comma 12 3 7 2" xfId="8808" xr:uid="{9B0D902D-A830-4050-9FCF-35F036B6D775}"/>
    <cellStyle name="Comma 12 3 8" xfId="5797" xr:uid="{84452371-157C-45F1-AC37-CB8D858ECA29}"/>
    <cellStyle name="Comma 12 4" xfId="2812" xr:uid="{D50DFA7C-E057-4DEC-8D24-0888C0615B2F}"/>
    <cellStyle name="Comma 12 4 2" xfId="2813" xr:uid="{95A48FE8-5AEB-4F02-9A26-A2524E199833}"/>
    <cellStyle name="Comma 12 4 2 2" xfId="2814" xr:uid="{5D5AC97E-C6B3-4E59-BAA8-95A45AC14C45}"/>
    <cellStyle name="Comma 12 4 2 2 2" xfId="7273" xr:uid="{0650A85D-56E8-424B-BF69-8092D04409FC}"/>
    <cellStyle name="Comma 12 4 2 3" xfId="2815" xr:uid="{AC6EAF37-D97C-4BB2-95C3-9221391E2AFF}"/>
    <cellStyle name="Comma 12 4 2 3 2" xfId="7924" xr:uid="{57D3CF99-824B-494C-9E77-91DDCD12F4C7}"/>
    <cellStyle name="Comma 12 4 2 4" xfId="2816" xr:uid="{041E0559-D372-4228-A29E-638F5DAC2FE4}"/>
    <cellStyle name="Comma 12 4 2 4 2" xfId="8580" xr:uid="{140D2989-2C38-4829-88AD-670B83A94A6B}"/>
    <cellStyle name="Comma 12 4 2 5" xfId="2817" xr:uid="{B1817DDE-8B89-4A66-B828-95448E2532B2}"/>
    <cellStyle name="Comma 12 4 2 5 2" xfId="9243" xr:uid="{69B6728C-CD55-4AFE-BD5F-A6176FC53D09}"/>
    <cellStyle name="Comma 12 4 2 6" xfId="6241" xr:uid="{FE9324C0-812C-4ECE-A47A-3F2D2E6E61B0}"/>
    <cellStyle name="Comma 12 4 3" xfId="2818" xr:uid="{2907DF35-1C73-4B7D-9B72-8A424AF083DF}"/>
    <cellStyle name="Comma 12 4 3 2" xfId="6946" xr:uid="{C362D537-0F5C-4E97-9CE5-23D021F6397F}"/>
    <cellStyle name="Comma 12 4 4" xfId="2819" xr:uid="{2367074F-F506-45B1-9ECD-5C33F3D00702}"/>
    <cellStyle name="Comma 12 4 4 2" xfId="7597" xr:uid="{48525E14-4E8E-48E5-8293-F06FB89AC2BB}"/>
    <cellStyle name="Comma 12 4 5" xfId="2820" xr:uid="{46D1A17E-5EDC-4416-AC4B-0B48B88FBDCB}"/>
    <cellStyle name="Comma 12 4 5 2" xfId="8253" xr:uid="{93EE2F9E-24AB-4D4C-A5D6-34F52E9FEC06}"/>
    <cellStyle name="Comma 12 4 6" xfId="2821" xr:uid="{C447CDC7-745E-4751-A36E-14E8ED61E4C2}"/>
    <cellStyle name="Comma 12 4 6 2" xfId="8916" xr:uid="{36CF5A25-B92D-44B5-A58B-A8682FF7619D}"/>
    <cellStyle name="Comma 12 4 7" xfId="5911" xr:uid="{5D95D377-CABE-48B9-8CF2-8D4E88BBFFA0}"/>
    <cellStyle name="Comma 12 5" xfId="2822" xr:uid="{667ABE97-4AD1-4C9A-85A5-1704283C1C75}"/>
    <cellStyle name="Comma 12 5 2" xfId="2823" xr:uid="{41F6772C-5124-496B-872A-477A38288C32}"/>
    <cellStyle name="Comma 12 5 2 2" xfId="7057" xr:uid="{3366CF64-16C7-4768-AA56-06F2F4795794}"/>
    <cellStyle name="Comma 12 5 3" xfId="2824" xr:uid="{D8DF9AEF-68A1-4473-9731-74BFB9F835F2}"/>
    <cellStyle name="Comma 12 5 3 2" xfId="7708" xr:uid="{51A4AF99-955B-4850-8823-F5E571611F13}"/>
    <cellStyle name="Comma 12 5 4" xfId="2825" xr:uid="{FE8A37D4-F2FA-4FCC-A927-B26A382FCCCE}"/>
    <cellStyle name="Comma 12 5 4 2" xfId="8364" xr:uid="{91A51F8D-A5A4-49B7-981A-C973FF166627}"/>
    <cellStyle name="Comma 12 5 5" xfId="2826" xr:uid="{9BE66599-9325-4952-A1EF-C161493A8EAC}"/>
    <cellStyle name="Comma 12 5 5 2" xfId="9027" xr:uid="{0561F3D9-0B93-4AA5-A911-5D9DD0289B63}"/>
    <cellStyle name="Comma 12 5 6" xfId="6025" xr:uid="{6807ADC3-DE08-41EF-BFE1-F506119EA0BA}"/>
    <cellStyle name="Comma 12 6" xfId="2827" xr:uid="{F54E9969-5139-4EE9-8FE1-F60DED373AFF}"/>
    <cellStyle name="Comma 12 6 2" xfId="6534" xr:uid="{CE139792-FD36-411B-866D-5CFE63D2A66F}"/>
    <cellStyle name="Comma 12 7" xfId="2828" xr:uid="{1A716998-075A-46F7-966C-C2C692EFE82C}"/>
    <cellStyle name="Comma 12 7 2" xfId="6730" xr:uid="{68643599-44CA-46A8-9F9A-8089884CB2B4}"/>
    <cellStyle name="Comma 12 8" xfId="2829" xr:uid="{E8B85882-E339-47A4-9C41-1386A83A7FF9}"/>
    <cellStyle name="Comma 12 8 2" xfId="7381" xr:uid="{34D2C81D-C3DE-4700-BE42-C84F1C3053F3}"/>
    <cellStyle name="Comma 12 9" xfId="2830" xr:uid="{AC2821AC-BE6F-4476-A2D9-922082D7C814}"/>
    <cellStyle name="Comma 12 9 2" xfId="8037" xr:uid="{C33DB224-58D4-4384-9ED1-246D646C1200}"/>
    <cellStyle name="Comma 13" xfId="2831" xr:uid="{0405DE44-7963-4EF4-8B05-05CA05F9AA91}"/>
    <cellStyle name="Comma 13 2" xfId="2832" xr:uid="{CCC47DC8-9685-4437-B90D-8357D7F81DF1}"/>
    <cellStyle name="Comma 13 2 2" xfId="5633" xr:uid="{30673B83-5D4B-4D57-A0C9-266A177103B1}"/>
    <cellStyle name="Comma 13 3" xfId="4808" xr:uid="{A8BCD8F8-CE7C-4CF1-9ADA-68FF2D745542}"/>
    <cellStyle name="Comma 14" xfId="2833" xr:uid="{BBC859DF-C9F2-483F-AA7E-2F8C10836F69}"/>
    <cellStyle name="Comma 14 10" xfId="5632" xr:uid="{9BD973B4-B7C5-4D1D-B610-184A2A6EB8A3}"/>
    <cellStyle name="Comma 14 2" xfId="2834" xr:uid="{0C71695A-343A-4568-820C-E8F0704E04C9}"/>
    <cellStyle name="Comma 14 2 2" xfId="2835" xr:uid="{8FCECAD3-56BE-440F-8694-DCB216309205}"/>
    <cellStyle name="Comma 14 2 2 2" xfId="2836" xr:uid="{EB376CE5-BA6B-48DC-A07C-F607A6909D01}"/>
    <cellStyle name="Comma 14 2 2 2 2" xfId="7127" xr:uid="{442E2D4B-56E6-4107-97A3-954A4E863544}"/>
    <cellStyle name="Comma 14 2 2 3" xfId="2837" xr:uid="{4AD9F528-37C5-45D2-A019-7FE68FA2E69E}"/>
    <cellStyle name="Comma 14 2 2 3 2" xfId="7778" xr:uid="{014F570B-F869-4C61-95B4-10FE3A1FA55B}"/>
    <cellStyle name="Comma 14 2 2 4" xfId="2838" xr:uid="{365BFFF3-97FE-4A50-9D30-79C45B97281C}"/>
    <cellStyle name="Comma 14 2 2 4 2" xfId="8434" xr:uid="{3CB5753E-9F7F-4708-86B2-055A2474DF7A}"/>
    <cellStyle name="Comma 14 2 2 5" xfId="2839" xr:uid="{66C83A32-2B8E-4092-B715-44CDE9963095}"/>
    <cellStyle name="Comma 14 2 2 5 2" xfId="9097" xr:uid="{3ED87D19-8918-4F39-938D-FB8EB97EE308}"/>
    <cellStyle name="Comma 14 2 2 6" xfId="6095" xr:uid="{DED83739-AD12-4ABA-8FD7-733F936E2FA4}"/>
    <cellStyle name="Comma 14 2 3" xfId="2840" xr:uid="{32853334-B4A8-4EDA-ABA7-86CFCCFA2470}"/>
    <cellStyle name="Comma 14 2 3 2" xfId="6500" xr:uid="{3668B385-A562-4666-A816-A4C7BF54A86C}"/>
    <cellStyle name="Comma 14 2 4" xfId="2841" xr:uid="{69AFDCE0-3ADC-4141-9B27-32AD4E9D615D}"/>
    <cellStyle name="Comma 14 2 4 2" xfId="6800" xr:uid="{561E9B8E-3A84-4BBE-A5D4-8AD039DC28C4}"/>
    <cellStyle name="Comma 14 2 5" xfId="2842" xr:uid="{CCA6C642-7819-4C4D-85A8-35B3CE97348E}"/>
    <cellStyle name="Comma 14 2 5 2" xfId="7451" xr:uid="{6E75E912-A425-4334-975A-89200CAC52B7}"/>
    <cellStyle name="Comma 14 2 6" xfId="2843" xr:uid="{69A53496-C035-4CF8-8E3F-4D192364D6B4}"/>
    <cellStyle name="Comma 14 2 6 2" xfId="8107" xr:uid="{497DF674-BD99-4BB5-B86C-2092E54A560D}"/>
    <cellStyle name="Comma 14 2 7" xfId="2844" xr:uid="{4EDDE329-B517-44AB-B3EA-D302579550FE}"/>
    <cellStyle name="Comma 14 2 7 2" xfId="8770" xr:uid="{04C75420-1D84-402B-B7BD-EDC9949FAF28}"/>
    <cellStyle name="Comma 14 2 8" xfId="5759" xr:uid="{9B594DB7-5158-49A2-81A8-22078AC11B4D}"/>
    <cellStyle name="Comma 14 3" xfId="2845" xr:uid="{50925A05-9B89-4A39-B9D9-A0A1ED5BB646}"/>
    <cellStyle name="Comma 14 3 2" xfId="2846" xr:uid="{8F5920C1-5CD7-4EA1-8E35-83F6F38495C0}"/>
    <cellStyle name="Comma 14 3 2 2" xfId="2847" xr:uid="{5BB36C91-9063-4298-8A5F-E3444388425C}"/>
    <cellStyle name="Comma 14 3 2 2 2" xfId="7235" xr:uid="{5D458145-DDD8-4B4A-85BC-00BDCCA58A4D}"/>
    <cellStyle name="Comma 14 3 2 3" xfId="2848" xr:uid="{6E957A83-1FCB-419B-A189-C88F61E68022}"/>
    <cellStyle name="Comma 14 3 2 3 2" xfId="7886" xr:uid="{3E37D9CD-A90B-4ED1-B059-EC94F1C86F8E}"/>
    <cellStyle name="Comma 14 3 2 4" xfId="2849" xr:uid="{6D550BCD-609D-4E0E-9611-2ED452092206}"/>
    <cellStyle name="Comma 14 3 2 4 2" xfId="8542" xr:uid="{CFB8A573-7BDB-45A1-BE0C-4EEC6AFB3161}"/>
    <cellStyle name="Comma 14 3 2 5" xfId="2850" xr:uid="{D73AE5C1-A4C8-40B9-9720-968F67455134}"/>
    <cellStyle name="Comma 14 3 2 5 2" xfId="9205" xr:uid="{47B1820E-F704-41E3-B23A-A87CA1056BC8}"/>
    <cellStyle name="Comma 14 3 2 6" xfId="6203" xr:uid="{9C366533-6C1C-431C-9876-0C3749411189}"/>
    <cellStyle name="Comma 14 3 3" xfId="2851" xr:uid="{CCAE9B0F-B72D-477F-996E-4BB63F741C39}"/>
    <cellStyle name="Comma 14 3 3 2" xfId="6908" xr:uid="{5797B03D-8A23-4014-8AE3-BFCC3EEDDC5C}"/>
    <cellStyle name="Comma 14 3 4" xfId="2852" xr:uid="{BA6B70C3-B9F1-4E50-8E7C-08160023321C}"/>
    <cellStyle name="Comma 14 3 4 2" xfId="7559" xr:uid="{2FCB69A5-9346-4068-BF3D-8207077ACCE3}"/>
    <cellStyle name="Comma 14 3 5" xfId="2853" xr:uid="{E0F68BBF-E117-4AB6-80CA-62F6D5D4B893}"/>
    <cellStyle name="Comma 14 3 5 2" xfId="8215" xr:uid="{0E7C41D9-FA37-469E-A3D4-001165758155}"/>
    <cellStyle name="Comma 14 3 6" xfId="2854" xr:uid="{E21E2D99-FBBD-4D14-B473-F6D09DD27BC6}"/>
    <cellStyle name="Comma 14 3 6 2" xfId="8878" xr:uid="{E6243A89-8207-48CD-B9D3-CBE6242BDC9C}"/>
    <cellStyle name="Comma 14 3 7" xfId="5873" xr:uid="{57453D4C-3966-4194-8B7E-BCCE6683FB10}"/>
    <cellStyle name="Comma 14 4" xfId="2855" xr:uid="{F32EF968-5DD1-4FFE-8FF9-19524589CB6E}"/>
    <cellStyle name="Comma 14 4 2" xfId="2856" xr:uid="{C3B5970D-D162-4FD4-9136-CB5A84481389}"/>
    <cellStyle name="Comma 14 4 2 2" xfId="7019" xr:uid="{E11249A9-77A0-435D-A05F-D4AF3FB96774}"/>
    <cellStyle name="Comma 14 4 3" xfId="2857" xr:uid="{461E8F51-B967-4406-ACA4-96986A1F8B10}"/>
    <cellStyle name="Comma 14 4 3 2" xfId="7670" xr:uid="{F5EEB18D-C610-42BE-841E-30AF25343A5C}"/>
    <cellStyle name="Comma 14 4 4" xfId="2858" xr:uid="{6AAD0663-EE09-4442-AA5D-07A2BCA6FFF1}"/>
    <cellStyle name="Comma 14 4 4 2" xfId="8326" xr:uid="{51C534C3-BD68-4C96-93B8-51ACD3B9B510}"/>
    <cellStyle name="Comma 14 4 5" xfId="2859" xr:uid="{A0644900-8DE9-42DF-B33F-E605DE75DC60}"/>
    <cellStyle name="Comma 14 4 5 2" xfId="8989" xr:uid="{DA5865F8-A0F1-49A3-B3FB-3A9A1A59177A}"/>
    <cellStyle name="Comma 14 4 6" xfId="5987" xr:uid="{BF2E84FD-DB56-46CF-A804-B60BBEFE5012}"/>
    <cellStyle name="Comma 14 5" xfId="2860" xr:uid="{B26D6389-4F40-4D0B-83E1-77970ACBE942}"/>
    <cellStyle name="Comma 14 5 2" xfId="6429" xr:uid="{ED2821C1-27AD-4382-9B6D-C10A9674246D}"/>
    <cellStyle name="Comma 14 6" xfId="2861" xr:uid="{1837504C-BB6D-48C3-AECE-A69C60A2C1A4}"/>
    <cellStyle name="Comma 14 6 2" xfId="6692" xr:uid="{B738FE54-7EA4-4E5A-BBB3-5F2E02DB327E}"/>
    <cellStyle name="Comma 14 7" xfId="2862" xr:uid="{322487F8-73DF-460B-8575-9D952A5F7063}"/>
    <cellStyle name="Comma 14 7 2" xfId="7343" xr:uid="{AADA6480-BBC4-4C4E-92FC-532D371C7E88}"/>
    <cellStyle name="Comma 14 8" xfId="2863" xr:uid="{3E35FDD6-8404-4A93-92EA-23745E682907}"/>
    <cellStyle name="Comma 14 8 2" xfId="7997" xr:uid="{C0D5681C-8C41-4673-A9CB-0F177B42761C}"/>
    <cellStyle name="Comma 14 9" xfId="2864" xr:uid="{D08C1713-EBBA-42BC-BE1D-895651AB3C5D}"/>
    <cellStyle name="Comma 14 9 2" xfId="8662" xr:uid="{69850793-B515-43B7-B10E-26D8B0FA6726}"/>
    <cellStyle name="Comma 15" xfId="2865" xr:uid="{916EA07D-0D66-4DC3-A3F4-838026EBC5B5}"/>
    <cellStyle name="Comma 15 10" xfId="5694" xr:uid="{2C9DEA95-78C9-42CC-A38C-DFB86D7AF4CD}"/>
    <cellStyle name="Comma 15 2" xfId="2866" xr:uid="{34195F7E-7A4F-40C7-BFA4-598F610BDEFA}"/>
    <cellStyle name="Comma 15 2 2" xfId="2867" xr:uid="{6B4F4697-CCA0-411B-890C-3522CE3D7C4C}"/>
    <cellStyle name="Comma 15 2 2 2" xfId="2868" xr:uid="{C528DFE7-D530-43B0-90BC-1DC1AE451AF4}"/>
    <cellStyle name="Comma 15 2 2 2 2" xfId="7169" xr:uid="{6641FCB4-52F3-4ED3-8CA0-5EC164834C85}"/>
    <cellStyle name="Comma 15 2 2 3" xfId="2869" xr:uid="{0E81FAC0-D81C-4F5B-B182-CF1287A2E754}"/>
    <cellStyle name="Comma 15 2 2 3 2" xfId="7820" xr:uid="{3870AD5F-A602-436E-9C42-7C9B6BBFAE72}"/>
    <cellStyle name="Comma 15 2 2 4" xfId="2870" xr:uid="{6765F5BE-F89A-401E-9EF6-6BDEDA4F7658}"/>
    <cellStyle name="Comma 15 2 2 4 2" xfId="8476" xr:uid="{C53B4562-1383-48A1-9869-F483D665B9A6}"/>
    <cellStyle name="Comma 15 2 2 5" xfId="2871" xr:uid="{BA8315A9-9580-483E-A6D9-9A02342A6D1B}"/>
    <cellStyle name="Comma 15 2 2 5 2" xfId="9139" xr:uid="{FA28CE4D-1E45-44D7-BD78-369A0814A39F}"/>
    <cellStyle name="Comma 15 2 2 6" xfId="6137" xr:uid="{854B0EE0-549F-4B06-9AF6-A9FA67EA57D3}"/>
    <cellStyle name="Comma 15 2 3" xfId="2872" xr:uid="{84940741-7535-452B-B53F-44FF931CD3D5}"/>
    <cellStyle name="Comma 15 2 3 2" xfId="6638" xr:uid="{BFA299A1-8774-46CF-B144-C6D854B6BB92}"/>
    <cellStyle name="Comma 15 2 4" xfId="2873" xr:uid="{9259B7B8-0EAA-4F51-9F88-BC17A3636B1B}"/>
    <cellStyle name="Comma 15 2 4 2" xfId="6842" xr:uid="{4D668252-78FF-48B8-8F3E-20657AF98288}"/>
    <cellStyle name="Comma 15 2 5" xfId="2874" xr:uid="{3853C496-AD2A-4973-B7B1-F76471270543}"/>
    <cellStyle name="Comma 15 2 5 2" xfId="7493" xr:uid="{ACAF6390-4571-491F-90BE-9093C5B0AC24}"/>
    <cellStyle name="Comma 15 2 6" xfId="2875" xr:uid="{D1BE85A7-8B9F-4B0A-B2C5-CC45D3295762}"/>
    <cellStyle name="Comma 15 2 6 2" xfId="8149" xr:uid="{AD212638-DE39-4FA5-AFDB-BDD97819A30D}"/>
    <cellStyle name="Comma 15 2 7" xfId="2876" xr:uid="{D6E84BCB-4C84-4221-A107-D8E07277DA43}"/>
    <cellStyle name="Comma 15 2 7 2" xfId="8812" xr:uid="{406D5F70-9B9A-43E7-BFAB-A8926D23A2A2}"/>
    <cellStyle name="Comma 15 2 8" xfId="5801" xr:uid="{73758503-80A5-4915-B470-1C69266A1312}"/>
    <cellStyle name="Comma 15 3" xfId="2877" xr:uid="{6B7367EB-E7EF-4224-995C-E591116327EA}"/>
    <cellStyle name="Comma 15 3 2" xfId="2878" xr:uid="{EA4E5708-1487-4127-9FB3-7CDAF47DAFFC}"/>
    <cellStyle name="Comma 15 3 2 2" xfId="2879" xr:uid="{01EB5121-125A-40D6-9FC5-E1DCB300BA05}"/>
    <cellStyle name="Comma 15 3 2 2 2" xfId="7277" xr:uid="{0053D79E-4F42-4094-8903-1C5FEE7B7B08}"/>
    <cellStyle name="Comma 15 3 2 3" xfId="2880" xr:uid="{D92ACACC-1A4E-4B90-925F-E997827204AA}"/>
    <cellStyle name="Comma 15 3 2 3 2" xfId="7928" xr:uid="{E8191D47-9576-418D-92F2-B956664E2D43}"/>
    <cellStyle name="Comma 15 3 2 4" xfId="2881" xr:uid="{08A4EA5F-EA00-4333-BEF1-800069D54359}"/>
    <cellStyle name="Comma 15 3 2 4 2" xfId="8584" xr:uid="{F41ABF5A-737C-4D3E-9BE3-4D1CCF56B68D}"/>
    <cellStyle name="Comma 15 3 2 5" xfId="2882" xr:uid="{DA5F07E8-C0AD-448D-8102-5F94899B2D39}"/>
    <cellStyle name="Comma 15 3 2 5 2" xfId="9247" xr:uid="{0ABEC7FC-D0D8-4208-90BA-E07E418DDD37}"/>
    <cellStyle name="Comma 15 3 2 6" xfId="6245" xr:uid="{75B170D2-0401-403F-93D0-942C03B63AF5}"/>
    <cellStyle name="Comma 15 3 3" xfId="2883" xr:uid="{48615985-2076-42B3-B7C7-86A7D422F440}"/>
    <cellStyle name="Comma 15 3 3 2" xfId="6950" xr:uid="{C558D546-DF37-4324-98CD-07A343C9850C}"/>
    <cellStyle name="Comma 15 3 4" xfId="2884" xr:uid="{F9A71485-3A68-42B9-8631-794C657713A8}"/>
    <cellStyle name="Comma 15 3 4 2" xfId="7601" xr:uid="{93DBFA89-8F92-4308-9755-9F4EAFA62389}"/>
    <cellStyle name="Comma 15 3 5" xfId="2885" xr:uid="{5236BCE1-B4AE-4A1F-8E32-89AD1082E9F8}"/>
    <cellStyle name="Comma 15 3 5 2" xfId="8257" xr:uid="{A8633E4D-5E82-41D7-840E-A753290A7AC5}"/>
    <cellStyle name="Comma 15 3 6" xfId="2886" xr:uid="{C26F567F-E21D-41D9-9471-CFFEAB479539}"/>
    <cellStyle name="Comma 15 3 6 2" xfId="8920" xr:uid="{A30E5BC2-0159-4795-9C57-75D097F6800D}"/>
    <cellStyle name="Comma 15 3 7" xfId="5915" xr:uid="{9C2B9008-5A20-49D0-A67B-44ADC3BC08D5}"/>
    <cellStyle name="Comma 15 4" xfId="2887" xr:uid="{74FDECC1-943F-44BF-A311-066BB4E1B8E6}"/>
    <cellStyle name="Comma 15 4 2" xfId="2888" xr:uid="{B7CF4A92-5B1A-4FFA-86EC-9D196A873CC0}"/>
    <cellStyle name="Comma 15 4 2 2" xfId="7061" xr:uid="{4867DECC-959E-45C4-A718-4FEBE5C35155}"/>
    <cellStyle name="Comma 15 4 3" xfId="2889" xr:uid="{27CB324D-DDD0-48B8-A380-B62B84A00943}"/>
    <cellStyle name="Comma 15 4 3 2" xfId="7712" xr:uid="{79C52B7B-2884-43D9-996D-135A82B4C666}"/>
    <cellStyle name="Comma 15 4 4" xfId="2890" xr:uid="{76CCBB65-A475-447A-B51E-87A205E68530}"/>
    <cellStyle name="Comma 15 4 4 2" xfId="8368" xr:uid="{6952693A-49DD-476C-BA06-27ACFB6D6690}"/>
    <cellStyle name="Comma 15 4 5" xfId="2891" xr:uid="{164CC926-0FFE-4423-8312-0F10F8D03EB4}"/>
    <cellStyle name="Comma 15 4 5 2" xfId="9031" xr:uid="{2CD819F9-0F43-4C45-B716-1DA42346A7F2}"/>
    <cellStyle name="Comma 15 4 6" xfId="6029" xr:uid="{2390E64A-2DB9-4CF5-ACA5-9468C620DED6}"/>
    <cellStyle name="Comma 15 5" xfId="2892" xr:uid="{1F68BA7F-D180-4D79-8718-60D3BC345CA7}"/>
    <cellStyle name="Comma 15 5 2" xfId="6505" xr:uid="{CD06CB52-4BEF-4C2F-95AB-AFDEE44401D2}"/>
    <cellStyle name="Comma 15 6" xfId="2893" xr:uid="{6C0B8C26-86F2-4851-B751-DDD7DB41448A}"/>
    <cellStyle name="Comma 15 6 2" xfId="6734" xr:uid="{8861A500-B106-4C40-BBAB-6C9D627851C4}"/>
    <cellStyle name="Comma 15 7" xfId="2894" xr:uid="{1A5E5947-E4C6-47B2-9CCA-4133EEF0F98E}"/>
    <cellStyle name="Comma 15 7 2" xfId="7385" xr:uid="{5771A802-86A1-4571-90BC-E348CA658277}"/>
    <cellStyle name="Comma 15 8" xfId="2895" xr:uid="{98A7E5C1-E102-4E9D-BCCD-1B4F52232182}"/>
    <cellStyle name="Comma 15 8 2" xfId="8041" xr:uid="{AC586245-16FD-4F84-95FA-21D98667CD40}"/>
    <cellStyle name="Comma 15 9" xfId="2896" xr:uid="{7D08A4BF-2596-4CC8-B9FB-BE0602035D60}"/>
    <cellStyle name="Comma 15 9 2" xfId="8704" xr:uid="{3D33C896-35BD-4CDF-BDF4-10B2AB51A142}"/>
    <cellStyle name="Comma 16" xfId="2897" xr:uid="{C09E2D4C-7C63-4FBA-986D-F047F6D44569}"/>
    <cellStyle name="Comma 16 2" xfId="5859" xr:uid="{05750B08-A50F-449B-AF2A-F0AF4763C192}"/>
    <cellStyle name="Comma 17" xfId="2898" xr:uid="{BCDD950D-7BCC-46A8-A8C3-2432FE179CD3}"/>
    <cellStyle name="Comma 17 2" xfId="5856" xr:uid="{8A267570-0C7C-4DF6-AE01-AB24F22C4E73}"/>
    <cellStyle name="Comma 18" xfId="2899" xr:uid="{7795C459-DAEE-46B3-BE9F-26FA36149322}"/>
    <cellStyle name="Comma 18 2" xfId="5858" xr:uid="{3EBB8BD3-7EDF-4572-B3EF-1584FCDCAE11}"/>
    <cellStyle name="Comma 19" xfId="2900" xr:uid="{DA3DCABA-D144-4268-BBC2-C121BA33F362}"/>
    <cellStyle name="Comma 19 2" xfId="5982" xr:uid="{04B01F5C-B251-4D63-AFC2-C768CB6F9384}"/>
    <cellStyle name="Comma 2" xfId="2901" xr:uid="{7743F8F7-A4F9-4711-BC6D-A40D35BD94DF}"/>
    <cellStyle name="Comma 2 2" xfId="2902" xr:uid="{0DFB0751-2636-40FC-8FCF-9BD6AA882979}"/>
    <cellStyle name="Comma 2 2 2" xfId="2903" xr:uid="{EBE06318-A694-4795-BCA3-856829065439}"/>
    <cellStyle name="Comma 2 2 2 2" xfId="5498" xr:uid="{DE1F070B-E78D-4882-AB2F-8D8C5BE5F58C}"/>
    <cellStyle name="Comma 2 2 3" xfId="2904" xr:uid="{12AA3CBC-C4C1-497B-92FE-F43A15EBDBD9}"/>
    <cellStyle name="Comma 2 2 3 2" xfId="5132" xr:uid="{FC91FA5D-025A-4AFE-B94A-882824EC0407}"/>
    <cellStyle name="Comma 2 2 4" xfId="4900" xr:uid="{9A2FE5D6-884E-4C5C-8ADE-FB429A1ED3B7}"/>
    <cellStyle name="Comma 2 3" xfId="2905" xr:uid="{EBDDB978-2DDA-4660-802A-969D943502AE}"/>
    <cellStyle name="Comma 2 3 2" xfId="2906" xr:uid="{F4F68EB0-B202-4C14-8086-594575EB9BF9}"/>
    <cellStyle name="Comma 2 3 2 2" xfId="6420" xr:uid="{63AA6069-6EED-4567-8B40-B34FC0F3A5F7}"/>
    <cellStyle name="Comma 2 3 3" xfId="2907" xr:uid="{CBF9758E-AC91-40CB-BFFA-023F805DEF56}"/>
    <cellStyle name="Comma 2 3 3 2" xfId="5499" xr:uid="{7C9A3313-1D1C-4FEF-8FDC-6DAAD830E483}"/>
    <cellStyle name="Comma 2 3 4" xfId="4828" xr:uid="{FE6AE785-294F-4AB9-9F2F-38D75330E8C8}"/>
    <cellStyle name="Comma 2 4" xfId="2908" xr:uid="{A03DEDA0-DC5B-440A-ACEF-503FECA0D0C2}"/>
    <cellStyle name="Comma 2 4 2" xfId="6419" xr:uid="{759B280A-C6CD-494E-87DD-094F57FA4A0B}"/>
    <cellStyle name="Comma 2 5" xfId="2909" xr:uid="{872355F8-48C6-473E-AB81-211ECFABF8E0}"/>
    <cellStyle name="Comma 2 5 2" xfId="6407" xr:uid="{CAD1C698-BFDC-4325-8CAF-0A8937B27CA6}"/>
    <cellStyle name="Comma 2 6" xfId="4811" xr:uid="{0DB6EAB7-8D7C-4F11-9E58-6FCD1AC0B924}"/>
    <cellStyle name="Comma 20" xfId="2910" xr:uid="{CAED2882-56F8-4A1D-9532-889B16C3D83E}"/>
    <cellStyle name="Comma 20 2" xfId="5984" xr:uid="{A83D3788-ECB0-41B0-9274-D7F7752FB4C1}"/>
    <cellStyle name="Comma 21" xfId="2911" xr:uid="{62BA118D-CF23-4369-99F7-9640D27E1CD4}"/>
    <cellStyle name="Comma 21 2" xfId="5985" xr:uid="{40DD90D5-9597-4FC4-AD3A-E6FB55AAEB5A}"/>
    <cellStyle name="Comma 22" xfId="2912" xr:uid="{A8D608B5-A6A0-4556-A38F-0A07E078D976}"/>
    <cellStyle name="Comma 22 2" xfId="6299" xr:uid="{33CEE8AA-734F-4EE7-BF0B-CB13049D238C}"/>
    <cellStyle name="Comma 23" xfId="2913" xr:uid="{D51B7083-6F47-4495-B58B-BF711D069F05}"/>
    <cellStyle name="Comma 23 2" xfId="6305" xr:uid="{24AD9921-AC76-4EF3-9FAE-23CD69231775}"/>
    <cellStyle name="Comma 24" xfId="2914" xr:uid="{BBC97627-396D-47CF-8F9A-BA2F5C109201}"/>
    <cellStyle name="Comma 24 2" xfId="6302" xr:uid="{A1FE2E25-2A50-47E5-8C12-A24FB90C9680}"/>
    <cellStyle name="Comma 25" xfId="2915" xr:uid="{71BF87D3-7976-47BD-9940-4FE2F027D3AF}"/>
    <cellStyle name="Comma 25 2" xfId="6300" xr:uid="{C33E794A-C495-4390-80B9-D96373C05F01}"/>
    <cellStyle name="Comma 26" xfId="2916" xr:uid="{C7B3445D-9077-4A35-A1E1-9CC702DE8BF0}"/>
    <cellStyle name="Comma 26 2" xfId="6301" xr:uid="{63EEFA0D-64C0-4CEC-841A-AAF61AAB4A3D}"/>
    <cellStyle name="Comma 27" xfId="2917" xr:uid="{E1D09644-635D-4F64-94B8-150B2DAED859}"/>
    <cellStyle name="Comma 27 2" xfId="6303" xr:uid="{78B3EC57-344F-4CD6-86E3-4B2B3F21AA92}"/>
    <cellStyle name="Comma 28" xfId="2918" xr:uid="{4902D418-7EF7-4EDE-93AB-E9C95EB456ED}"/>
    <cellStyle name="Comma 28 2" xfId="6304" xr:uid="{21BC7AB5-355E-477E-A468-6882588B50CF}"/>
    <cellStyle name="Comma 29" xfId="2919" xr:uid="{281C6A42-2EF4-446D-952C-F0D9049B8B83}"/>
    <cellStyle name="Comma 29 2" xfId="6298" xr:uid="{4535267B-E3B0-4607-8516-BB93C3844730}"/>
    <cellStyle name="Comma 3" xfId="2920" xr:uid="{A42D519F-D6BA-43E0-8DE2-F3B9D579430E}"/>
    <cellStyle name="Comma 3 2" xfId="2921" xr:uid="{6D8267E6-D70D-40E3-9022-744868522F5C}"/>
    <cellStyle name="Comma 3 2 2" xfId="2922" xr:uid="{C02F24A5-4E44-4076-B819-995569FAC3AB}"/>
    <cellStyle name="Comma 3 2 2 2" xfId="6440" xr:uid="{DB789674-A0C8-4465-984A-ED54E5A30BBD}"/>
    <cellStyle name="Comma 3 2 3" xfId="2923" xr:uid="{22BA643D-5994-40B6-9304-A56E71FE751F}"/>
    <cellStyle name="Comma 3 2 3 2" xfId="6421" xr:uid="{37CF22FD-17D1-4219-9F42-196362E949A8}"/>
    <cellStyle name="Comma 3 2 4" xfId="2924" xr:uid="{28E30122-7C59-4322-8C4C-BFE65ECAC1A6}"/>
    <cellStyle name="Comma 3 2 4 2" xfId="4947" xr:uid="{299870F3-3EA6-46CE-9B75-D755BE8A6E7C}"/>
    <cellStyle name="Comma 3 2 5" xfId="4893" xr:uid="{9FA39EF1-61CA-43FE-B3D7-8647C8C7E70F}"/>
    <cellStyle name="Comma 3 3" xfId="2925" xr:uid="{04781105-CD99-4F0F-BACE-7132A74CFB8C}"/>
    <cellStyle name="Comma 3 3 2" xfId="2926" xr:uid="{60558266-7AB9-46E0-9AE6-651631488B5A}"/>
    <cellStyle name="Comma 3 3 2 2" xfId="5638" xr:uid="{9504A19A-FDC3-4D81-B2B4-D9F5EA0EC79E}"/>
    <cellStyle name="Comma 3 3 3" xfId="2927" xr:uid="{9AE83A7B-5B6E-4166-AEC4-6D60C8F344D9}"/>
    <cellStyle name="Comma 3 3 3 2" xfId="6441" xr:uid="{C1D3EE48-3DA5-4C32-8838-A9C69CDB28DB}"/>
    <cellStyle name="Comma 3 3 4" xfId="2928" xr:uid="{BC8857D2-0EB2-4691-A7E3-5757C1B3669B}"/>
    <cellStyle name="Comma 3 3 4 2" xfId="6402" xr:uid="{C8F349BE-7F83-44FD-88F0-5747628A8859}"/>
    <cellStyle name="Comma 3 3 5" xfId="5637" xr:uid="{6331BD24-E0BC-40D9-99B8-D694EF326A0E}"/>
    <cellStyle name="Comma 3 4" xfId="2929" xr:uid="{FE3F87BD-1D42-433F-BD86-B61C5BC7DE80}"/>
    <cellStyle name="Comma 3 4 2" xfId="5636" xr:uid="{D02C00A4-83A6-4B45-A889-236F8F6B37AB}"/>
    <cellStyle name="Comma 3 5" xfId="2930" xr:uid="{58E7A542-8275-4D9F-9253-386A284C4C56}"/>
    <cellStyle name="Comma 3 5 2" xfId="5500" xr:uid="{A0A7E865-F2EB-48DF-A6B1-E7CC2ABD42C9}"/>
    <cellStyle name="Comma 3 6" xfId="2931" xr:uid="{31D16CE8-5ECE-415A-B7BF-59BC15F7D2E1}"/>
    <cellStyle name="Comma 3 6 2" xfId="4946" xr:uid="{33CADE6B-522F-498B-9D9F-2E78643BF198}"/>
    <cellStyle name="Comma 3 7" xfId="4878" xr:uid="{FA7CC13D-F577-4CDB-91EB-4EBD2CA28804}"/>
    <cellStyle name="Comma 30" xfId="2932" xr:uid="{2E2DA360-C000-49FF-9F46-BA30BFA78310}"/>
    <cellStyle name="Comma 30 2" xfId="2933" xr:uid="{B8AA5914-94F7-42A0-8BD1-063427B4417A}"/>
    <cellStyle name="Comma 30 2 2" xfId="7004" xr:uid="{9BA66639-E425-4A49-B295-1103F94B1B52}"/>
    <cellStyle name="Comma 30 3" xfId="2934" xr:uid="{124425A8-A19E-4E41-A9E5-3EE224E0A76D}"/>
    <cellStyle name="Comma 30 3 2" xfId="7655" xr:uid="{2021A447-C5D9-4DC9-9AFD-AF7F16C9E7F0}"/>
    <cellStyle name="Comma 30 4" xfId="2935" xr:uid="{76CD0470-FF4D-4D42-9BD8-835407018C25}"/>
    <cellStyle name="Comma 30 4 2" xfId="8311" xr:uid="{15629C22-C322-470F-8337-766420BD9C14}"/>
    <cellStyle name="Comma 30 5" xfId="2936" xr:uid="{9605FC80-CAF0-4881-A631-E0D76C53854D}"/>
    <cellStyle name="Comma 30 5 2" xfId="8974" xr:uid="{633A7788-1F6D-450A-A1B8-E6897CA427F5}"/>
    <cellStyle name="Comma 30 6" xfId="5968" xr:uid="{771EEB0C-8F02-40AA-A49A-B3B5A8E94449}"/>
    <cellStyle name="Comma 31" xfId="2937" xr:uid="{EAAEF5DD-C4E2-4663-BD16-86C4B9D7FE50}"/>
    <cellStyle name="Comma 31 2" xfId="5630" xr:uid="{4AA8A6F3-ECD3-4B4F-B797-AAC844F7A3DC}"/>
    <cellStyle name="Comma 32" xfId="2938" xr:uid="{614D901D-C95D-4992-91C8-DEE39EC9B041}"/>
    <cellStyle name="Comma 32 2" xfId="6432" xr:uid="{3839D425-75D4-4A81-9096-1D56555CBF3B}"/>
    <cellStyle name="Comma 33" xfId="2939" xr:uid="{86BA2EF3-9BF0-4128-AEDD-5ED637D414CD}"/>
    <cellStyle name="Comma 33 2" xfId="6436" xr:uid="{EF00B68F-39ED-4867-A35F-566EE669DC15}"/>
    <cellStyle name="Comma 34" xfId="2940" xr:uid="{22D61457-2B29-48F0-AF6D-FAC49C3ABCAE}"/>
    <cellStyle name="Comma 34 2" xfId="6486" xr:uid="{E1A8881B-4430-4781-A2A8-2EDC405E6F42}"/>
    <cellStyle name="Comma 35" xfId="2941" xr:uid="{6C4594EA-AEC5-4568-BCF5-B6951A270A1B}"/>
    <cellStyle name="Comma 35 2" xfId="6502" xr:uid="{1D8E23B4-F9EF-4ACD-94BA-B20EF50D3444}"/>
    <cellStyle name="Comma 36" xfId="2942" xr:uid="{415B1584-EB8D-42B4-B0E3-5DF971A3F44C}"/>
    <cellStyle name="Comma 36 2" xfId="6523" xr:uid="{8A7D272A-274E-4999-8402-51B5C093D8CB}"/>
    <cellStyle name="Comma 37" xfId="2943" xr:uid="{384BD128-3465-44C6-BB34-B2C52E90CE36}"/>
    <cellStyle name="Comma 37 2" xfId="6490" xr:uid="{238AE000-F58D-4792-9421-3A10A9CF602B}"/>
    <cellStyle name="Comma 38" xfId="2944" xr:uid="{B75B98FB-81B7-4D84-8B3A-6655FD4052CD}"/>
    <cellStyle name="Comma 38 2" xfId="7982" xr:uid="{B8721B5C-806A-49F3-84FB-F7E41F900EA0}"/>
    <cellStyle name="Comma 39" xfId="2945" xr:uid="{D36EDB21-A78C-4B2E-A853-81B97B54778D}"/>
    <cellStyle name="Comma 39 2" xfId="8002" xr:uid="{B1F07AE5-B172-459B-B3BC-BD252FD18837}"/>
    <cellStyle name="Comma 4" xfId="2946" xr:uid="{C77CA70F-C2B3-4725-B076-0624ED9F1395}"/>
    <cellStyle name="Comma 4 10" xfId="2947" xr:uid="{2F62952D-E72E-4B83-A91D-6B0415CECC10}"/>
    <cellStyle name="Comma 4 10 2" xfId="7344" xr:uid="{6FAFA9E7-453A-4839-AF5A-59ACA2B2C3CC}"/>
    <cellStyle name="Comma 4 11" xfId="2948" xr:uid="{370B3255-F3AD-41B7-BF82-7ECC19EA06FD}"/>
    <cellStyle name="Comma 4 11 2" xfId="7998" xr:uid="{D1FDEC9B-5D8C-4617-80C7-5D2E19C5CC0E}"/>
    <cellStyle name="Comma 4 12" xfId="2949" xr:uid="{53552CD8-AC8F-46FE-8EEC-3852A1139BF7}"/>
    <cellStyle name="Comma 4 12 2" xfId="8663" xr:uid="{1964C93A-95B9-4122-A884-C19F17AA9D6E}"/>
    <cellStyle name="Comma 4 13" xfId="2950" xr:uid="{FB2F02AE-C2B5-45E8-AAA1-AEEB5EC50E83}"/>
    <cellStyle name="Comma 4 13 2" xfId="6442" xr:uid="{F87707A6-DBFB-46C4-B281-72116B09430D}"/>
    <cellStyle name="Comma 4 14" xfId="2951" xr:uid="{7CB36FDE-43D8-4F12-841B-60E367D430C9}"/>
    <cellStyle name="Comma 4 14 2" xfId="5501" xr:uid="{A7AAE23C-C43B-4DAB-8B13-D9E99F4485FD}"/>
    <cellStyle name="Comma 4 15" xfId="2952" xr:uid="{C7FEFD6F-27C3-4993-A1FA-51CC40C30388}"/>
    <cellStyle name="Comma 4 15 2" xfId="4948" xr:uid="{E5D0543D-50DD-4BB1-A61A-FAB760983717}"/>
    <cellStyle name="Comma 4 16" xfId="4886" xr:uid="{E9FC4D53-BAE1-41E5-A15B-11C9681D2EFB}"/>
    <cellStyle name="Comma 4 2" xfId="2953" xr:uid="{063D2169-0205-4E0B-A3D9-F324AFCE352F}"/>
    <cellStyle name="Comma 4 2 10" xfId="2954" xr:uid="{A2C5C5D8-09BB-48DE-B4AA-B7FFDECE6EF9}"/>
    <cellStyle name="Comma 4 2 10 2" xfId="8679" xr:uid="{8C9F6B3C-54F4-482D-84F2-462DD3325529}"/>
    <cellStyle name="Comma 4 2 11" xfId="2955" xr:uid="{14464026-0892-4DD8-8710-35D6F35DA88F}"/>
    <cellStyle name="Comma 4 2 11 2" xfId="5502" xr:uid="{117D09D7-FE72-4966-8FE5-D269888447E6}"/>
    <cellStyle name="Comma 4 2 12" xfId="2956" xr:uid="{63919B78-F9BC-40B9-BEC5-EAFF12FF7E15}"/>
    <cellStyle name="Comma 4 2 12 2" xfId="5008" xr:uid="{210F6C5F-1E02-48AF-9E7E-9719D01133C2}"/>
    <cellStyle name="Comma 4 2 13" xfId="4898" xr:uid="{B1C79BD8-C2D8-47AA-8647-BEC7299148D7}"/>
    <cellStyle name="Comma 4 2 2" xfId="2957" xr:uid="{F60A9C23-AE20-412D-A0BB-96B5004A9D55}"/>
    <cellStyle name="Comma 4 2 2 10" xfId="2958" xr:uid="{D37D08C6-2A55-45E8-93A8-C6852A65D5F2}"/>
    <cellStyle name="Comma 4 2 2 10 2" xfId="5723" xr:uid="{73D1F023-3ACC-4FEB-86BB-962987387B2F}"/>
    <cellStyle name="Comma 4 2 2 11" xfId="5101" xr:uid="{55D2AF0B-517E-4B8E-A916-FC68627183C8}"/>
    <cellStyle name="Comma 4 2 2 2" xfId="2959" xr:uid="{D1B9E3B3-2FBF-41B8-9695-D8D64BF90607}"/>
    <cellStyle name="Comma 4 2 2 2 2" xfId="2960" xr:uid="{BB800EC6-6BB2-4EC2-BBA7-8A20A0AA4FA5}"/>
    <cellStyle name="Comma 4 2 2 2 2 2" xfId="2961" xr:uid="{5D253204-1763-4C1C-A968-DB6F7ED000C2}"/>
    <cellStyle name="Comma 4 2 2 2 2 2 2" xfId="7198" xr:uid="{2A30B87D-7D1B-4403-A093-23B51EE17BA9}"/>
    <cellStyle name="Comma 4 2 2 2 2 3" xfId="2962" xr:uid="{926BB270-C7A8-4302-889E-307BCE3AEDA0}"/>
    <cellStyle name="Comma 4 2 2 2 2 3 2" xfId="7849" xr:uid="{C3FFB107-6DD1-4282-A715-748ED4972526}"/>
    <cellStyle name="Comma 4 2 2 2 2 4" xfId="2963" xr:uid="{C2BC0D42-E2A9-46A1-9067-CA0A2716DE71}"/>
    <cellStyle name="Comma 4 2 2 2 2 4 2" xfId="8505" xr:uid="{41CE75D7-F522-47C9-B7A3-D4AA3BBDD81C}"/>
    <cellStyle name="Comma 4 2 2 2 2 5" xfId="2964" xr:uid="{4AC7D352-63FF-4AD2-B01B-AA028DBA2110}"/>
    <cellStyle name="Comma 4 2 2 2 2 5 2" xfId="9168" xr:uid="{5AA81681-4B5F-43A2-A9CB-05FEDB067CC6}"/>
    <cellStyle name="Comma 4 2 2 2 2 6" xfId="2965" xr:uid="{6FC613C6-5F25-44C5-A636-09B6A9A09F28}"/>
    <cellStyle name="Comma 4 2 2 2 2 6 2" xfId="6166" xr:uid="{2782788F-C64E-477B-B00B-891196C7EB01}"/>
    <cellStyle name="Comma 4 2 2 2 2 7" xfId="5431" xr:uid="{B842D089-AAEE-452A-91D0-3D0A12ABB30D}"/>
    <cellStyle name="Comma 4 2 2 2 3" xfId="2966" xr:uid="{B204CB57-9E24-404A-8CB2-8C1764DA3DE0}"/>
    <cellStyle name="Comma 4 2 2 2 3 2" xfId="6478" xr:uid="{12F47732-099E-4971-ADEC-74E316F3DDA0}"/>
    <cellStyle name="Comma 4 2 2 2 4" xfId="2967" xr:uid="{52D8F5C1-6D4E-4ACA-8D3D-980E771B08C5}"/>
    <cellStyle name="Comma 4 2 2 2 4 2" xfId="6871" xr:uid="{B1405361-ED80-432E-825F-498CD4C5C2E2}"/>
    <cellStyle name="Comma 4 2 2 2 5" xfId="2968" xr:uid="{201D4E97-2E25-4B80-91C8-6D6F2A2D913B}"/>
    <cellStyle name="Comma 4 2 2 2 5 2" xfId="7522" xr:uid="{498BB7CE-0160-4B1B-BCC5-B288E9DB6D7A}"/>
    <cellStyle name="Comma 4 2 2 2 6" xfId="2969" xr:uid="{76662FEE-910C-4E86-A76E-EBE9F7275FFA}"/>
    <cellStyle name="Comma 4 2 2 2 6 2" xfId="8178" xr:uid="{9254D49E-F563-4568-8613-0AE143327E56}"/>
    <cellStyle name="Comma 4 2 2 2 7" xfId="2970" xr:uid="{674D0249-D2E5-40B5-A405-46336B13819B}"/>
    <cellStyle name="Comma 4 2 2 2 7 2" xfId="8841" xr:uid="{DD8F0687-708D-4D30-853B-CA83932A2ED1}"/>
    <cellStyle name="Comma 4 2 2 2 8" xfId="2971" xr:uid="{78687763-98FB-44D9-9902-9CFCAB9CF985}"/>
    <cellStyle name="Comma 4 2 2 2 8 2" xfId="5830" xr:uid="{FA54AE70-67AA-4FAF-9D78-1E3635A0D823}"/>
    <cellStyle name="Comma 4 2 2 2 9" xfId="5212" xr:uid="{127EF9EF-059C-4E28-85E7-852BC4B9B448}"/>
    <cellStyle name="Comma 4 2 2 3" xfId="2972" xr:uid="{DD079F2B-44B7-4B16-A91E-BEFFAB711715}"/>
    <cellStyle name="Comma 4 2 2 3 2" xfId="2973" xr:uid="{10C75A1C-2229-4B52-B102-10EEB920FE7A}"/>
    <cellStyle name="Comma 4 2 2 3 2 2" xfId="2974" xr:uid="{03A35B86-CD90-4F8E-8068-2BDFD067F0A2}"/>
    <cellStyle name="Comma 4 2 2 3 2 2 2" xfId="7306" xr:uid="{69DA4859-35A9-482C-B056-F35D8A9E081B}"/>
    <cellStyle name="Comma 4 2 2 3 2 3" xfId="2975" xr:uid="{3D237D3B-ACA8-4F4E-8997-1A15674FF59D}"/>
    <cellStyle name="Comma 4 2 2 3 2 3 2" xfId="7957" xr:uid="{17F49D28-0CB4-41CF-A60F-3AF9274D6655}"/>
    <cellStyle name="Comma 4 2 2 3 2 4" xfId="2976" xr:uid="{AE0A648D-3F83-4056-8159-8860A150C02C}"/>
    <cellStyle name="Comma 4 2 2 3 2 4 2" xfId="8613" xr:uid="{59D80F25-6965-4CA6-82BB-5B42A33A63F8}"/>
    <cellStyle name="Comma 4 2 2 3 2 5" xfId="2977" xr:uid="{5B0E7740-66E3-4ED0-8EA2-F952CAAD808C}"/>
    <cellStyle name="Comma 4 2 2 3 2 5 2" xfId="9276" xr:uid="{22AB5493-2B63-43E0-9735-A4C8EEA5D4DC}"/>
    <cellStyle name="Comma 4 2 2 3 2 6" xfId="6274" xr:uid="{26C9A1E1-D468-410E-B0AA-97FAE7F68120}"/>
    <cellStyle name="Comma 4 2 2 3 3" xfId="2978" xr:uid="{62A5C4EB-E148-4886-B944-FBD627AF0C07}"/>
    <cellStyle name="Comma 4 2 2 3 3 2" xfId="6979" xr:uid="{7B688C0F-D4CA-4DE6-9BCC-A6E45D92086A}"/>
    <cellStyle name="Comma 4 2 2 3 4" xfId="2979" xr:uid="{D4BAEE56-1D61-4ECB-BB2E-1348B6D1534B}"/>
    <cellStyle name="Comma 4 2 2 3 4 2" xfId="7630" xr:uid="{DEC628AF-D0D1-401C-9394-B46BC9225373}"/>
    <cellStyle name="Comma 4 2 2 3 5" xfId="2980" xr:uid="{8EA996C9-258E-4A5D-9C0F-4882F7CD2CC4}"/>
    <cellStyle name="Comma 4 2 2 3 5 2" xfId="8286" xr:uid="{F5CC2A35-50C6-49C2-A679-0FD0C8D37EF6}"/>
    <cellStyle name="Comma 4 2 2 3 6" xfId="2981" xr:uid="{886A5AD7-4154-4314-A98A-65FB5C933F44}"/>
    <cellStyle name="Comma 4 2 2 3 6 2" xfId="8949" xr:uid="{176EB8B9-E22D-47AE-ABA7-9604DA453771}"/>
    <cellStyle name="Comma 4 2 2 3 7" xfId="2982" xr:uid="{1FB455F1-6056-41A2-BE7D-A77CBCAF3DF8}"/>
    <cellStyle name="Comma 4 2 2 3 7 2" xfId="5944" xr:uid="{5FAA5C25-4F81-47B0-8359-73BD79F4ECDE}"/>
    <cellStyle name="Comma 4 2 2 3 8" xfId="5321" xr:uid="{3AFE8A4D-DD30-4FED-A4BA-AB3045E10588}"/>
    <cellStyle name="Comma 4 2 2 4" xfId="2983" xr:uid="{B2B1A94C-43D1-467F-ABA1-8CFA13C30BD1}"/>
    <cellStyle name="Comma 4 2 2 4 2" xfId="2984" xr:uid="{E923C12C-6244-46FF-A53C-31CC2B505A0F}"/>
    <cellStyle name="Comma 4 2 2 4 2 2" xfId="7090" xr:uid="{DB3D9059-D7DF-4D0E-9A1E-DEACC60D5DA4}"/>
    <cellStyle name="Comma 4 2 2 4 3" xfId="2985" xr:uid="{B45A40AB-9D43-4C00-BC22-5E616733258F}"/>
    <cellStyle name="Comma 4 2 2 4 3 2" xfId="7741" xr:uid="{FA2EC994-9362-4DBE-96D4-0E89FDB98B8E}"/>
    <cellStyle name="Comma 4 2 2 4 4" xfId="2986" xr:uid="{F2D999CB-2D52-4C52-9B85-93A81CF609FD}"/>
    <cellStyle name="Comma 4 2 2 4 4 2" xfId="8397" xr:uid="{8DF39688-F4B1-40BA-9142-40A84C8B9004}"/>
    <cellStyle name="Comma 4 2 2 4 5" xfId="2987" xr:uid="{636912C8-A0DB-496E-AD4F-D549E5E7BB09}"/>
    <cellStyle name="Comma 4 2 2 4 5 2" xfId="9060" xr:uid="{84886B92-FDAE-4127-AADD-6B983F0541E5}"/>
    <cellStyle name="Comma 4 2 2 4 6" xfId="6058" xr:uid="{FB078E3F-BF27-452E-B853-6B28DA01CC00}"/>
    <cellStyle name="Comma 4 2 2 5" xfId="2988" xr:uid="{FD340F04-A157-417B-A2EB-34D8914B4232}"/>
    <cellStyle name="Comma 4 2 2 5 2" xfId="6617" xr:uid="{9BC5091F-C2CD-49BA-9E73-9957CDBF1CA9}"/>
    <cellStyle name="Comma 4 2 2 6" xfId="2989" xr:uid="{2E7700A9-CC93-4CF9-B3FF-63944C656C16}"/>
    <cellStyle name="Comma 4 2 2 6 2" xfId="6763" xr:uid="{98444093-75C3-43A5-AE27-8A30F0976223}"/>
    <cellStyle name="Comma 4 2 2 7" xfId="2990" xr:uid="{AE9D22D2-3D66-46F0-BA22-9314AF3F58FE}"/>
    <cellStyle name="Comma 4 2 2 7 2" xfId="7414" xr:uid="{2B609828-1FDC-4AF9-890C-F460875033AA}"/>
    <cellStyle name="Comma 4 2 2 8" xfId="2991" xr:uid="{40EA894B-4AE7-49BE-98B6-2E635ADB84DE}"/>
    <cellStyle name="Comma 4 2 2 8 2" xfId="8070" xr:uid="{E6654F05-C69D-40F5-93CF-E7C7F1B5654E}"/>
    <cellStyle name="Comma 4 2 2 9" xfId="2992" xr:uid="{EED9B798-999E-4022-8D9A-E88F59929E3A}"/>
    <cellStyle name="Comma 4 2 2 9 2" xfId="8733" xr:uid="{62AC10DD-4963-44C9-8CEC-AE52320E3605}"/>
    <cellStyle name="Comma 4 2 3" xfId="2993" xr:uid="{988FB55B-5D3F-45AB-B0E9-B21944E1B957}"/>
    <cellStyle name="Comma 4 2 3 2" xfId="2994" xr:uid="{51AB8238-30AF-497A-8D11-C18A4FEF0515}"/>
    <cellStyle name="Comma 4 2 3 2 2" xfId="2995" xr:uid="{760D6EE4-BD68-462D-BDDC-B10874661036}"/>
    <cellStyle name="Comma 4 2 3 2 2 2" xfId="7144" xr:uid="{EF4F448A-8F63-42D7-92DC-1C878666B839}"/>
    <cellStyle name="Comma 4 2 3 2 3" xfId="2996" xr:uid="{E21F23B5-40F9-4908-BCE7-980E78C6BE9A}"/>
    <cellStyle name="Comma 4 2 3 2 3 2" xfId="7795" xr:uid="{E39D85DA-FE4F-43E4-B00A-5BC146D6BDCE}"/>
    <cellStyle name="Comma 4 2 3 2 4" xfId="2997" xr:uid="{3BD6F7C9-DC62-4632-A46A-184DDE403700}"/>
    <cellStyle name="Comma 4 2 3 2 4 2" xfId="8451" xr:uid="{0C19E697-9EF3-4287-86C2-DFCC06C23967}"/>
    <cellStyle name="Comma 4 2 3 2 5" xfId="2998" xr:uid="{5E83E634-EDC2-46A5-919F-8E87895AE9A0}"/>
    <cellStyle name="Comma 4 2 3 2 5 2" xfId="9114" xr:uid="{88F17A22-C144-4E88-8A13-CBB9A0562319}"/>
    <cellStyle name="Comma 4 2 3 2 6" xfId="2999" xr:uid="{F0F12EB7-A61D-4741-A979-168AEFBB904E}"/>
    <cellStyle name="Comma 4 2 3 2 6 2" xfId="6112" xr:uid="{574F001A-C9BF-46BB-9F7B-E2553B2C99CF}"/>
    <cellStyle name="Comma 4 2 3 2 7" xfId="5387" xr:uid="{08A2D899-A533-4BEE-B657-AC03F5FA5FA9}"/>
    <cellStyle name="Comma 4 2 3 3" xfId="3000" xr:uid="{6C69319E-6E39-4F87-9991-4774022A4425}"/>
    <cellStyle name="Comma 4 2 3 3 2" xfId="6650" xr:uid="{B9E627E7-A9E2-4BDF-9BF8-7EA78B59AD50}"/>
    <cellStyle name="Comma 4 2 3 4" xfId="3001" xr:uid="{33592282-798A-4B97-AF4E-66D67ED251F9}"/>
    <cellStyle name="Comma 4 2 3 4 2" xfId="6817" xr:uid="{A13822E2-B6D0-47DB-B0C9-055C9582F07F}"/>
    <cellStyle name="Comma 4 2 3 5" xfId="3002" xr:uid="{AC28506B-85F8-4451-B52E-1DDC524598E0}"/>
    <cellStyle name="Comma 4 2 3 5 2" xfId="7468" xr:uid="{389D3F68-2066-407D-BD28-811D6EFB3DA5}"/>
    <cellStyle name="Comma 4 2 3 6" xfId="3003" xr:uid="{1DEAD88F-377D-4D3B-A968-49756B26A8A2}"/>
    <cellStyle name="Comma 4 2 3 6 2" xfId="8124" xr:uid="{32E7AB7D-50A0-4239-80DC-168C4BB6869E}"/>
    <cellStyle name="Comma 4 2 3 7" xfId="3004" xr:uid="{76DA6A38-1DE6-4EE0-A730-3C09D06B46A3}"/>
    <cellStyle name="Comma 4 2 3 7 2" xfId="8787" xr:uid="{C4FE04B7-F148-4AF1-BBB2-0E99AA43DF76}"/>
    <cellStyle name="Comma 4 2 3 8" xfId="3005" xr:uid="{13FDC7FC-D463-4116-8F42-4A9CAC5E2788}"/>
    <cellStyle name="Comma 4 2 3 8 2" xfId="5776" xr:uid="{68BFEBDB-865D-4BAC-B15E-042E22568D61}"/>
    <cellStyle name="Comma 4 2 3 9" xfId="5168" xr:uid="{252E7F95-8AE1-43E6-B176-DBDE46865666}"/>
    <cellStyle name="Comma 4 2 4" xfId="3006" xr:uid="{9901DF58-72CD-476F-8B70-EFFA0D59ABD8}"/>
    <cellStyle name="Comma 4 2 4 2" xfId="3007" xr:uid="{3C6CD337-0700-4B55-AA69-40161D4A2234}"/>
    <cellStyle name="Comma 4 2 4 2 2" xfId="3008" xr:uid="{BE2EA1C5-1407-49E5-A9D7-51E89D900588}"/>
    <cellStyle name="Comma 4 2 4 2 2 2" xfId="7252" xr:uid="{554265FA-0209-44EE-8A7C-9F675A16F453}"/>
    <cellStyle name="Comma 4 2 4 2 3" xfId="3009" xr:uid="{B34AEF81-C261-486C-A749-E0A3D6679F3C}"/>
    <cellStyle name="Comma 4 2 4 2 3 2" xfId="7903" xr:uid="{1FEDF626-4D42-49AF-9AA9-3E46CCEEBF87}"/>
    <cellStyle name="Comma 4 2 4 2 4" xfId="3010" xr:uid="{7858C7EE-2573-4505-9146-73B02E6DB845}"/>
    <cellStyle name="Comma 4 2 4 2 4 2" xfId="8559" xr:uid="{0CE4875F-6A3C-4C82-BFDF-740BF55FA137}"/>
    <cellStyle name="Comma 4 2 4 2 5" xfId="3011" xr:uid="{CF6F70C2-0CF3-490C-BAEE-859B0DBD57D9}"/>
    <cellStyle name="Comma 4 2 4 2 5 2" xfId="9222" xr:uid="{A610B21E-9D46-4522-AF3E-5AFD332839DE}"/>
    <cellStyle name="Comma 4 2 4 2 6" xfId="6220" xr:uid="{BF19A185-BCD0-49B3-839F-8ADC559BDA65}"/>
    <cellStyle name="Comma 4 2 4 3" xfId="3012" xr:uid="{90E4A27C-AE06-447A-834D-C41A58FEEA25}"/>
    <cellStyle name="Comma 4 2 4 3 2" xfId="6925" xr:uid="{FFB4F547-D8BB-412A-B18D-9EF6119B31B2}"/>
    <cellStyle name="Comma 4 2 4 4" xfId="3013" xr:uid="{A0B422AF-F1AC-4A43-9D74-D7EF14C818E8}"/>
    <cellStyle name="Comma 4 2 4 4 2" xfId="7576" xr:uid="{D7204927-1E96-4CC2-A9DD-B61A32D6D9E3}"/>
    <cellStyle name="Comma 4 2 4 5" xfId="3014" xr:uid="{AE065BBA-F840-4A9C-9512-B9E5D735BD33}"/>
    <cellStyle name="Comma 4 2 4 5 2" xfId="8232" xr:uid="{CC70B655-58FC-4A26-A0AA-49A41BE059B4}"/>
    <cellStyle name="Comma 4 2 4 6" xfId="3015" xr:uid="{3B53FBA4-4822-4852-BB23-F67FA1F97A16}"/>
    <cellStyle name="Comma 4 2 4 6 2" xfId="8895" xr:uid="{E4178447-9BF2-4F59-92CF-A9E0319A8E6F}"/>
    <cellStyle name="Comma 4 2 4 7" xfId="3016" xr:uid="{A0557219-5523-4BBC-9B45-3081B80FF150}"/>
    <cellStyle name="Comma 4 2 4 7 2" xfId="5890" xr:uid="{99777191-5476-46CC-9CBC-66EF759B98F8}"/>
    <cellStyle name="Comma 4 2 4 8" xfId="5277" xr:uid="{F248588D-A626-4F68-BED6-5F570DBF0194}"/>
    <cellStyle name="Comma 4 2 5" xfId="3017" xr:uid="{6D635EF7-3CEA-42A0-8B51-01ADF32B0962}"/>
    <cellStyle name="Comma 4 2 5 2" xfId="3018" xr:uid="{9685F8AA-8BB4-495F-ACBD-CD765F779B4C}"/>
    <cellStyle name="Comma 4 2 5 2 2" xfId="7036" xr:uid="{E6F36CA8-D57A-497E-9FD6-801C302B4B70}"/>
    <cellStyle name="Comma 4 2 5 3" xfId="3019" xr:uid="{BD3A7E44-0851-40EE-B2A0-D7580023E48C}"/>
    <cellStyle name="Comma 4 2 5 3 2" xfId="7687" xr:uid="{7FC9CE5C-5C45-41D1-91EB-4E79B02EFE2C}"/>
    <cellStyle name="Comma 4 2 5 4" xfId="3020" xr:uid="{4AE869DE-8B5E-455C-87D1-73C9ED4B2744}"/>
    <cellStyle name="Comma 4 2 5 4 2" xfId="8343" xr:uid="{A8BF4036-A7A5-413F-A951-342E0BB9AC96}"/>
    <cellStyle name="Comma 4 2 5 5" xfId="3021" xr:uid="{0148657C-2EA9-4461-AA77-50CED9E64C16}"/>
    <cellStyle name="Comma 4 2 5 5 2" xfId="9006" xr:uid="{2FAC42D7-F1B8-422A-919E-BE82B8A3B58A}"/>
    <cellStyle name="Comma 4 2 5 6" xfId="3022" xr:uid="{7C42D564-0188-42E2-95A0-2BB58EB27740}"/>
    <cellStyle name="Comma 4 2 5 6 2" xfId="6004" xr:uid="{AB19FA19-4E7A-4C85-B31B-1DBB031E8D2E}"/>
    <cellStyle name="Comma 4 2 5 7" xfId="5054" xr:uid="{EF29367F-4B94-4366-9CEC-F6939AAEFB35}"/>
    <cellStyle name="Comma 4 2 6" xfId="3023" xr:uid="{28A9F809-7288-416B-9C98-360695EEF10D}"/>
    <cellStyle name="Comma 4 2 6 2" xfId="5660" xr:uid="{481A8B61-DB72-4A76-A57F-D65CAB28DD66}"/>
    <cellStyle name="Comma 4 2 7" xfId="3024" xr:uid="{24DB4F77-02A4-4449-A4CD-5D91E83F5C67}"/>
    <cellStyle name="Comma 4 2 7 2" xfId="6709" xr:uid="{32C4AA34-2DF0-4806-9299-20F52D91C6CD}"/>
    <cellStyle name="Comma 4 2 8" xfId="3025" xr:uid="{7E272A22-B3B0-4383-A9FB-A88F477B4671}"/>
    <cellStyle name="Comma 4 2 8 2" xfId="7360" xr:uid="{C0EC7257-AB50-4BE9-9770-213F84BD84E8}"/>
    <cellStyle name="Comma 4 2 9" xfId="3026" xr:uid="{0A77B31D-5B76-4C6C-A139-04B0805A8F4F}"/>
    <cellStyle name="Comma 4 2 9 2" xfId="8015" xr:uid="{EB8A2CD6-BE08-44DA-8580-F82A4E8669FC}"/>
    <cellStyle name="Comma 4 3" xfId="3027" xr:uid="{41089E78-480A-4C19-8115-6ECB0C02E1D7}"/>
    <cellStyle name="Comma 4 3 10" xfId="3028" xr:uid="{E993F3A8-3BF9-4CA3-B43D-92C5E9F6B1D7}"/>
    <cellStyle name="Comma 4 3 10 2" xfId="8696" xr:uid="{F2185FC8-4B75-418A-A4F6-B57C5451F5F1}"/>
    <cellStyle name="Comma 4 3 11" xfId="3029" xr:uid="{CDFAAA61-3F58-4FD5-9B82-DB59439205A0}"/>
    <cellStyle name="Comma 4 3 11 2" xfId="5680" xr:uid="{7EA3D07B-0532-4488-828A-B1978539092A}"/>
    <cellStyle name="Comma 4 3 12" xfId="5120" xr:uid="{72FDD79F-CD06-4C98-96F1-C343628B2175}"/>
    <cellStyle name="Comma 4 3 2" xfId="3030" xr:uid="{62E8D11E-B9FA-43A8-8118-141D2600C18C}"/>
    <cellStyle name="Comma 4 3 2 10" xfId="3031" xr:uid="{45590BAA-1592-4325-B576-87BEC2073AEE}"/>
    <cellStyle name="Comma 4 3 2 10 2" xfId="5740" xr:uid="{D0F37220-02E0-465D-A3DC-09262F064942}"/>
    <cellStyle name="Comma 4 3 2 11" xfId="5231" xr:uid="{F2FCE699-0146-4A3C-BC45-7DD7CB759405}"/>
    <cellStyle name="Comma 4 3 2 2" xfId="3032" xr:uid="{601C8D9D-3AA1-47D9-8318-948E00EC8F3C}"/>
    <cellStyle name="Comma 4 3 2 2 2" xfId="3033" xr:uid="{A5C09E1D-6158-4155-8717-5C6B20937287}"/>
    <cellStyle name="Comma 4 3 2 2 2 2" xfId="3034" xr:uid="{E6119D3E-F436-49A5-8415-85461D488091}"/>
    <cellStyle name="Comma 4 3 2 2 2 2 2" xfId="7215" xr:uid="{89F573F4-5F69-47D3-9FBE-CEBAACAD8AFF}"/>
    <cellStyle name="Comma 4 3 2 2 2 3" xfId="3035" xr:uid="{86F22677-7731-4577-BBAC-49FE58C309C7}"/>
    <cellStyle name="Comma 4 3 2 2 2 3 2" xfId="7866" xr:uid="{406DAFD1-35CE-4B27-82A5-065452B11816}"/>
    <cellStyle name="Comma 4 3 2 2 2 4" xfId="3036" xr:uid="{BD5FBE1E-20BE-4306-8C30-1B80F293671D}"/>
    <cellStyle name="Comma 4 3 2 2 2 4 2" xfId="8522" xr:uid="{0143D37E-0610-4541-8C10-E454F416C609}"/>
    <cellStyle name="Comma 4 3 2 2 2 5" xfId="3037" xr:uid="{9764D83D-46CD-4776-9A1C-F9026731EA63}"/>
    <cellStyle name="Comma 4 3 2 2 2 5 2" xfId="9185" xr:uid="{9EC9F5A7-F63D-475E-B5B7-BF45137CAD4B}"/>
    <cellStyle name="Comma 4 3 2 2 2 6" xfId="6183" xr:uid="{9C46F875-312E-4D51-B687-5A507877A904}"/>
    <cellStyle name="Comma 4 3 2 2 3" xfId="3038" xr:uid="{B24C23D8-B89D-4459-A55A-7A69ADE52289}"/>
    <cellStyle name="Comma 4 3 2 2 3 2" xfId="6541" xr:uid="{29F707DB-42E1-457F-9405-292804B716DE}"/>
    <cellStyle name="Comma 4 3 2 2 4" xfId="3039" xr:uid="{2B69FE09-3F45-45F0-8303-6404F82E2901}"/>
    <cellStyle name="Comma 4 3 2 2 4 2" xfId="6888" xr:uid="{0CABA472-762E-474F-9B97-63E40E3688C2}"/>
    <cellStyle name="Comma 4 3 2 2 5" xfId="3040" xr:uid="{4FFE8D4F-E9C2-4A41-892C-9794CF69500E}"/>
    <cellStyle name="Comma 4 3 2 2 5 2" xfId="7539" xr:uid="{F55EB996-BA7A-4C7A-8198-5ED220667401}"/>
    <cellStyle name="Comma 4 3 2 2 6" xfId="3041" xr:uid="{7AB359CB-1D89-41FF-A939-812EC4613688}"/>
    <cellStyle name="Comma 4 3 2 2 6 2" xfId="8195" xr:uid="{9C1D5246-7580-4440-90E7-F63C14CD2E98}"/>
    <cellStyle name="Comma 4 3 2 2 7" xfId="3042" xr:uid="{9EE96A32-5159-438A-88D4-13BAD5A1CC6F}"/>
    <cellStyle name="Comma 4 3 2 2 7 2" xfId="8858" xr:uid="{42DFB83D-A793-404F-95F7-24C5EC298B4D}"/>
    <cellStyle name="Comma 4 3 2 2 8" xfId="3043" xr:uid="{8C508E9B-AE59-4E11-ABC2-591AE51A4C86}"/>
    <cellStyle name="Comma 4 3 2 2 8 2" xfId="5847" xr:uid="{80F94A40-DBEC-4173-9AAC-2E95EE02517A}"/>
    <cellStyle name="Comma 4 3 2 2 9" xfId="5450" xr:uid="{B56BA594-4924-4E3B-94DF-75A1250311E1}"/>
    <cellStyle name="Comma 4 3 2 3" xfId="3044" xr:uid="{5F8AC4F8-06BF-4540-ABEF-F53F9AF2DEB1}"/>
    <cellStyle name="Comma 4 3 2 3 2" xfId="3045" xr:uid="{95A201DB-BB70-43EB-BC33-A2433A202AB4}"/>
    <cellStyle name="Comma 4 3 2 3 2 2" xfId="3046" xr:uid="{7B822394-2551-41CB-9C6B-8AB131FCCFD3}"/>
    <cellStyle name="Comma 4 3 2 3 2 2 2" xfId="7323" xr:uid="{DE34515B-3EC1-4F8D-83A3-8A39E757D0E7}"/>
    <cellStyle name="Comma 4 3 2 3 2 3" xfId="3047" xr:uid="{C16DAD4B-6FE2-4337-B533-9BADCFCC4917}"/>
    <cellStyle name="Comma 4 3 2 3 2 3 2" xfId="7974" xr:uid="{3E9602F4-5F86-4E15-9F06-6D0BBD585A24}"/>
    <cellStyle name="Comma 4 3 2 3 2 4" xfId="3048" xr:uid="{1F8C740A-A478-4183-B80B-5E294EE53EDF}"/>
    <cellStyle name="Comma 4 3 2 3 2 4 2" xfId="8630" xr:uid="{A4E07E9A-3B90-46AA-938E-5843B115553B}"/>
    <cellStyle name="Comma 4 3 2 3 2 5" xfId="3049" xr:uid="{49EE67E9-D425-44AA-B6A2-1FCAA0AF5D5C}"/>
    <cellStyle name="Comma 4 3 2 3 2 5 2" xfId="9293" xr:uid="{EEDBD5DF-223D-4685-A951-DFDD44BA3692}"/>
    <cellStyle name="Comma 4 3 2 3 2 6" xfId="6291" xr:uid="{D63311C3-5060-4FE6-9D65-AEA5D9860821}"/>
    <cellStyle name="Comma 4 3 2 3 3" xfId="3050" xr:uid="{6CE89075-C026-44EE-8644-BCAA0B3F8A13}"/>
    <cellStyle name="Comma 4 3 2 3 3 2" xfId="6996" xr:uid="{A0EF9EE9-2B4F-42B9-B386-32CBD411032E}"/>
    <cellStyle name="Comma 4 3 2 3 4" xfId="3051" xr:uid="{D395D2C0-3001-4DFE-A128-31EE1E5CBEEA}"/>
    <cellStyle name="Comma 4 3 2 3 4 2" xfId="7647" xr:uid="{87C65019-6F3A-44CB-A89F-48CF551CCFB2}"/>
    <cellStyle name="Comma 4 3 2 3 5" xfId="3052" xr:uid="{7ABA0A2C-EED4-4F36-94BB-8896AEA7E3C5}"/>
    <cellStyle name="Comma 4 3 2 3 5 2" xfId="8303" xr:uid="{27AA1131-3365-4173-9EB8-1359E43C66E3}"/>
    <cellStyle name="Comma 4 3 2 3 6" xfId="3053" xr:uid="{04785A9D-D942-4A58-9B6A-DA8BE52C9A24}"/>
    <cellStyle name="Comma 4 3 2 3 6 2" xfId="8966" xr:uid="{90DD7283-5D94-4232-BA96-074A57F69AE1}"/>
    <cellStyle name="Comma 4 3 2 3 7" xfId="5961" xr:uid="{C19CE01E-BB0B-43F1-AAB3-9C098F5A6BE0}"/>
    <cellStyle name="Comma 4 3 2 4" xfId="3054" xr:uid="{35B2D7EA-3D88-42BE-9DBE-38AC7FBC8006}"/>
    <cellStyle name="Comma 4 3 2 4 2" xfId="3055" xr:uid="{B7537A7F-DA5D-4C49-8F4D-1DF20FEA7DA8}"/>
    <cellStyle name="Comma 4 3 2 4 2 2" xfId="7107" xr:uid="{3C4FA184-63D8-4139-8D48-6A508FB85384}"/>
    <cellStyle name="Comma 4 3 2 4 3" xfId="3056" xr:uid="{65B02AB6-7935-4B54-AB3D-8BCD21EE5B0A}"/>
    <cellStyle name="Comma 4 3 2 4 3 2" xfId="7758" xr:uid="{07BB1623-9418-48EF-824F-2BFAC8695871}"/>
    <cellStyle name="Comma 4 3 2 4 4" xfId="3057" xr:uid="{869AFDEC-E764-4E41-899A-F88E7280B005}"/>
    <cellStyle name="Comma 4 3 2 4 4 2" xfId="8414" xr:uid="{5C37A89E-A2C2-474F-A50B-C58593A4C728}"/>
    <cellStyle name="Comma 4 3 2 4 5" xfId="3058" xr:uid="{106EE315-CB3B-40EF-8882-4DEB3397A20C}"/>
    <cellStyle name="Comma 4 3 2 4 5 2" xfId="9077" xr:uid="{ADAEB360-3FC0-4BFF-A302-EFD7AF2BB3A5}"/>
    <cellStyle name="Comma 4 3 2 4 6" xfId="6075" xr:uid="{DDAB656A-B94B-4570-81E6-B88925E7B1E3}"/>
    <cellStyle name="Comma 4 3 2 5" xfId="3059" xr:uid="{2792084E-0BC3-43DE-9BD1-0B70DBE0355B}"/>
    <cellStyle name="Comma 4 3 2 5 2" xfId="6479" xr:uid="{7CF14274-1488-4085-8956-11DE422D6167}"/>
    <cellStyle name="Comma 4 3 2 6" xfId="3060" xr:uid="{0CD47A59-FF09-4C7D-94D3-770A23EF9DB8}"/>
    <cellStyle name="Comma 4 3 2 6 2" xfId="6780" xr:uid="{0D12714F-DD65-4C7F-912F-04C01F3BC410}"/>
    <cellStyle name="Comma 4 3 2 7" xfId="3061" xr:uid="{7A1341F6-BB7E-44A2-8BC0-FD6E96E062B7}"/>
    <cellStyle name="Comma 4 3 2 7 2" xfId="7431" xr:uid="{4ACDECB7-B76E-4995-9862-F67E0A75523A}"/>
    <cellStyle name="Comma 4 3 2 8" xfId="3062" xr:uid="{913023AD-B500-4735-BEC5-FE18323EB50F}"/>
    <cellStyle name="Comma 4 3 2 8 2" xfId="8087" xr:uid="{48FB97C6-959A-4A16-806D-80FD487D10C3}"/>
    <cellStyle name="Comma 4 3 2 9" xfId="3063" xr:uid="{01CBB998-3ACA-4E29-A04C-E133325C2897}"/>
    <cellStyle name="Comma 4 3 2 9 2" xfId="8750" xr:uid="{2582E5B8-6694-4A3A-8F25-70E6AF7E3A89}"/>
    <cellStyle name="Comma 4 3 3" xfId="3064" xr:uid="{4AB29878-250E-4863-8A29-9367813E788D}"/>
    <cellStyle name="Comma 4 3 3 2" xfId="3065" xr:uid="{9780D789-EF0F-404E-9A26-A164CD69EE31}"/>
    <cellStyle name="Comma 4 3 3 2 2" xfId="3066" xr:uid="{BBF3C013-9DC7-4603-99AF-1D1224CE3772}"/>
    <cellStyle name="Comma 4 3 3 2 2 2" xfId="7161" xr:uid="{53ACDD25-7BC3-43AB-89E2-1D75EB4519D5}"/>
    <cellStyle name="Comma 4 3 3 2 3" xfId="3067" xr:uid="{CAC6C41E-134D-49B6-8910-8BA3F4712909}"/>
    <cellStyle name="Comma 4 3 3 2 3 2" xfId="7812" xr:uid="{B2907D2C-D3BF-47B6-8F16-584404CFD6E0}"/>
    <cellStyle name="Comma 4 3 3 2 4" xfId="3068" xr:uid="{4C55B1A6-8CA9-454F-B6A9-62AF13028B35}"/>
    <cellStyle name="Comma 4 3 3 2 4 2" xfId="8468" xr:uid="{F82BA07C-2902-4E31-983A-A64025E74F3A}"/>
    <cellStyle name="Comma 4 3 3 2 5" xfId="3069" xr:uid="{5FBE1DEF-352C-4841-A5FD-1ED7069C2F2B}"/>
    <cellStyle name="Comma 4 3 3 2 5 2" xfId="9131" xr:uid="{18F006AB-2E55-4E53-84C6-51125C047E0C}"/>
    <cellStyle name="Comma 4 3 3 2 6" xfId="6129" xr:uid="{8D7123E3-BE49-4963-A960-B03715E516FF}"/>
    <cellStyle name="Comma 4 3 3 3" xfId="3070" xr:uid="{E43D3CF7-7086-4989-B334-E51E74012ED4}"/>
    <cellStyle name="Comma 4 3 3 3 2" xfId="6536" xr:uid="{3AB904FA-647F-4C30-A2D9-A00FDFC6CCE0}"/>
    <cellStyle name="Comma 4 3 3 4" xfId="3071" xr:uid="{06C97A8C-9521-4E1D-AF1C-F38EA10BC4E0}"/>
    <cellStyle name="Comma 4 3 3 4 2" xfId="6834" xr:uid="{C2AB0250-9E0A-4103-B0A6-65BB1F865767}"/>
    <cellStyle name="Comma 4 3 3 5" xfId="3072" xr:uid="{1C5B0361-3977-42D1-B3E5-753BB193ADD7}"/>
    <cellStyle name="Comma 4 3 3 5 2" xfId="7485" xr:uid="{221415EF-6ABD-4875-A69C-7A2E37D9A158}"/>
    <cellStyle name="Comma 4 3 3 6" xfId="3073" xr:uid="{39D49003-7C42-45BC-96FE-C7E5F02B96CE}"/>
    <cellStyle name="Comma 4 3 3 6 2" xfId="8141" xr:uid="{ECD9AAFA-F640-4893-9FB4-5DBC025661DB}"/>
    <cellStyle name="Comma 4 3 3 7" xfId="3074" xr:uid="{9A89BDF0-6DDF-417A-8391-8768A1DF2024}"/>
    <cellStyle name="Comma 4 3 3 7 2" xfId="8804" xr:uid="{A1994BBE-CD8C-467A-AE55-8405B5FF2A49}"/>
    <cellStyle name="Comma 4 3 3 8" xfId="3075" xr:uid="{8775995C-C814-4005-A11B-F884B264D5C0}"/>
    <cellStyle name="Comma 4 3 3 8 2" xfId="5793" xr:uid="{F9E6324F-AB24-443C-9841-DEF43163C10D}"/>
    <cellStyle name="Comma 4 3 3 9" xfId="5340" xr:uid="{D4A4A508-797C-4E8D-A3BA-4CC150CA5861}"/>
    <cellStyle name="Comma 4 3 4" xfId="3076" xr:uid="{904A8AC7-DD47-49B6-9F7F-FAAA7677595D}"/>
    <cellStyle name="Comma 4 3 4 2" xfId="3077" xr:uid="{FBEA9463-336F-4F54-9037-65E77FF15034}"/>
    <cellStyle name="Comma 4 3 4 2 2" xfId="3078" xr:uid="{8036BE6B-D3B4-4CA6-B786-F8DD0F459645}"/>
    <cellStyle name="Comma 4 3 4 2 2 2" xfId="7269" xr:uid="{3BD97C93-9BF1-4144-BBCF-CB1154D6756E}"/>
    <cellStyle name="Comma 4 3 4 2 3" xfId="3079" xr:uid="{F43F3A68-D4D8-4D8E-A1DF-A3E4D7190067}"/>
    <cellStyle name="Comma 4 3 4 2 3 2" xfId="7920" xr:uid="{A883D723-4850-4A6C-B90C-B47747B62E00}"/>
    <cellStyle name="Comma 4 3 4 2 4" xfId="3080" xr:uid="{3030F71C-8564-48C2-B7D3-AF04D7CE17AB}"/>
    <cellStyle name="Comma 4 3 4 2 4 2" xfId="8576" xr:uid="{3DD95A73-90B9-4474-A95F-3A51C268FBB1}"/>
    <cellStyle name="Comma 4 3 4 2 5" xfId="3081" xr:uid="{74AED2DB-02FE-4D5D-A306-2F5E35ABD8FB}"/>
    <cellStyle name="Comma 4 3 4 2 5 2" xfId="9239" xr:uid="{260ED709-92D7-426D-B6BE-F12B050AD5D7}"/>
    <cellStyle name="Comma 4 3 4 2 6" xfId="6237" xr:uid="{847AAFF6-D30A-4386-B1B4-9C2263D663A9}"/>
    <cellStyle name="Comma 4 3 4 3" xfId="3082" xr:uid="{4AB94065-62B7-4FCB-B2E4-AE8EE1CA13C2}"/>
    <cellStyle name="Comma 4 3 4 3 2" xfId="6942" xr:uid="{95A652DF-4474-47E3-A901-ED5F8C44F225}"/>
    <cellStyle name="Comma 4 3 4 4" xfId="3083" xr:uid="{54DD7E97-7E08-4F2A-9B23-1412C5C44F4A}"/>
    <cellStyle name="Comma 4 3 4 4 2" xfId="7593" xr:uid="{59FBD997-5689-498E-97FD-09B7679B8DE8}"/>
    <cellStyle name="Comma 4 3 4 5" xfId="3084" xr:uid="{3F14B3F9-E4DF-4482-B116-8A5B1141C831}"/>
    <cellStyle name="Comma 4 3 4 5 2" xfId="8249" xr:uid="{FE98C444-DE73-41DF-BF0C-AA0F8670C362}"/>
    <cellStyle name="Comma 4 3 4 6" xfId="3085" xr:uid="{9C1A1881-6D39-4BD5-AB82-42A223C55A4D}"/>
    <cellStyle name="Comma 4 3 4 6 2" xfId="8912" xr:uid="{6FD04ABD-0EBD-4468-957D-3999B92407EB}"/>
    <cellStyle name="Comma 4 3 4 7" xfId="5907" xr:uid="{70273D29-F52B-433F-814B-DA0898F85BAF}"/>
    <cellStyle name="Comma 4 3 5" xfId="3086" xr:uid="{259A9EA2-0334-4788-A879-CB1E47E98B45}"/>
    <cellStyle name="Comma 4 3 5 2" xfId="3087" xr:uid="{F3D714C1-52F4-4EB5-8E1F-B90D922C8E97}"/>
    <cellStyle name="Comma 4 3 5 2 2" xfId="7053" xr:uid="{D3336C20-5941-43EB-9881-3678A92AD668}"/>
    <cellStyle name="Comma 4 3 5 3" xfId="3088" xr:uid="{E4BDDD3B-5FFE-4B98-BAEC-2CA1724ED8E8}"/>
    <cellStyle name="Comma 4 3 5 3 2" xfId="7704" xr:uid="{0E01BE4F-4787-4CA7-813D-DD780449F328}"/>
    <cellStyle name="Comma 4 3 5 4" xfId="3089" xr:uid="{4781C472-E245-455A-93CF-FDAE672998DF}"/>
    <cellStyle name="Comma 4 3 5 4 2" xfId="8360" xr:uid="{2C8E5175-814D-42CB-BA6B-650448863FF9}"/>
    <cellStyle name="Comma 4 3 5 5" xfId="3090" xr:uid="{4DD405C8-04CF-4923-A20F-C0CDA8AC1DD5}"/>
    <cellStyle name="Comma 4 3 5 5 2" xfId="9023" xr:uid="{1BE2549C-D80B-4FCC-A3D4-B7141860EC43}"/>
    <cellStyle name="Comma 4 3 5 6" xfId="6021" xr:uid="{C9249D3D-22F3-4A14-904B-B442B2EF2AF0}"/>
    <cellStyle name="Comma 4 3 6" xfId="3091" xr:uid="{92DB70A4-4389-4618-AD8C-161D70FB6325}"/>
    <cellStyle name="Comma 4 3 6 2" xfId="6438" xr:uid="{635ADB6A-D992-491C-ABD0-B0D54F4A5D1E}"/>
    <cellStyle name="Comma 4 3 7" xfId="3092" xr:uid="{8CB64370-1166-4779-AD94-E91AFFEC7011}"/>
    <cellStyle name="Comma 4 3 7 2" xfId="6726" xr:uid="{E2CF0DC9-309F-46B8-B830-44DB4205292E}"/>
    <cellStyle name="Comma 4 3 8" xfId="3093" xr:uid="{C9677B1D-FFB4-44B9-A5DC-76993D00AF0E}"/>
    <cellStyle name="Comma 4 3 8 2" xfId="7377" xr:uid="{086D1117-CD6C-4FF4-850F-463BFC20B1D4}"/>
    <cellStyle name="Comma 4 3 9" xfId="3094" xr:uid="{5F3504DF-25A8-419C-AADF-C86A66C88912}"/>
    <cellStyle name="Comma 4 3 9 2" xfId="8032" xr:uid="{98537B79-1F27-4CA1-929C-7F081AAD2ABB}"/>
    <cellStyle name="Comma 4 4" xfId="3095" xr:uid="{A55D7741-DBD4-4054-9793-AD2560997A91}"/>
    <cellStyle name="Comma 4 4 10" xfId="3096" xr:uid="{8432C3FC-D6FC-4316-B3B3-6150A576BF11}"/>
    <cellStyle name="Comma 4 4 10 2" xfId="5707" xr:uid="{998577B9-1C90-4CDB-90C1-C05C8171FC65}"/>
    <cellStyle name="Comma 4 4 11" xfId="5080" xr:uid="{1EF4C786-127C-4645-9E3C-428F508E5806}"/>
    <cellStyle name="Comma 4 4 2" xfId="3097" xr:uid="{5EDD59E0-D2D1-4777-BE8D-20D04D1CF447}"/>
    <cellStyle name="Comma 4 4 2 2" xfId="3098" xr:uid="{285D267C-7F27-496F-9736-0DD8B9A1278D}"/>
    <cellStyle name="Comma 4 4 2 2 2" xfId="3099" xr:uid="{60468B86-A304-41C7-8777-2C2D176E5D3C}"/>
    <cellStyle name="Comma 4 4 2 2 2 2" xfId="7182" xr:uid="{12607D46-EADA-43B8-9117-235AAD72F5F6}"/>
    <cellStyle name="Comma 4 4 2 2 3" xfId="3100" xr:uid="{4D2B82D6-6824-4C78-AB95-D6EF8DB90208}"/>
    <cellStyle name="Comma 4 4 2 2 3 2" xfId="7833" xr:uid="{96DCB0DC-88C1-41AE-895D-F3A76F140BE3}"/>
    <cellStyle name="Comma 4 4 2 2 4" xfId="3101" xr:uid="{DF983551-B76F-4785-923E-88B28772B0E8}"/>
    <cellStyle name="Comma 4 4 2 2 4 2" xfId="8489" xr:uid="{2E17AFB5-7E63-4669-8349-68A264D1742E}"/>
    <cellStyle name="Comma 4 4 2 2 5" xfId="3102" xr:uid="{B5AC200F-EB1C-4765-8DE8-4ED5503814EC}"/>
    <cellStyle name="Comma 4 4 2 2 5 2" xfId="9152" xr:uid="{D6AFED40-9BED-4948-B70E-E5CD6F961DE3}"/>
    <cellStyle name="Comma 4 4 2 2 6" xfId="3103" xr:uid="{BA7AA7E4-F0D3-4FEB-B2A1-27360459FAE2}"/>
    <cellStyle name="Comma 4 4 2 2 6 2" xfId="6150" xr:uid="{7F904100-D3B8-4B04-8BC2-E73AA5DD74D3}"/>
    <cellStyle name="Comma 4 4 2 2 7" xfId="5412" xr:uid="{9B013531-FD57-400D-928B-9D7FB6115227}"/>
    <cellStyle name="Comma 4 4 2 3" xfId="3104" xr:uid="{60912215-F7E6-4C4E-9DC3-074863B54986}"/>
    <cellStyle name="Comma 4 4 2 3 2" xfId="6564" xr:uid="{CFA46A78-2CBC-45A2-A847-1BCDBB3225FE}"/>
    <cellStyle name="Comma 4 4 2 4" xfId="3105" xr:uid="{119F0B55-76D4-4E53-A107-DC50A139EF8D}"/>
    <cellStyle name="Comma 4 4 2 4 2" xfId="6855" xr:uid="{04F2C034-931C-47B4-868C-BEC254ADE753}"/>
    <cellStyle name="Comma 4 4 2 5" xfId="3106" xr:uid="{47B41F18-D323-402A-AD51-98B4D7BF7157}"/>
    <cellStyle name="Comma 4 4 2 5 2" xfId="7506" xr:uid="{0EAAEFB6-1DCB-43FA-882B-1A5714D1C134}"/>
    <cellStyle name="Comma 4 4 2 6" xfId="3107" xr:uid="{C5885838-19CE-4F3E-93E1-F1A44CD745A8}"/>
    <cellStyle name="Comma 4 4 2 6 2" xfId="8162" xr:uid="{BA796B57-A0D5-495F-B636-328B27146407}"/>
    <cellStyle name="Comma 4 4 2 7" xfId="3108" xr:uid="{A7FEDBBB-DFF4-4224-9142-F019627FFE23}"/>
    <cellStyle name="Comma 4 4 2 7 2" xfId="8825" xr:uid="{F1883BEA-73E4-4B3F-B8A5-289499CC0D57}"/>
    <cellStyle name="Comma 4 4 2 8" xfId="3109" xr:uid="{92FA555C-EECD-45D2-82AE-7FDA696D93B0}"/>
    <cellStyle name="Comma 4 4 2 8 2" xfId="5814" xr:uid="{961AE24D-0428-439C-89A1-00231A0CDECE}"/>
    <cellStyle name="Comma 4 4 2 9" xfId="5193" xr:uid="{ABE66E5E-E88F-43F9-B610-BD13C92ABB5A}"/>
    <cellStyle name="Comma 4 4 3" xfId="3110" xr:uid="{F8EF12D4-9EC3-4A81-A2B1-F902EBCDC6B2}"/>
    <cellStyle name="Comma 4 4 3 2" xfId="3111" xr:uid="{9984FC5E-9509-4252-AE9A-5956E423B644}"/>
    <cellStyle name="Comma 4 4 3 2 2" xfId="3112" xr:uid="{F4201E15-10FC-4BB9-91A3-28ECA036E2EF}"/>
    <cellStyle name="Comma 4 4 3 2 2 2" xfId="7290" xr:uid="{CBB2E33B-4716-4583-A010-EAE131AB08C1}"/>
    <cellStyle name="Comma 4 4 3 2 3" xfId="3113" xr:uid="{320B6656-DE8A-4051-9291-6AA4EC253062}"/>
    <cellStyle name="Comma 4 4 3 2 3 2" xfId="7941" xr:uid="{67A2D8E9-E893-4D91-81FA-343FD76D49DD}"/>
    <cellStyle name="Comma 4 4 3 2 4" xfId="3114" xr:uid="{7B6BEB96-6722-4B8D-8DEA-297D8DFC1579}"/>
    <cellStyle name="Comma 4 4 3 2 4 2" xfId="8597" xr:uid="{1FD23579-0829-424C-8614-C9932B5BA903}"/>
    <cellStyle name="Comma 4 4 3 2 5" xfId="3115" xr:uid="{6E50A738-1190-4068-887C-BC2F7E11E2FB}"/>
    <cellStyle name="Comma 4 4 3 2 5 2" xfId="9260" xr:uid="{4365F9C6-A5CC-4E48-87AC-094D25740F0B}"/>
    <cellStyle name="Comma 4 4 3 2 6" xfId="6258" xr:uid="{A6F2DC44-EF4D-4126-97B4-681C9596467A}"/>
    <cellStyle name="Comma 4 4 3 3" xfId="3116" xr:uid="{EF9A92C4-7062-4061-B664-E8BA0C6A1866}"/>
    <cellStyle name="Comma 4 4 3 3 2" xfId="6963" xr:uid="{ECF926C8-4269-444B-B925-C042A979E75D}"/>
    <cellStyle name="Comma 4 4 3 4" xfId="3117" xr:uid="{E7139A15-939C-4DB4-9B44-0706E4DCEDB6}"/>
    <cellStyle name="Comma 4 4 3 4 2" xfId="7614" xr:uid="{7FD2D8DD-8C23-407F-AAA8-CECC9BFF8640}"/>
    <cellStyle name="Comma 4 4 3 5" xfId="3118" xr:uid="{A259EA61-19AA-4DFF-8DB1-F5423E02E9A6}"/>
    <cellStyle name="Comma 4 4 3 5 2" xfId="8270" xr:uid="{E6F2DF85-4FBA-4528-95AF-BCC127277482}"/>
    <cellStyle name="Comma 4 4 3 6" xfId="3119" xr:uid="{3E32CA45-3C01-4678-BA6D-9B870FA7C751}"/>
    <cellStyle name="Comma 4 4 3 6 2" xfId="8933" xr:uid="{E8536AE2-1F84-4E56-8E21-1642AD2260D3}"/>
    <cellStyle name="Comma 4 4 3 7" xfId="3120" xr:uid="{8624E635-6885-4AB9-9662-32D53609E770}"/>
    <cellStyle name="Comma 4 4 3 7 2" xfId="5928" xr:uid="{F2828013-A2AC-4F10-B8A7-9C55F7C3948A}"/>
    <cellStyle name="Comma 4 4 3 8" xfId="5302" xr:uid="{D9604E72-92D4-4AC6-A5E8-71DE804A3F13}"/>
    <cellStyle name="Comma 4 4 4" xfId="3121" xr:uid="{9B729120-1777-41D7-900B-78C0DE0C8587}"/>
    <cellStyle name="Comma 4 4 4 2" xfId="3122" xr:uid="{C03D9B7D-1B9A-4562-809F-D72AA70B35C5}"/>
    <cellStyle name="Comma 4 4 4 2 2" xfId="7074" xr:uid="{528C8932-BAE0-46BE-A0D8-D273E5D6FF13}"/>
    <cellStyle name="Comma 4 4 4 3" xfId="3123" xr:uid="{CDDD739A-2AA7-48E6-8ED9-1AAFFCC0C4F0}"/>
    <cellStyle name="Comma 4 4 4 3 2" xfId="7725" xr:uid="{F84E35E8-D3A3-4A54-A4D2-F67DA0C7425A}"/>
    <cellStyle name="Comma 4 4 4 4" xfId="3124" xr:uid="{B04730C5-D7E1-4F9C-BD4C-BF44EBA9251C}"/>
    <cellStyle name="Comma 4 4 4 4 2" xfId="8381" xr:uid="{98AC9D74-8E40-4C54-AB1F-B7F2F9C73CB5}"/>
    <cellStyle name="Comma 4 4 4 5" xfId="3125" xr:uid="{1963AAD8-A207-408E-AB60-03EB494EC302}"/>
    <cellStyle name="Comma 4 4 4 5 2" xfId="9044" xr:uid="{E07F309A-1E07-462C-AAF0-1DB6FCF96B8C}"/>
    <cellStyle name="Comma 4 4 4 6" xfId="6042" xr:uid="{6E514D99-0BD8-4935-8609-616A21D9AD20}"/>
    <cellStyle name="Comma 4 4 5" xfId="3126" xr:uid="{FF1A6563-957C-4E4E-B7F1-1F203E2392A0}"/>
    <cellStyle name="Comma 4 4 5 2" xfId="6567" xr:uid="{0A5C3D21-09D3-4F7D-9233-9E6BDF26A3D6}"/>
    <cellStyle name="Comma 4 4 6" xfId="3127" xr:uid="{7A241D9D-84BF-4FC3-892C-067717CBA6F2}"/>
    <cellStyle name="Comma 4 4 6 2" xfId="6747" xr:uid="{BB48DD69-9761-4466-96C8-B3CA93C37E6B}"/>
    <cellStyle name="Comma 4 4 7" xfId="3128" xr:uid="{CB6C4CD9-32F2-442F-919A-0F1EF845C1CE}"/>
    <cellStyle name="Comma 4 4 7 2" xfId="7398" xr:uid="{6195566C-EC4A-4E57-BB62-EA506CF06EF0}"/>
    <cellStyle name="Comma 4 4 8" xfId="3129" xr:uid="{0C726270-697A-4B0E-B18F-950586B56730}"/>
    <cellStyle name="Comma 4 4 8 2" xfId="8054" xr:uid="{09E01FEE-2E04-4098-A13B-D801E174DDA6}"/>
    <cellStyle name="Comma 4 4 9" xfId="3130" xr:uid="{6C882532-8D8E-447C-95C9-D3B4B554DC23}"/>
    <cellStyle name="Comma 4 4 9 2" xfId="8717" xr:uid="{3B2F3D46-81CF-49BD-B7EE-AE69ED89FB14}"/>
    <cellStyle name="Comma 4 5" xfId="3131" xr:uid="{454064CC-2872-4D1E-813E-639CBC7E79F0}"/>
    <cellStyle name="Comma 4 5 2" xfId="3132" xr:uid="{206F00F5-3FCD-47C7-9930-E21ECBEC51FA}"/>
    <cellStyle name="Comma 4 5 2 2" xfId="3133" xr:uid="{FE2D9D77-7F69-4911-900D-E98C01AAF060}"/>
    <cellStyle name="Comma 4 5 2 2 2" xfId="3134" xr:uid="{39A8A604-B8C7-4A87-A642-F6F27B9E23FA}"/>
    <cellStyle name="Comma 4 5 2 2 2 2" xfId="7128" xr:uid="{5123D25E-EC6E-4BBA-A16C-1683A712AB6A}"/>
    <cellStyle name="Comma 4 5 2 2 3" xfId="5395" xr:uid="{A17DE1C6-1C91-4A19-BA01-5AC77613D075}"/>
    <cellStyle name="Comma 4 5 2 3" xfId="3135" xr:uid="{E70AE83E-4BAA-4046-B888-4A68212AD223}"/>
    <cellStyle name="Comma 4 5 2 3 2" xfId="7779" xr:uid="{F8B0189A-BF95-45E3-9783-0FF7C9F5140B}"/>
    <cellStyle name="Comma 4 5 2 4" xfId="3136" xr:uid="{BE057F52-C9F9-4D98-B0B3-383B35557118}"/>
    <cellStyle name="Comma 4 5 2 4 2" xfId="8435" xr:uid="{EC977B0A-95EB-48A9-9233-B9AF675F3C5E}"/>
    <cellStyle name="Comma 4 5 2 5" xfId="3137" xr:uid="{BBBA3F8D-848C-42B8-ACE8-EEEFCF38DE00}"/>
    <cellStyle name="Comma 4 5 2 5 2" xfId="9098" xr:uid="{34A7E92E-D693-4EE8-8557-4BF134F1BD6F}"/>
    <cellStyle name="Comma 4 5 2 6" xfId="3138" xr:uid="{2D19AAA4-06D1-4E00-B645-46DB3959CA86}"/>
    <cellStyle name="Comma 4 5 2 6 2" xfId="6096" xr:uid="{6A14AACB-0F49-4512-A033-0ED4989A2362}"/>
    <cellStyle name="Comma 4 5 2 7" xfId="5176" xr:uid="{02616EE3-3312-4987-8D5C-D24E591BC692}"/>
    <cellStyle name="Comma 4 5 3" xfId="3139" xr:uid="{B3617776-7C9B-455A-9770-A7114A83D521}"/>
    <cellStyle name="Comma 4 5 3 2" xfId="3140" xr:uid="{CFAB521F-0F06-44F2-8F9E-5983AE34B1E5}"/>
    <cellStyle name="Comma 4 5 3 2 2" xfId="6615" xr:uid="{81968868-20B6-4D2C-9584-DAA16D9BD612}"/>
    <cellStyle name="Comma 4 5 3 3" xfId="5285" xr:uid="{B579A0F2-671E-4886-B47B-A4A0F4B2D171}"/>
    <cellStyle name="Comma 4 5 4" xfId="3141" xr:uid="{DDA3144D-8D40-4112-8A30-8C96908A0070}"/>
    <cellStyle name="Comma 4 5 4 2" xfId="6801" xr:uid="{4F30E9C6-3B30-4D3C-88C8-AFE9FEFB9617}"/>
    <cellStyle name="Comma 4 5 5" xfId="3142" xr:uid="{9544E875-A7D5-4BA5-83B6-0A1CCF9B2D71}"/>
    <cellStyle name="Comma 4 5 5 2" xfId="7452" xr:uid="{7E9A1DCA-5827-4AD0-AD66-2380F57FEC29}"/>
    <cellStyle name="Comma 4 5 6" xfId="3143" xr:uid="{B4DB33CD-1550-4C77-A99A-FBE029E6A6FE}"/>
    <cellStyle name="Comma 4 5 6 2" xfId="8108" xr:uid="{A671B255-4767-404F-8327-C90A710B8D35}"/>
    <cellStyle name="Comma 4 5 7" xfId="3144" xr:uid="{88C38517-CA7F-48A1-A23A-8E308BE466A3}"/>
    <cellStyle name="Comma 4 5 7 2" xfId="8771" xr:uid="{DB6711BA-96FE-4B4F-BF0A-35E3C6FA2B9F}"/>
    <cellStyle name="Comma 4 5 8" xfId="3145" xr:uid="{235EEE9C-5A95-4CA0-BCAE-945EEF8CEFE6}"/>
    <cellStyle name="Comma 4 5 8 2" xfId="5760" xr:uid="{192499A4-F7E7-469B-B02F-AF91D132A411}"/>
    <cellStyle name="Comma 4 5 9" xfId="5062" xr:uid="{0451B8EC-F035-4D86-9125-5C8FB9672BF7}"/>
    <cellStyle name="Comma 4 6" xfId="3146" xr:uid="{EDDC14A3-D7F1-422F-A9CB-AB0702D8EDAF}"/>
    <cellStyle name="Comma 4 6 2" xfId="3147" xr:uid="{F36C50D2-FD3F-4CE9-BF18-F366B7D2FA24}"/>
    <cellStyle name="Comma 4 6 2 2" xfId="3148" xr:uid="{93DEFF9B-9664-4598-870E-4FF76C38F89A}"/>
    <cellStyle name="Comma 4 6 2 2 2" xfId="7236" xr:uid="{C4F82766-4180-41B5-B71D-9DDD52EC17A6}"/>
    <cellStyle name="Comma 4 6 2 3" xfId="3149" xr:uid="{8DF8E882-10F5-4802-A515-F8E9980FE07F}"/>
    <cellStyle name="Comma 4 6 2 3 2" xfId="7887" xr:uid="{CD47F044-5D85-4CC6-8B4F-09BD93EDD0AF}"/>
    <cellStyle name="Comma 4 6 2 4" xfId="3150" xr:uid="{7F227053-400E-4D2F-A17F-EBAE5D0AD049}"/>
    <cellStyle name="Comma 4 6 2 4 2" xfId="8543" xr:uid="{63F47FF9-3A1F-4410-A297-CEF07EDA8B2D}"/>
    <cellStyle name="Comma 4 6 2 5" xfId="3151" xr:uid="{E8C0C68D-DB4A-43CF-B4F3-5256D43C3CC7}"/>
    <cellStyle name="Comma 4 6 2 5 2" xfId="9206" xr:uid="{6869AC52-6925-4D62-94CF-E998923920E7}"/>
    <cellStyle name="Comma 4 6 2 6" xfId="3152" xr:uid="{13FE4EA5-1ADC-4208-9707-B2926C2D6119}"/>
    <cellStyle name="Comma 4 6 2 6 2" xfId="6204" xr:uid="{339AD24C-D296-4797-9325-6F49A7607139}"/>
    <cellStyle name="Comma 4 6 2 7" xfId="5366" xr:uid="{67DEE0BF-34FA-4C85-9C2B-2F74A58C8127}"/>
    <cellStyle name="Comma 4 6 3" xfId="3153" xr:uid="{251B9655-2985-412F-8697-BF7CD15C8308}"/>
    <cellStyle name="Comma 4 6 3 2" xfId="6909" xr:uid="{2392B91D-8FE8-4A59-AB72-6968CA52C20B}"/>
    <cellStyle name="Comma 4 6 4" xfId="3154" xr:uid="{49A7AFFA-2881-430F-8CA3-1196F5565BE0}"/>
    <cellStyle name="Comma 4 6 4 2" xfId="7560" xr:uid="{A420682F-455E-405E-ACC6-8E82CB22F604}"/>
    <cellStyle name="Comma 4 6 5" xfId="3155" xr:uid="{A85342CF-5265-42F6-8882-52B7CF2A2662}"/>
    <cellStyle name="Comma 4 6 5 2" xfId="8216" xr:uid="{221620C6-09C8-4D49-9C72-0885899B3DE5}"/>
    <cellStyle name="Comma 4 6 6" xfId="3156" xr:uid="{3047EDB8-E1AF-4C24-8E51-3F7D33FBAAC5}"/>
    <cellStyle name="Comma 4 6 6 2" xfId="8879" xr:uid="{5761A2D7-8D9B-4D18-AEFB-BBD4DBAA27A2}"/>
    <cellStyle name="Comma 4 6 7" xfId="3157" xr:uid="{7DEC313F-5854-4013-98F0-1A8AFC19C6B9}"/>
    <cellStyle name="Comma 4 6 7 2" xfId="5874" xr:uid="{2CF1CA5F-5ECB-47FB-A504-D76E0EA75D02}"/>
    <cellStyle name="Comma 4 6 8" xfId="5147" xr:uid="{D8D3AD88-1C0F-4E48-B921-85E739470966}"/>
    <cellStyle name="Comma 4 7" xfId="3158" xr:uid="{8766DF53-DD9A-455A-BD8B-613C3060D7EA}"/>
    <cellStyle name="Comma 4 7 2" xfId="3159" xr:uid="{45CF7C88-5B9F-47B4-8137-6C45416ED04B}"/>
    <cellStyle name="Comma 4 7 2 2" xfId="7020" xr:uid="{29F136F9-C585-4DA3-876E-95B2728E0080}"/>
    <cellStyle name="Comma 4 7 3" xfId="3160" xr:uid="{13C2F14C-5ECF-49D0-ADEF-2CFA954E89AE}"/>
    <cellStyle name="Comma 4 7 3 2" xfId="7671" xr:uid="{70C545B6-432F-4136-AA97-1E9D22DD50C0}"/>
    <cellStyle name="Comma 4 7 4" xfId="3161" xr:uid="{7F5C7F39-208B-4DB6-BCC0-33D6328B4127}"/>
    <cellStyle name="Comma 4 7 4 2" xfId="8327" xr:uid="{05A7B630-6CF7-4D86-8F99-46208A25C803}"/>
    <cellStyle name="Comma 4 7 5" xfId="3162" xr:uid="{0C943973-8126-478A-A6B7-31D3218EC397}"/>
    <cellStyle name="Comma 4 7 5 2" xfId="8990" xr:uid="{24251957-C943-4AA6-814C-390228398363}"/>
    <cellStyle name="Comma 4 7 6" xfId="3163" xr:uid="{DD452EE0-0075-4672-8AD4-6EEE69D27858}"/>
    <cellStyle name="Comma 4 7 6 2" xfId="5988" xr:uid="{2636BC1C-C9F8-4D7D-8DAE-8D6D76ABB422}"/>
    <cellStyle name="Comma 4 7 7" xfId="5256" xr:uid="{95583FF1-9D8A-4D3F-ADED-31F5000BD886}"/>
    <cellStyle name="Comma 4 8" xfId="3164" xr:uid="{B4C61D6E-2597-4270-9C52-C8A680E3A23B}"/>
    <cellStyle name="Comma 4 8 2" xfId="3165" xr:uid="{E62C74F0-5210-4FE7-B6D2-049D9F1CA843}"/>
    <cellStyle name="Comma 4 8 2 2" xfId="5639" xr:uid="{8DF619CF-9DC7-48F9-BF06-F8013734B597}"/>
    <cellStyle name="Comma 4 8 3" xfId="5033" xr:uid="{EE8F07FC-0D96-4FA7-9B3D-B38AA5E340D8}"/>
    <cellStyle name="Comma 4 9" xfId="3166" xr:uid="{3D1481C6-1ADE-470B-98C1-12E80025E054}"/>
    <cellStyle name="Comma 4 9 2" xfId="6693" xr:uid="{2AFE9347-4732-4A8D-82F8-12AFB6B16E80}"/>
    <cellStyle name="Comma 40" xfId="3167" xr:uid="{9E7C7DCF-AD3D-4274-A63E-510722C314E6}"/>
    <cellStyle name="Comma 40 2" xfId="8637" xr:uid="{D50810F3-A809-4C06-BAFD-124D0DC67E85}"/>
    <cellStyle name="Comma 41" xfId="3168" xr:uid="{2E8D0E49-DB86-469D-9B7C-4AC3A57B68F9}"/>
    <cellStyle name="Comma 41 2" xfId="8033" xr:uid="{8AEE4993-A700-4245-B32F-9177E5F54214}"/>
    <cellStyle name="Comma 42" xfId="3169" xr:uid="{314F9A36-B8F4-475E-A7CC-4E01BF26D73F}"/>
    <cellStyle name="Comma 42 2" xfId="8641" xr:uid="{70BF3FAE-65D8-4579-94D9-1A90C0758EDE}"/>
    <cellStyle name="Comma 43" xfId="3170" xr:uid="{7918D1DD-B5B0-4900-8CBD-CE5DDC8DA324}"/>
    <cellStyle name="Comma 43 2" xfId="8645" xr:uid="{59A2AFE9-C883-480B-A7B0-039B9DE87C3A}"/>
    <cellStyle name="Comma 44" xfId="3171" xr:uid="{A150ADDA-C7CF-4ABD-BEE8-FFDD393A3B87}"/>
    <cellStyle name="Comma 44 2" xfId="8640" xr:uid="{3F28C772-68D4-4231-918E-5055F3F42207}"/>
    <cellStyle name="Comma 45" xfId="3172" xr:uid="{291E0FD0-D79B-41B6-83AE-92EB6B61B794}"/>
    <cellStyle name="Comma 45 2" xfId="7983" xr:uid="{11C9CE71-4D51-409F-8D8E-C50DF7A54DC2}"/>
    <cellStyle name="Comma 46" xfId="3173" xr:uid="{7F4834A9-F0F8-4D5F-BF54-25C9AC8920CB}"/>
    <cellStyle name="Comma 46 2" xfId="8644" xr:uid="{AC66B80A-0E8A-435A-A784-2CA3B1052FEB}"/>
    <cellStyle name="Comma 47" xfId="3174" xr:uid="{927B8096-DCE6-49B1-9F09-93074DDCEF00}"/>
    <cellStyle name="Comma 47 2" xfId="8642" xr:uid="{37841353-46D6-4C56-97DD-0FC8F7059D5C}"/>
    <cellStyle name="Comma 48" xfId="3175" xr:uid="{7F8ADEF4-47BD-43FB-ACB9-C70BA5D09825}"/>
    <cellStyle name="Comma 48 2" xfId="8638" xr:uid="{892CCC11-E723-488F-8AD5-06EFE19278C0}"/>
    <cellStyle name="Comma 49" xfId="3176" xr:uid="{C43948D8-8885-412D-A9BE-D0B3B2DFCBF2}"/>
    <cellStyle name="Comma 49 2" xfId="8643" xr:uid="{4F319F5D-ECD1-45EA-A278-938A15AE448F}"/>
    <cellStyle name="Comma 5" xfId="3177" xr:uid="{811654E0-3A47-48B7-91FE-1C21C8B1E0CD}"/>
    <cellStyle name="Comma 5 10" xfId="4882" xr:uid="{A4295775-3940-4D43-947E-05EC8FF66E91}"/>
    <cellStyle name="Comma 5 2" xfId="3178" xr:uid="{41DDD406-E152-4B7A-8ED8-26C4216F5007}"/>
    <cellStyle name="Comma 5 2 2" xfId="3179" xr:uid="{E696D06B-98D5-4580-BCB4-E226071E39D8}"/>
    <cellStyle name="Comma 5 2 2 2" xfId="3180" xr:uid="{4D8FFC6C-1FA8-4BC3-91AC-81C54A08414B}"/>
    <cellStyle name="Comma 5 2 2 2 2" xfId="3181" xr:uid="{60F78C98-B071-4F6F-B702-67C8E3D53C07}"/>
    <cellStyle name="Comma 5 2 2 2 2 2" xfId="5436" xr:uid="{08F9F0E1-2B89-47C7-B3BC-0E014D58A4D3}"/>
    <cellStyle name="Comma 5 2 2 2 3" xfId="5217" xr:uid="{92AD31EA-69A3-436B-AC4E-814BAA773685}"/>
    <cellStyle name="Comma 5 2 2 3" xfId="3182" xr:uid="{BB5D288A-28A6-40CD-895D-BAC0C4B9F887}"/>
    <cellStyle name="Comma 5 2 2 3 2" xfId="5326" xr:uid="{79D0B47F-3B9E-4572-99B9-51E7E3B8A96D}"/>
    <cellStyle name="Comma 5 2 2 4" xfId="3183" xr:uid="{7B2C5D56-D846-46FF-BAB6-673B981A6397}"/>
    <cellStyle name="Comma 5 2 2 4 2" xfId="6418" xr:uid="{9969B7BB-C86C-4D98-9300-256E485DA2DA}"/>
    <cellStyle name="Comma 5 2 2 5" xfId="5106" xr:uid="{309566AC-F002-4370-A200-D8DD73B95989}"/>
    <cellStyle name="Comma 5 2 3" xfId="3184" xr:uid="{5FF03304-8AAB-41A1-847D-C28E5B1FBFE1}"/>
    <cellStyle name="Comma 5 2 3 2" xfId="3185" xr:uid="{A9F3A1D0-32A7-4D6D-96DF-03E08A359CDF}"/>
    <cellStyle name="Comma 5 2 3 2 2" xfId="5392" xr:uid="{71F8E9C0-6A42-4B85-B483-778522CEC3D8}"/>
    <cellStyle name="Comma 5 2 3 3" xfId="5173" xr:uid="{4186C710-696F-44D6-993D-D56347E3DDE4}"/>
    <cellStyle name="Comma 5 2 4" xfId="3186" xr:uid="{5FCC53D5-8CE7-4A5F-9501-5F222BEF266E}"/>
    <cellStyle name="Comma 5 2 4 2" xfId="5282" xr:uid="{84B8E18A-07E0-4CCB-85B3-2B0E4749F985}"/>
    <cellStyle name="Comma 5 2 5" xfId="3187" xr:uid="{F18246F4-49F8-4E02-9EB7-F1CD2E7D9F21}"/>
    <cellStyle name="Comma 5 2 5 2" xfId="5059" xr:uid="{03049A6D-0736-4072-B70C-7E1260CCF396}"/>
    <cellStyle name="Comma 5 2 6" xfId="3188" xr:uid="{AB3EF6A2-1364-46C2-8D18-E113779B170E}"/>
    <cellStyle name="Comma 5 2 6 2" xfId="5640" xr:uid="{6032F480-A860-4773-A0CC-AACF090C14C1}"/>
    <cellStyle name="Comma 5 2 7" xfId="5013" xr:uid="{3018533E-A184-4EB0-AA45-3BB0D9B29195}"/>
    <cellStyle name="Comma 5 3" xfId="3189" xr:uid="{F985F301-1342-49FD-9C60-793B2598D2CA}"/>
    <cellStyle name="Comma 5 3 2" xfId="3190" xr:uid="{472A0B5E-6280-4AF9-8CA2-9EFED810F0A4}"/>
    <cellStyle name="Comma 5 3 2 2" xfId="3191" xr:uid="{555DDB9F-B642-4AF3-BDA3-C0A949884EA8}"/>
    <cellStyle name="Comma 5 3 2 2 2" xfId="5455" xr:uid="{4991ED35-B3DF-4A68-85C3-B12F376C62E5}"/>
    <cellStyle name="Comma 5 3 2 3" xfId="5236" xr:uid="{146D320A-449A-4C8E-B1BB-2D61958DF38A}"/>
    <cellStyle name="Comma 5 3 3" xfId="3192" xr:uid="{54C3E9CE-E1FE-4268-B2AF-D25EB2B41525}"/>
    <cellStyle name="Comma 5 3 3 2" xfId="5345" xr:uid="{C3C8DE43-0487-47BE-A000-A4973E04F285}"/>
    <cellStyle name="Comma 5 3 4" xfId="3193" xr:uid="{90DB01FE-67ED-492E-95B4-D87D3BA90AB3}"/>
    <cellStyle name="Comma 5 3 4 2" xfId="6443" xr:uid="{A492BA73-4F8B-4761-AEAD-B30378F332C7}"/>
    <cellStyle name="Comma 5 3 5" xfId="5125" xr:uid="{0691017A-BCBC-472B-AB12-ACEA68359ACB}"/>
    <cellStyle name="Comma 5 4" xfId="3194" xr:uid="{4922906F-94BF-46FC-AF25-5DE8F9B94136}"/>
    <cellStyle name="Comma 5 4 2" xfId="3195" xr:uid="{EEA6EDDB-67F8-46F8-8610-A8A78C61D8C2}"/>
    <cellStyle name="Comma 5 4 2 2" xfId="3196" xr:uid="{04A63233-7B9F-4B97-93D4-DAB3505B6115}"/>
    <cellStyle name="Comma 5 4 2 2 2" xfId="5417" xr:uid="{39B542A7-B163-4A36-9874-09A3FCA034F1}"/>
    <cellStyle name="Comma 5 4 2 3" xfId="5198" xr:uid="{CD11DCD3-65B4-4785-84E9-466CC958B34D}"/>
    <cellStyle name="Comma 5 4 3" xfId="3197" xr:uid="{2D82B5B3-C22C-4F87-9859-4A3EC242E1F1}"/>
    <cellStyle name="Comma 5 4 3 2" xfId="5307" xr:uid="{AB4FDBFC-F0B8-4EEE-A03B-DDF57B183101}"/>
    <cellStyle name="Comma 5 4 4" xfId="5087" xr:uid="{F10CC4F7-F7C2-4CE6-B815-5234899EFDA6}"/>
    <cellStyle name="Comma 5 5" xfId="3198" xr:uid="{19642FA6-CE5F-4FFA-948A-88F24B38C7FA}"/>
    <cellStyle name="Comma 5 5 2" xfId="3199" xr:uid="{FE60CF0D-6D9D-4C43-965A-6E8913C28BAD}"/>
    <cellStyle name="Comma 5 5 2 2" xfId="5371" xr:uid="{3D4C2423-3E6B-4DC6-8258-EF765F869172}"/>
    <cellStyle name="Comma 5 5 3" xfId="5152" xr:uid="{B12B5245-64C4-4A2D-9E6B-D4605E143394}"/>
    <cellStyle name="Comma 5 6" xfId="3200" xr:uid="{AA596476-553B-4F02-A0C3-2B6CE0CF6923}"/>
    <cellStyle name="Comma 5 6 2" xfId="5261" xr:uid="{82100A7D-EAFF-4373-977A-E8F01251E993}"/>
    <cellStyle name="Comma 5 7" xfId="3201" xr:uid="{63349AA7-AEE1-4FC3-89D5-4B8AED64DE10}"/>
    <cellStyle name="Comma 5 7 2" xfId="5038" xr:uid="{DEBD4459-3B63-4E5F-AA8B-209852793F5A}"/>
    <cellStyle name="Comma 5 8" xfId="3202" xr:uid="{D7248BA1-F307-4DCF-BB3D-BC56AA132427}"/>
    <cellStyle name="Comma 5 8 2" xfId="5618" xr:uid="{7761C053-D498-4BEA-8108-BA509B86164E}"/>
    <cellStyle name="Comma 5 9" xfId="3203" xr:uid="{12F50452-057B-41EF-8D1C-A8DE6EA2566B}"/>
    <cellStyle name="Comma 5 9 2" xfId="4992" xr:uid="{5D8517A4-A9FB-4991-8365-FEF0C815F607}"/>
    <cellStyle name="Comma 50" xfId="3204" xr:uid="{635201C4-1E86-49E9-B666-73AC26C7E75C}"/>
    <cellStyle name="Comma 50 2" xfId="8639" xr:uid="{982D0303-F59B-49DC-8A57-EE59CC131BAE}"/>
    <cellStyle name="Comma 51" xfId="3205" xr:uid="{3A3903FC-7842-40AC-90DB-457DDAB8E2E5}"/>
    <cellStyle name="Comma 51 2" xfId="8647" xr:uid="{AF37F5FF-3B3D-4287-A363-4940B8C2AC2A}"/>
    <cellStyle name="Comma 52" xfId="3206" xr:uid="{966ABE1B-2C51-4B1A-95EF-7803EF20F6F6}"/>
    <cellStyle name="Comma 52 2" xfId="8646" xr:uid="{C0BC840B-AD9B-43CB-B5AC-D8D74C6586DE}"/>
    <cellStyle name="Comma 53" xfId="3207" xr:uid="{70D067CC-CCCF-4B69-827C-EADE178CBC45}"/>
    <cellStyle name="Comma 53 2" xfId="8648" xr:uid="{0A7A3F84-E04C-4540-B211-9115FCDF1546}"/>
    <cellStyle name="Comma 54" xfId="3208" xr:uid="{2213361C-5EDD-4879-87B6-6B7C8C9F202C}"/>
    <cellStyle name="Comma 54 2" xfId="3209" xr:uid="{CC5007A8-F6A0-4166-9716-F2085CDCC80F}"/>
    <cellStyle name="Comma 54 2 2" xfId="9300" xr:uid="{C26621C9-05E8-4015-9DC5-0D3AC951E335}"/>
    <cellStyle name="Comma 54 3" xfId="6426" xr:uid="{A74A05DE-956D-4622-8534-4D60D800A652}"/>
    <cellStyle name="Comma 55" xfId="3210" xr:uid="{4A157245-E8F3-45C8-BE98-C5781F101CDE}"/>
    <cellStyle name="Comma 55 2" xfId="5463" xr:uid="{7369215B-2065-4645-9660-C3150FD0E49A}"/>
    <cellStyle name="Comma 56" xfId="3211" xr:uid="{0D96163A-E113-4385-95B4-B25E7D86AB09}"/>
    <cellStyle name="Comma 56 2" xfId="4901" xr:uid="{66D88303-0BDA-4154-A811-AD7C9DB88648}"/>
    <cellStyle name="Comma 57" xfId="3212" xr:uid="{C3598CDE-083C-4A0F-BFE5-0CAC19004120}"/>
    <cellStyle name="Comma 57 2" xfId="4905" xr:uid="{E01B5DE9-D985-4533-BA8F-F134B867234B}"/>
    <cellStyle name="Comma 58" xfId="3213" xr:uid="{E38077BB-1400-4BAA-862A-B4D7E517EFEC}"/>
    <cellStyle name="Comma 58 2" xfId="9317" xr:uid="{8E03A57E-BAB0-459F-B89E-39BEA1DDD40C}"/>
    <cellStyle name="Comma 59" xfId="3214" xr:uid="{481FA751-A118-4D56-A628-DDF509D7C5CD}"/>
    <cellStyle name="Comma 59 2" xfId="9329" xr:uid="{4ED57F30-4693-43A0-B38D-5A0FFAED48E4}"/>
    <cellStyle name="Comma 6" xfId="3215" xr:uid="{C220A1D1-8F0D-4021-AA9F-D526DD8B74FB}"/>
    <cellStyle name="Comma 6 2" xfId="3216" xr:uid="{99E2640D-A45F-4DA0-86EC-022FFB452179}"/>
    <cellStyle name="Comma 6 2 2" xfId="3217" xr:uid="{B8E7C205-C934-4491-8BAF-DC39E89A2ED4}"/>
    <cellStyle name="Comma 6 2 2 2" xfId="3218" xr:uid="{5FFFB827-F426-4101-9AC0-C262ECF429EC}"/>
    <cellStyle name="Comma 6 2 2 2 2" xfId="5457" xr:uid="{00AE23E8-717D-4202-840B-853B050B82B9}"/>
    <cellStyle name="Comma 6 2 2 3" xfId="5238" xr:uid="{07251728-AA51-4F01-9816-0A44A95F678D}"/>
    <cellStyle name="Comma 6 2 3" xfId="3219" xr:uid="{70595F74-9646-46CC-8119-F8B3F76A2312}"/>
    <cellStyle name="Comma 6 2 3 2" xfId="5347" xr:uid="{79FBE46C-B0DD-4D6C-8B3B-358497149119}"/>
    <cellStyle name="Comma 6 2 4" xfId="3220" xr:uid="{6254214D-16CC-4338-8365-ED80068D4C25}"/>
    <cellStyle name="Comma 6 2 4 2" xfId="5642" xr:uid="{DA513A8C-8A34-48E8-872B-72C8637B1D18}"/>
    <cellStyle name="Comma 6 2 5" xfId="5127" xr:uid="{BCA7B478-CE4B-4599-BBBA-01E99CA5E0A9}"/>
    <cellStyle name="Comma 6 3" xfId="3221" xr:uid="{92FE8868-9248-4B7E-9425-28AC611D7AC0}"/>
    <cellStyle name="Comma 6 3 2" xfId="3222" xr:uid="{6973E756-E494-4631-B2BC-726D5A81E64D}"/>
    <cellStyle name="Comma 6 3 2 2" xfId="5373" xr:uid="{0EF9EF67-1B69-48DB-9DFA-EEDB8133883A}"/>
    <cellStyle name="Comma 6 3 3" xfId="3223" xr:uid="{24FB5F6E-7A46-4887-8E78-F05812ACB57E}"/>
    <cellStyle name="Comma 6 3 3 2" xfId="5641" xr:uid="{49DC6C98-3A02-4EC1-914D-F70AEE19BDC0}"/>
    <cellStyle name="Comma 6 3 4" xfId="5154" xr:uid="{AC41E500-0BDD-4831-8CCA-282CF115905F}"/>
    <cellStyle name="Comma 6 4" xfId="3224" xr:uid="{216DBDEB-EC72-4645-8B67-06F2115565D9}"/>
    <cellStyle name="Comma 6 4 2" xfId="5263" xr:uid="{2BBFEA96-6374-4A8E-AF96-7C023C1AEF11}"/>
    <cellStyle name="Comma 6 5" xfId="3225" xr:uid="{1113D1D3-0A0E-4AFD-944E-72F950A0E2D5}"/>
    <cellStyle name="Comma 6 5 2" xfId="5040" xr:uid="{AEF11E6B-BD81-4FF9-9DD2-60292F97E52A}"/>
    <cellStyle name="Comma 6 6" xfId="3226" xr:uid="{DC8E79B8-3CD0-46AF-8081-7056B8D89CBD}"/>
    <cellStyle name="Comma 6 6 2" xfId="5623" xr:uid="{4F9AD21B-5A97-4BBA-97E6-B360090DA68E}"/>
    <cellStyle name="Comma 6 7" xfId="3227" xr:uid="{DC9B3A01-7004-4655-99C7-67E425D99961}"/>
    <cellStyle name="Comma 6 7 2" xfId="4994" xr:uid="{32E4EBD1-8E8D-4A02-8E7E-6AF816905B9D}"/>
    <cellStyle name="Comma 6 8" xfId="4888" xr:uid="{D1E62A05-582A-4E1B-9E62-51B09E32D75A}"/>
    <cellStyle name="Comma 60" xfId="3228" xr:uid="{2446F6C8-1558-4F90-8A5D-2523B8A5B91E}"/>
    <cellStyle name="Comma 60 2" xfId="9342" xr:uid="{65F3C428-C555-485D-A1BE-19CBE6579596}"/>
    <cellStyle name="Comma 61" xfId="3229" xr:uid="{50A58160-F51C-48D0-BCA4-730CB706CC82}"/>
    <cellStyle name="Comma 61 2" xfId="9343" xr:uid="{0D32A6BE-CB62-4326-A051-ED8619FB557D}"/>
    <cellStyle name="Comma 62" xfId="3230" xr:uid="{FFD62232-36EA-4737-8940-0BA7742B4160}"/>
    <cellStyle name="Comma 62 2" xfId="9305" xr:uid="{E3D5210D-95EA-45ED-815D-AACECBFB05D8}"/>
    <cellStyle name="Comma 63" xfId="3231" xr:uid="{26C4D4A7-B4D5-4524-9EE6-D76CA7D28C75}"/>
    <cellStyle name="Comma 63 2" xfId="9334" xr:uid="{C303D936-6B07-4E64-86C0-4C1E7F1186A9}"/>
    <cellStyle name="Comma 64" xfId="3232" xr:uid="{AD954CD8-300F-4543-AD78-451B279D47AF}"/>
    <cellStyle name="Comma 64 2" xfId="9350" xr:uid="{B419CC13-9540-403D-BA94-D4269269B452}"/>
    <cellStyle name="Comma 65" xfId="3233" xr:uid="{7364F7E4-EBF1-41C8-84CF-987D5210A1EB}"/>
    <cellStyle name="Comma 65 2" xfId="9358" xr:uid="{41B67D0D-7FDD-465B-B1C6-8473516F222B}"/>
    <cellStyle name="Comma 66" xfId="3234" xr:uid="{84EB096D-FEDA-48D5-ADFB-4B774DF0DF6B}"/>
    <cellStyle name="Comma 66 2" xfId="9336" xr:uid="{5B84F702-379F-4094-A2FF-FA90860BECD2}"/>
    <cellStyle name="Comma 67" xfId="3235" xr:uid="{200C8D50-E308-447C-A155-F3FCA8DC4FB7}"/>
    <cellStyle name="Comma 67 2" xfId="9328" xr:uid="{12BC9F60-F042-4AFF-96E3-845E686D4D41}"/>
    <cellStyle name="Comma 68" xfId="3236" xr:uid="{1AD39527-657A-4C38-9C26-28E5071D798B}"/>
    <cellStyle name="Comma 68 2" xfId="9325" xr:uid="{A3E976E6-5CD9-4563-9991-43C31F8E0BAC}"/>
    <cellStyle name="Comma 69" xfId="3237" xr:uid="{A2CFE6A3-B569-465C-AF74-820276F0FE8F}"/>
    <cellStyle name="Comma 69 2" xfId="9320" xr:uid="{72392563-59C2-497F-BF0A-2CDCEF7AC3E3}"/>
    <cellStyle name="Comma 7" xfId="3238" xr:uid="{B0EAE56B-ADAB-4473-A080-9354D1EB1340}"/>
    <cellStyle name="Comma 7 2" xfId="3239" xr:uid="{14F22535-6D08-48A7-BFBA-FF4094BA4CCF}"/>
    <cellStyle name="Comma 7 2 2" xfId="5644" xr:uid="{1861ABAD-68FF-48CF-8A2F-86157BB442B8}"/>
    <cellStyle name="Comma 7 3" xfId="3240" xr:uid="{D032D4E7-D9BE-4F02-8329-2928D492603A}"/>
    <cellStyle name="Comma 7 3 2" xfId="5643" xr:uid="{CDD6DC3F-4DDB-469E-83A7-EC6A09FCC134}"/>
    <cellStyle name="Comma 7 4" xfId="3241" xr:uid="{7C103062-A453-4344-980F-BB472DA73BE7}"/>
    <cellStyle name="Comma 7 4 2" xfId="5031" xr:uid="{2A2FB632-8F62-4ADD-ABF3-32C074D676E4}"/>
    <cellStyle name="Comma 7 5" xfId="4881" xr:uid="{A2A01167-DDD2-486D-9F24-E72441E12C34}"/>
    <cellStyle name="Comma 70" xfId="3242" xr:uid="{051183FE-4795-4A85-87E7-AC33BA2B495B}"/>
    <cellStyle name="Comma 70 2" xfId="9323" xr:uid="{49EE4915-7355-40DE-A843-796C61744DE0}"/>
    <cellStyle name="Comma 71" xfId="3243" xr:uid="{F42CF6D9-AA1E-4067-97DF-B3297F081B16}"/>
    <cellStyle name="Comma 71 2" xfId="9314" xr:uid="{527909EF-BFEF-403D-B697-3BEA3D9EEE8C}"/>
    <cellStyle name="Comma 72" xfId="3244" xr:uid="{B9945A04-9A82-4112-9953-DEB17CEB878A}"/>
    <cellStyle name="Comma 72 2" xfId="9304" xr:uid="{82F1950D-1886-461D-951D-CF5CD1054AA9}"/>
    <cellStyle name="Comma 73" xfId="3245" xr:uid="{B3A131B2-826C-4454-85B4-F1F37CFFF4E8}"/>
    <cellStyle name="Comma 73 2" xfId="9340" xr:uid="{A74DED2A-11FD-4796-B34B-4E5E9BEC1B3C}"/>
    <cellStyle name="Comma 74" xfId="3246" xr:uid="{D1890326-3E9C-4297-9C31-2A6EEC04CD69}"/>
    <cellStyle name="Comma 74 2" xfId="9351" xr:uid="{9C794647-3E35-41E5-8BE0-AD8440EBB1B8}"/>
    <cellStyle name="Comma 75" xfId="3247" xr:uid="{A051C060-CE78-4D95-87DF-D4EC1ADFF83D}"/>
    <cellStyle name="Comma 75 2" xfId="9365" xr:uid="{E25797B6-DDAE-4826-91A2-056C3431CBDF}"/>
    <cellStyle name="Comma 76" xfId="3248" xr:uid="{238467A1-0FE4-4F14-A423-310C3C56FDE1}"/>
    <cellStyle name="Comma 76 2" xfId="9335" xr:uid="{02F489D2-287D-4B13-827E-843A3D93E1A2}"/>
    <cellStyle name="Comma 77" xfId="3249" xr:uid="{BC8797E4-3100-4B56-A098-19EB45DF9C33}"/>
    <cellStyle name="Comma 77 2" xfId="9353" xr:uid="{62819199-5F27-4FBD-B7E0-EA3503F013CA}"/>
    <cellStyle name="Comma 78" xfId="3250" xr:uid="{10FB8A70-2C88-4F12-8C99-64C966BB8804}"/>
    <cellStyle name="Comma 78 2" xfId="9347" xr:uid="{AF96AF11-41C9-4907-9096-26A1F7AD3FF6}"/>
    <cellStyle name="Comma 79" xfId="3251" xr:uid="{080C7A42-95BA-4D99-B8B4-363CF11A5DBF}"/>
    <cellStyle name="Comma 79 2" xfId="9318" xr:uid="{27BEF02F-A388-48E4-AED7-B8F8DDB1C03B}"/>
    <cellStyle name="Comma 8" xfId="3252" xr:uid="{71404F38-5A45-4FA3-B53F-5CBBC125CD41}"/>
    <cellStyle name="Comma 8 2" xfId="3253" xr:uid="{E5CB0CFE-B57A-4816-B071-BF5C5DFD9E28}"/>
    <cellStyle name="Comma 8 2 2" xfId="5645" xr:uid="{E05C2567-47E3-4367-8DAD-58E8B95CD829}"/>
    <cellStyle name="Comma 8 3" xfId="4812" xr:uid="{E4467136-D353-4CDC-8944-7EA1EC8634CB}"/>
    <cellStyle name="Comma 80" xfId="3254" xr:uid="{D15F7586-E59C-4F10-9DC7-05B8BA53A7B4}"/>
    <cellStyle name="Comma 80 2" xfId="9352" xr:uid="{9B8336DD-6400-4B7D-9973-5FC8903E94A2}"/>
    <cellStyle name="Comma 81" xfId="3255" xr:uid="{5BA5CB4D-B09C-4013-926D-AB5D4D17B02F}"/>
    <cellStyle name="Comma 81 2" xfId="9355" xr:uid="{9B781F20-26F5-4B53-9B16-615689EEEFA4}"/>
    <cellStyle name="Comma 82" xfId="3256" xr:uid="{C697B170-5FFE-4C8A-BB9D-682DEE938A5E}"/>
    <cellStyle name="Comma 82 2" xfId="9366" xr:uid="{AD6FDDD8-AB7C-495A-9B42-55CEDD3F77D8}"/>
    <cellStyle name="Comma 83" xfId="3257" xr:uid="{7D6E0A0F-4E80-4A54-8FFA-F2D942B2C938}"/>
    <cellStyle name="Comma 83 2" xfId="9319" xr:uid="{5EF90B90-D94C-44CB-8890-0DEA88DD29C9}"/>
    <cellStyle name="Comma 84" xfId="3258" xr:uid="{7D498740-DEA5-467E-8C94-D9CF4A8036BF}"/>
    <cellStyle name="Comma 84 2" xfId="9361" xr:uid="{5B85F02C-56EA-4A45-8B2D-CD6718BD18D1}"/>
    <cellStyle name="Comma 85" xfId="3259" xr:uid="{6F925FC4-B5A5-4F8D-A16E-24251090FAEF}"/>
    <cellStyle name="Comma 85 2" xfId="9354" xr:uid="{16C099FE-A82E-4731-A673-DE18D62EEDAF}"/>
    <cellStyle name="Comma 86" xfId="3260" xr:uid="{2BF0FDA4-0799-4B7C-A564-0AAA068BEE61}"/>
    <cellStyle name="Comma 86 2" xfId="9332" xr:uid="{76FC1435-D3EA-4D97-85DA-7E2BBA327623}"/>
    <cellStyle name="Comma 87" xfId="3261" xr:uid="{9A458614-0F55-4EE1-A7B4-7458C594EBF4}"/>
    <cellStyle name="Comma 87 2" xfId="9330" xr:uid="{9ECC2260-F124-4144-A017-B64E36576BF4}"/>
    <cellStyle name="Comma 88" xfId="3262" xr:uid="{96E03C2A-E610-4CBD-9002-18F15A27988A}"/>
    <cellStyle name="Comma 88 2" xfId="9312" xr:uid="{236A4ADA-9AEB-4C60-AD5D-B617ED923EF6}"/>
    <cellStyle name="Comma 89" xfId="3263" xr:uid="{B631247B-DCB1-47D4-8DA1-739A4EDCE3CF}"/>
    <cellStyle name="Comma 89 2" xfId="9315" xr:uid="{DCB84AF7-A9F8-48B7-8D30-40B54ED0F6A8}"/>
    <cellStyle name="Comma 9" xfId="3264" xr:uid="{2367A8A8-B6C1-49C0-9875-DDF69D265D9C}"/>
    <cellStyle name="Comma 9 2" xfId="3265" xr:uid="{7A01AAD0-4B7F-4781-A64F-017223D15DDD}"/>
    <cellStyle name="Comma 9 2 2" xfId="3266" xr:uid="{EAD6290B-9CE4-473D-801D-8C3BCA26C7A3}"/>
    <cellStyle name="Comma 9 2 2 2" xfId="5691" xr:uid="{E41133CF-49E8-4910-BD5D-500F6CEF3836}"/>
    <cellStyle name="Comma 9 2 3" xfId="5679" xr:uid="{AF379AC6-13EF-4420-B319-9BE33A64BDDF}"/>
    <cellStyle name="Comma 9 3" xfId="3267" xr:uid="{6A752E4E-86FF-420B-B1F3-1E6F756F1D94}"/>
    <cellStyle name="Comma 9 3 2" xfId="5646" xr:uid="{53E2CE00-EA2E-417D-9F4B-B439681FDDBD}"/>
    <cellStyle name="Comma 9 4" xfId="4817" xr:uid="{2040C749-4B2A-42E5-B53F-796DBAD5EF05}"/>
    <cellStyle name="Comma 90" xfId="3268" xr:uid="{7DE4F133-6504-4C8A-88B0-70749C40E941}"/>
    <cellStyle name="Comma 90 2" xfId="9339" xr:uid="{30908847-B3FE-4697-B6C4-1C90BDBAF918}"/>
    <cellStyle name="Comma 91" xfId="3269" xr:uid="{1ED6BAFB-F6DA-4155-9A7E-2FA56B882B85}"/>
    <cellStyle name="Comma 91 2" xfId="9308" xr:uid="{06C3A642-4BC2-4A8B-982E-9465022413C0}"/>
    <cellStyle name="Comma 92" xfId="3270" xr:uid="{EA9C1A90-CB28-4917-9737-D6EC97FCEA1C}"/>
    <cellStyle name="Comma 92 2" xfId="4804" xr:uid="{510BD78A-750D-4877-9B63-E5CC87D6A52A}"/>
    <cellStyle name="Comma 93" xfId="9370" xr:uid="{0380E328-75E1-4033-BB22-BF3B9D7AC778}"/>
    <cellStyle name="Comma 94" xfId="9372" xr:uid="{CDA052D8-D34F-4BFE-8D06-7D5B8869B165}"/>
    <cellStyle name="Comma0" xfId="3271" xr:uid="{B1EA8CFC-6BDB-413E-91A5-4567E6D33F18}"/>
    <cellStyle name="Comma0 2" xfId="3272" xr:uid="{85140BD5-BCC9-4C7B-A079-E53CA080BAD5}"/>
    <cellStyle name="Comma0 2 2" xfId="3273" xr:uid="{042A1670-CF35-4B07-8A64-6F9A8359B359}"/>
    <cellStyle name="Comma0 2 2 2" xfId="4951" xr:uid="{F59F28BE-9578-42B3-A8AF-6E789E85E0EB}"/>
    <cellStyle name="Comma0 2 3" xfId="4950" xr:uid="{4B29CA3F-4CE2-4B4D-948C-EB15E736C8F0}"/>
    <cellStyle name="Comma0 3" xfId="4949" xr:uid="{78BDE233-B87E-4A7D-880B-3E8672611C9B}"/>
    <cellStyle name="Curren - Style1" xfId="3274" xr:uid="{F02A093C-5EF3-4200-9564-395639EAA77D}"/>
    <cellStyle name="Currency [0] 2" xfId="3275" xr:uid="{EAE63A57-9C61-48F6-9EF8-C86E113C1325}"/>
    <cellStyle name="Currency [0] 2 2" xfId="4877" xr:uid="{C062723B-D97C-4BBA-842E-E8C3F468CFB6}"/>
    <cellStyle name="Currency [0] 3" xfId="3276" xr:uid="{ED8B0C1F-6744-4836-B986-D5DD84D1A0DD}"/>
    <cellStyle name="Currency [0] 3 2" xfId="4885" xr:uid="{A62112DB-44A5-4F53-9CF9-35D8EE7941EB}"/>
    <cellStyle name="Currency [0] 4" xfId="3277" xr:uid="{4EEF3E72-7284-47B2-B1D2-D32DC55FF7B0}"/>
    <cellStyle name="Currency [0] 4 2" xfId="4872" xr:uid="{CD20BB16-639A-429F-9A4F-8CBB8FD1C508}"/>
    <cellStyle name="Currency 10" xfId="3278" xr:uid="{B990E41B-8794-4D6D-B898-EEF291E19C30}"/>
    <cellStyle name="Currency 10 2" xfId="4894" xr:uid="{6189D50A-7929-4F02-B3F9-88804F88EE1F}"/>
    <cellStyle name="Currency 11" xfId="3279" xr:uid="{C1F9D1ED-4B54-481C-BBCD-F08700FA5D66}"/>
    <cellStyle name="Currency 11 2" xfId="4890" xr:uid="{C93A5EE4-59FD-4136-B792-AA547F56398B}"/>
    <cellStyle name="Currency 12" xfId="3280" xr:uid="{42323F73-5129-4B5A-80B0-39CBC7789B96}"/>
    <cellStyle name="Currency 12 2" xfId="4809" xr:uid="{B94D5996-8978-411F-BADD-38E8C6CEDDB3}"/>
    <cellStyle name="Currency 2" xfId="3281" xr:uid="{EBF4250E-1E41-4D12-9A1D-E82E6CA664C1}"/>
    <cellStyle name="Currency 2 2" xfId="3282" xr:uid="{321D103C-CA5E-4782-954A-3FCF5DA2F181}"/>
    <cellStyle name="Currency 2 2 2" xfId="3283" xr:uid="{7A5BD89F-F70F-44FE-ABF8-D399C79937ED}"/>
    <cellStyle name="Currency 2 2 2 2" xfId="3284" xr:uid="{05FDFEDD-60D2-4CB0-A24C-7A93323487A2}"/>
    <cellStyle name="Currency 2 2 2 2 2" xfId="6458" xr:uid="{97E59593-8601-4DDE-9526-CDEE7BD5A4A8}"/>
    <cellStyle name="Currency 2 2 2 3" xfId="3285" xr:uid="{EF3C306D-CCEB-4D92-8A95-F46553ADF3AA}"/>
    <cellStyle name="Currency 2 2 2 3 2" xfId="6423" xr:uid="{DEDAFFF9-704F-459D-9F23-851FB721388A}"/>
    <cellStyle name="Currency 2 2 2 4" xfId="5692" xr:uid="{C3ABE98C-FD37-4140-B27F-578C070E0F63}"/>
    <cellStyle name="Currency 2 2 3" xfId="3286" xr:uid="{CE4DFB97-94BC-452E-816C-5717E37098B1}"/>
    <cellStyle name="Currency 2 2 3 2" xfId="5681" xr:uid="{C7FF7554-88CC-4B9B-8B0C-1499EC545552}"/>
    <cellStyle name="Currency 2 2 4" xfId="3287" xr:uid="{5598D5F4-177F-411E-9A7D-B1B320E72041}"/>
    <cellStyle name="Currency 2 2 4 2" xfId="5505" xr:uid="{505DF699-086E-4922-B7A1-DAD85B930F1D}"/>
    <cellStyle name="Currency 2 2 5" xfId="4895" xr:uid="{C4F74A2F-E4C1-4073-A244-B72BD7F20F95}"/>
    <cellStyle name="Currency 2 3" xfId="3288" xr:uid="{97BF8D72-4DC3-4D2D-8FC8-AAAF532CEF9A}"/>
    <cellStyle name="Currency 2 3 2" xfId="5647" xr:uid="{941A2CB5-2AA1-4A71-AB2C-8E93E424923C}"/>
    <cellStyle name="Currency 2 4" xfId="3289" xr:uid="{A57CE83B-9A66-4167-A24C-38BE4B60829F}"/>
    <cellStyle name="Currency 2 4 2" xfId="5504" xr:uid="{E02E4101-2D0E-473F-8049-B5A9331A1F89}"/>
    <cellStyle name="Currency 2 5" xfId="3290" xr:uid="{667F8881-0A89-492D-A71C-73E7A0E94C0C}"/>
    <cellStyle name="Currency 2 5 2" xfId="4990" xr:uid="{19CB8CDB-9976-455B-8EA8-3E74C34EE7DD}"/>
    <cellStyle name="Currency 2 6" xfId="4829" xr:uid="{E76B2858-FDD9-4AC4-9816-88DCD7866559}"/>
    <cellStyle name="Currency 3" xfId="3291" xr:uid="{B13535B8-E1CC-41C8-B0F0-AC50ECA840CE}"/>
    <cellStyle name="Currency 3 2" xfId="3292" xr:uid="{15D88ECC-5236-451E-8891-727CE9BD254E}"/>
    <cellStyle name="Currency 3 2 2" xfId="3293" xr:uid="{775C44E0-DA38-488D-8B62-0138476678B4}"/>
    <cellStyle name="Currency 3 2 2 2" xfId="5688" xr:uid="{8F2E81F3-059F-4109-A7AF-A23E71241285}"/>
    <cellStyle name="Currency 3 2 3" xfId="4899" xr:uid="{35BECCC1-D80B-49A7-8704-D1BA69465E12}"/>
    <cellStyle name="Currency 3 3" xfId="3294" xr:uid="{B2D42CFE-A41E-4F27-838D-5A7F7BCBE78C}"/>
    <cellStyle name="Currency 3 3 2" xfId="5661" xr:uid="{ACC71DB9-279F-4A6B-B130-D30246D0F411}"/>
    <cellStyle name="Currency 3 4" xfId="4830" xr:uid="{72CEAE4E-C6DB-4D97-A269-3584E0E9F7CD}"/>
    <cellStyle name="Currency 4" xfId="3295" xr:uid="{28ED907E-143E-4752-BE0A-06247BAD75A6}"/>
    <cellStyle name="Currency 4 10" xfId="3296" xr:uid="{CE29DBBA-DDCC-4204-8F4F-A39ADE5F5ADA}"/>
    <cellStyle name="Currency 4 10 2" xfId="8701" xr:uid="{63AEAC6D-4FCF-4F0E-8CB4-A899F3D86D5F}"/>
    <cellStyle name="Currency 4 11" xfId="3297" xr:uid="{A40CDB81-0FEB-404B-B771-A1CF675B811C}"/>
    <cellStyle name="Currency 4 11 2" xfId="5624" xr:uid="{D3FE1FED-EEF7-4CE3-8D19-82E095E7B22D}"/>
    <cellStyle name="Currency 4 12" xfId="4826" xr:uid="{BFFF91BF-9269-477D-B772-E5D8CF6868E3}"/>
    <cellStyle name="Currency 4 2" xfId="3298" xr:uid="{AC150CAF-6DE6-43BC-9CB0-D09861FF4E81}"/>
    <cellStyle name="Currency 4 2 10" xfId="5745" xr:uid="{B751A774-8D52-4C32-A8FC-E5D4E5EA4D5E}"/>
    <cellStyle name="Currency 4 2 2" xfId="3299" xr:uid="{C3697449-5DC6-4376-9A2C-AD681A268565}"/>
    <cellStyle name="Currency 4 2 2 2" xfId="3300" xr:uid="{2019DBA4-D1DF-4485-B9F1-C2855ADC0EC8}"/>
    <cellStyle name="Currency 4 2 2 2 2" xfId="3301" xr:uid="{2697DED8-190F-45D1-92BA-116BA45B7612}"/>
    <cellStyle name="Currency 4 2 2 2 2 2" xfId="7220" xr:uid="{89170FB8-FA1D-45A4-920D-C101B0086150}"/>
    <cellStyle name="Currency 4 2 2 2 3" xfId="3302" xr:uid="{7F0835C9-4BBD-407D-9BD5-D90D535B582F}"/>
    <cellStyle name="Currency 4 2 2 2 3 2" xfId="7871" xr:uid="{618F9A88-152B-4244-AE30-3299D37B3A80}"/>
    <cellStyle name="Currency 4 2 2 2 4" xfId="3303" xr:uid="{C4B2941D-E3CB-4F7C-BBAD-BD760119F6AE}"/>
    <cellStyle name="Currency 4 2 2 2 4 2" xfId="8527" xr:uid="{71DB55A6-F77C-4347-AC87-DEA4A1BA35C5}"/>
    <cellStyle name="Currency 4 2 2 2 5" xfId="3304" xr:uid="{F09AF032-92B7-4F54-9EB4-7769C2C3EA12}"/>
    <cellStyle name="Currency 4 2 2 2 5 2" xfId="9190" xr:uid="{AC3C4425-BF4D-4020-8A02-B2C326653C1A}"/>
    <cellStyle name="Currency 4 2 2 2 6" xfId="6188" xr:uid="{6D4A37CB-E682-421C-A067-94EE0F8D289D}"/>
    <cellStyle name="Currency 4 2 2 3" xfId="3305" xr:uid="{A9D69E40-7C23-4EB9-95FD-A0BEC5F5F8D2}"/>
    <cellStyle name="Currency 4 2 2 3 2" xfId="6477" xr:uid="{B2FF17BB-8635-43C6-A6E2-1B84A285D96D}"/>
    <cellStyle name="Currency 4 2 2 4" xfId="3306" xr:uid="{65067DB7-84CD-4D8C-A8D8-06C085CADF6D}"/>
    <cellStyle name="Currency 4 2 2 4 2" xfId="6893" xr:uid="{A0D8CF1C-17BF-4F30-99DD-E79439E551F2}"/>
    <cellStyle name="Currency 4 2 2 5" xfId="3307" xr:uid="{3A48D6ED-DD84-49F8-9037-661AF0D04851}"/>
    <cellStyle name="Currency 4 2 2 5 2" xfId="7544" xr:uid="{11F33448-882F-442E-A352-88458F50F38E}"/>
    <cellStyle name="Currency 4 2 2 6" xfId="3308" xr:uid="{E1048F2E-B7E3-4700-BD6C-2A1D7E0F14BD}"/>
    <cellStyle name="Currency 4 2 2 6 2" xfId="8200" xr:uid="{38ADACBE-10FF-4DC8-8DC1-99F47F861900}"/>
    <cellStyle name="Currency 4 2 2 7" xfId="3309" xr:uid="{63F78AE6-4532-4B79-B440-5EE6238DF9C2}"/>
    <cellStyle name="Currency 4 2 2 7 2" xfId="8863" xr:uid="{648DFDFF-7607-4EF7-83DF-25BDFB6893AD}"/>
    <cellStyle name="Currency 4 2 2 8" xfId="5852" xr:uid="{1ACE9F91-1880-4864-9BDA-426EB713DF8F}"/>
    <cellStyle name="Currency 4 2 3" xfId="3310" xr:uid="{17DB4271-292D-4322-BEE0-F43F0C483E5B}"/>
    <cellStyle name="Currency 4 2 3 2" xfId="3311" xr:uid="{452DD79D-D6B0-4BE6-8F9B-9BC995643BDD}"/>
    <cellStyle name="Currency 4 2 3 2 2" xfId="3312" xr:uid="{F757AE4B-8451-4A20-9E07-4FE2C55A143C}"/>
    <cellStyle name="Currency 4 2 3 2 2 2" xfId="7328" xr:uid="{7058DBA3-FC5F-4B2B-94FC-2EA270E3F297}"/>
    <cellStyle name="Currency 4 2 3 2 3" xfId="3313" xr:uid="{B186E957-39F4-48E6-9D66-233EFA899F03}"/>
    <cellStyle name="Currency 4 2 3 2 3 2" xfId="7979" xr:uid="{AD1EE197-2DE6-4642-8B91-28182527B6B8}"/>
    <cellStyle name="Currency 4 2 3 2 4" xfId="3314" xr:uid="{087C56F0-5F8E-431F-AFBF-12C7052F82DA}"/>
    <cellStyle name="Currency 4 2 3 2 4 2" xfId="8635" xr:uid="{63117792-A69D-4A8A-8840-5E91C8F9F3BD}"/>
    <cellStyle name="Currency 4 2 3 2 5" xfId="3315" xr:uid="{755C1BD6-AF00-4A2D-A90E-E9A860E82ED2}"/>
    <cellStyle name="Currency 4 2 3 2 5 2" xfId="9298" xr:uid="{09A377CD-7F2F-4DB7-8AF7-894D0F727915}"/>
    <cellStyle name="Currency 4 2 3 2 6" xfId="6296" xr:uid="{00A338FC-1837-4234-A090-ED3B5D27A04D}"/>
    <cellStyle name="Currency 4 2 3 3" xfId="3316" xr:uid="{BD50B75F-1CDC-4545-8D8E-212AACC44937}"/>
    <cellStyle name="Currency 4 2 3 3 2" xfId="7001" xr:uid="{43FB271C-B71E-412B-87E8-59307E561CA8}"/>
    <cellStyle name="Currency 4 2 3 4" xfId="3317" xr:uid="{222B6102-3793-4FCE-B13A-E90C7396AA01}"/>
    <cellStyle name="Currency 4 2 3 4 2" xfId="7652" xr:uid="{9FAF9D34-7954-4783-9BFB-D9286AF4CC3B}"/>
    <cellStyle name="Currency 4 2 3 5" xfId="3318" xr:uid="{72FDB74C-7212-4B89-9DC1-025B0AC4A8D1}"/>
    <cellStyle name="Currency 4 2 3 5 2" xfId="8308" xr:uid="{8B0136E1-EB86-404C-B452-0A25921703F4}"/>
    <cellStyle name="Currency 4 2 3 6" xfId="3319" xr:uid="{65015A38-E4AB-4CC7-9F00-0150A4294AAC}"/>
    <cellStyle name="Currency 4 2 3 6 2" xfId="8971" xr:uid="{781E6F15-B2FF-41D4-818A-43F534AD7547}"/>
    <cellStyle name="Currency 4 2 3 7" xfId="5966" xr:uid="{CEA678A1-F67E-40BB-9E84-A8C2AB5168DA}"/>
    <cellStyle name="Currency 4 2 4" xfId="3320" xr:uid="{45A0164B-06C4-4A11-A8B6-E899AA86FD42}"/>
    <cellStyle name="Currency 4 2 4 2" xfId="3321" xr:uid="{77527B18-18A3-4BBE-9719-07B1FF574FDF}"/>
    <cellStyle name="Currency 4 2 4 2 2" xfId="7112" xr:uid="{95433A31-3968-4738-835C-7E80D2F52FF5}"/>
    <cellStyle name="Currency 4 2 4 3" xfId="3322" xr:uid="{4CCFA2C3-F9AA-4A89-9AFC-E65BB33158A7}"/>
    <cellStyle name="Currency 4 2 4 3 2" xfId="7763" xr:uid="{B9898090-9A1B-487E-B250-6A97F9B3EDB2}"/>
    <cellStyle name="Currency 4 2 4 4" xfId="3323" xr:uid="{8C1561B7-1B43-4CE3-BA25-1E43EF2279E4}"/>
    <cellStyle name="Currency 4 2 4 4 2" xfId="8419" xr:uid="{30FF5386-6AA0-446A-8704-7B73D9876151}"/>
    <cellStyle name="Currency 4 2 4 5" xfId="3324" xr:uid="{D454286E-6CA0-470A-A67F-FF304CEA5C54}"/>
    <cellStyle name="Currency 4 2 4 5 2" xfId="9082" xr:uid="{CB143150-0C85-47BD-AA38-CF1A46EB0C20}"/>
    <cellStyle name="Currency 4 2 4 6" xfId="6080" xr:uid="{B36C017E-87C3-49C6-95D6-2AE0EB469B2F}"/>
    <cellStyle name="Currency 4 2 5" xfId="3325" xr:uid="{C5E9A471-6B4B-4E3D-B76B-53A4E2A2F6A1}"/>
    <cellStyle name="Currency 4 2 5 2" xfId="6515" xr:uid="{D8DA57F0-E5AF-496D-AD65-A712D4B8CE50}"/>
    <cellStyle name="Currency 4 2 6" xfId="3326" xr:uid="{6513CE8B-36D1-45FA-9272-06C0FE87932F}"/>
    <cellStyle name="Currency 4 2 6 2" xfId="6785" xr:uid="{C04119E1-43BA-4D1C-929C-45A298E0A383}"/>
    <cellStyle name="Currency 4 2 7" xfId="3327" xr:uid="{D1F56D75-1A85-4683-B02A-5A6069681B6C}"/>
    <cellStyle name="Currency 4 2 7 2" xfId="7436" xr:uid="{FCE4F86B-6B42-40F8-B933-249B14D99DBB}"/>
    <cellStyle name="Currency 4 2 8" xfId="3328" xr:uid="{988E372C-1C80-471D-B630-FDB39F2E5BD0}"/>
    <cellStyle name="Currency 4 2 8 2" xfId="8092" xr:uid="{E96B4CDD-1CCE-4AB1-82CF-71E76F91FD45}"/>
    <cellStyle name="Currency 4 2 9" xfId="3329" xr:uid="{1A74B17C-990B-4ECB-B44E-3E1AA6F32BD0}"/>
    <cellStyle name="Currency 4 2 9 2" xfId="8755" xr:uid="{1532E8C1-AFAB-46F9-9D4E-67C9829D5AD9}"/>
    <cellStyle name="Currency 4 3" xfId="3330" xr:uid="{848E52D6-24E2-4E83-9384-F7F2100661D5}"/>
    <cellStyle name="Currency 4 3 2" xfId="3331" xr:uid="{EA88EAA0-6F4E-4635-8C11-AED4C95463FC}"/>
    <cellStyle name="Currency 4 3 2 2" xfId="3332" xr:uid="{BBF28232-3BE1-43DF-B8DC-332DC0CC5676}"/>
    <cellStyle name="Currency 4 3 2 2 2" xfId="7166" xr:uid="{07B9D42D-B84D-449C-9A75-06C1EDAA02B4}"/>
    <cellStyle name="Currency 4 3 2 3" xfId="3333" xr:uid="{23662496-7DBB-4C5C-A9C8-811C3FA5EACC}"/>
    <cellStyle name="Currency 4 3 2 3 2" xfId="7817" xr:uid="{6C003217-ED40-40EC-A7F9-5B71D9C2D1CA}"/>
    <cellStyle name="Currency 4 3 2 4" xfId="3334" xr:uid="{7427A8C4-78A9-45E5-B9AE-78F88A88503E}"/>
    <cellStyle name="Currency 4 3 2 4 2" xfId="8473" xr:uid="{1CB21038-F863-45F7-8C4F-66F18ACA5B5F}"/>
    <cellStyle name="Currency 4 3 2 5" xfId="3335" xr:uid="{2613FF9C-693B-40D9-81B8-FA093D4E21B7}"/>
    <cellStyle name="Currency 4 3 2 5 2" xfId="9136" xr:uid="{EFAA9951-BB14-46B3-8764-E26482A177BA}"/>
    <cellStyle name="Currency 4 3 2 6" xfId="6134" xr:uid="{4B130912-43C9-4AA2-BB22-E5837C46CA21}"/>
    <cellStyle name="Currency 4 3 3" xfId="3336" xr:uid="{70760ED6-0206-4ADD-BA91-9465795A8232}"/>
    <cellStyle name="Currency 4 3 3 2" xfId="6484" xr:uid="{93452B5E-437C-4E75-ABFC-5902B6758FCF}"/>
    <cellStyle name="Currency 4 3 4" xfId="3337" xr:uid="{56C927C9-9313-4460-B336-500958FF4827}"/>
    <cellStyle name="Currency 4 3 4 2" xfId="6839" xr:uid="{ED03EC1A-7797-4F81-9EFA-FA01D35A9AD6}"/>
    <cellStyle name="Currency 4 3 5" xfId="3338" xr:uid="{2871F9AB-1327-46DE-90EB-56B8B824DF5B}"/>
    <cellStyle name="Currency 4 3 5 2" xfId="7490" xr:uid="{B68869AB-4AF3-4BFD-89BD-15F5AABD6127}"/>
    <cellStyle name="Currency 4 3 6" xfId="3339" xr:uid="{F099A01A-A05E-4447-A136-202C72D16FBF}"/>
    <cellStyle name="Currency 4 3 6 2" xfId="8146" xr:uid="{FA605B00-A2E7-4955-8B5D-57BDB08DE7BE}"/>
    <cellStyle name="Currency 4 3 7" xfId="3340" xr:uid="{85EE4911-D7CF-4608-A9D2-C789C04C2114}"/>
    <cellStyle name="Currency 4 3 7 2" xfId="8809" xr:uid="{179A59C3-94BD-4144-811F-DD54170A7DBC}"/>
    <cellStyle name="Currency 4 3 8" xfId="5798" xr:uid="{C6F0677D-0BA9-4963-8C6B-88FC5FA280D2}"/>
    <cellStyle name="Currency 4 4" xfId="3341" xr:uid="{5611ED65-55EF-48ED-8B6C-B1691D63B806}"/>
    <cellStyle name="Currency 4 4 2" xfId="3342" xr:uid="{99C88230-6443-4D18-AA7A-77B6FFFD962C}"/>
    <cellStyle name="Currency 4 4 2 2" xfId="3343" xr:uid="{D8B906F5-A073-4CEA-907D-19ADB1833F63}"/>
    <cellStyle name="Currency 4 4 2 2 2" xfId="7274" xr:uid="{A63290E1-1F02-44A9-9FF0-3F6A6D0D2073}"/>
    <cellStyle name="Currency 4 4 2 3" xfId="3344" xr:uid="{F2177C6B-90C7-4B67-9DE2-8C55B8748284}"/>
    <cellStyle name="Currency 4 4 2 3 2" xfId="7925" xr:uid="{C0B8610B-3C37-48FC-9A2A-C1DDBC937C52}"/>
    <cellStyle name="Currency 4 4 2 4" xfId="3345" xr:uid="{81143BFC-4906-4C01-A5D4-E1A2C15AE555}"/>
    <cellStyle name="Currency 4 4 2 4 2" xfId="8581" xr:uid="{0CAA1526-0591-43E5-8FFB-355F86254206}"/>
    <cellStyle name="Currency 4 4 2 5" xfId="3346" xr:uid="{A4D8B6BD-CED7-448A-82D5-14D5C648B76A}"/>
    <cellStyle name="Currency 4 4 2 5 2" xfId="9244" xr:uid="{CB3A9EBA-610B-464F-ABEE-CBFCE9EB66EB}"/>
    <cellStyle name="Currency 4 4 2 6" xfId="6242" xr:uid="{57AD09B1-D49F-40E6-B189-76A38199B4CD}"/>
    <cellStyle name="Currency 4 4 3" xfId="3347" xr:uid="{6BF60DA5-F04B-4021-93C0-FC340EA62E09}"/>
    <cellStyle name="Currency 4 4 3 2" xfId="6947" xr:uid="{9414994B-02B9-4C25-83D8-658826389DB3}"/>
    <cellStyle name="Currency 4 4 4" xfId="3348" xr:uid="{964314D4-39A3-4A6F-A39B-ACFBB220EBAD}"/>
    <cellStyle name="Currency 4 4 4 2" xfId="7598" xr:uid="{40DE974A-67E3-4BA4-9EFC-A37B6BC22521}"/>
    <cellStyle name="Currency 4 4 5" xfId="3349" xr:uid="{697E4399-A1C4-4A59-9028-A698E6052F72}"/>
    <cellStyle name="Currency 4 4 5 2" xfId="8254" xr:uid="{5FF71B91-F4F5-40A1-97C0-64BDC02202D3}"/>
    <cellStyle name="Currency 4 4 6" xfId="3350" xr:uid="{D38B1BF0-3C66-4B30-B7B8-06E8522F0C39}"/>
    <cellStyle name="Currency 4 4 6 2" xfId="8917" xr:uid="{BE4D639D-CA18-492A-890A-E8714324F4A9}"/>
    <cellStyle name="Currency 4 4 7" xfId="5912" xr:uid="{FDF800AB-E1D1-44D8-B1C9-5FD9FDDE11DF}"/>
    <cellStyle name="Currency 4 5" xfId="3351" xr:uid="{DF415C4D-2EE0-499D-BF87-94E7C6D25D34}"/>
    <cellStyle name="Currency 4 5 2" xfId="3352" xr:uid="{010EABA9-3C17-4522-B9DD-0870C014ADE0}"/>
    <cellStyle name="Currency 4 5 2 2" xfId="7058" xr:uid="{B8B9085F-1D88-4912-871C-D6FE23D8B534}"/>
    <cellStyle name="Currency 4 5 3" xfId="3353" xr:uid="{48FFB94D-173F-4635-BCFF-6330163ED9AE}"/>
    <cellStyle name="Currency 4 5 3 2" xfId="7709" xr:uid="{245256FB-275C-4B2F-9D0D-44B595FFAE90}"/>
    <cellStyle name="Currency 4 5 4" xfId="3354" xr:uid="{7C3E0F88-032C-4C3A-8D11-3979BB8983A9}"/>
    <cellStyle name="Currency 4 5 4 2" xfId="8365" xr:uid="{21FF073B-25B2-4B46-854B-FE795343C1FD}"/>
    <cellStyle name="Currency 4 5 5" xfId="3355" xr:uid="{534F517B-CD2F-4BFE-A8EC-3DCE16A79D01}"/>
    <cellStyle name="Currency 4 5 5 2" xfId="9028" xr:uid="{E212C4B1-A630-48CC-882F-3E873A98DBA0}"/>
    <cellStyle name="Currency 4 5 6" xfId="6026" xr:uid="{D2C8F69A-E85D-4D47-A9F6-C37D4E665513}"/>
    <cellStyle name="Currency 4 6" xfId="3356" xr:uid="{273AD8EC-A682-4756-AC7B-280375385FC2}"/>
    <cellStyle name="Currency 4 6 2" xfId="6485" xr:uid="{362D1839-C7AE-4FC4-80E0-9FF65057D330}"/>
    <cellStyle name="Currency 4 7" xfId="3357" xr:uid="{1098F615-687E-4E86-AF86-D414332413E6}"/>
    <cellStyle name="Currency 4 7 2" xfId="6731" xr:uid="{A7FDF450-8112-4F3D-B9F4-D53D5A67842E}"/>
    <cellStyle name="Currency 4 8" xfId="3358" xr:uid="{A1A7197B-BDDC-4BAF-9A64-0604BFA2212C}"/>
    <cellStyle name="Currency 4 8 2" xfId="7382" xr:uid="{1538DC03-EC1D-4CE3-88DD-10B898D76013}"/>
    <cellStyle name="Currency 4 9" xfId="3359" xr:uid="{BA612305-A025-4C5C-91FF-233987094250}"/>
    <cellStyle name="Currency 4 9 2" xfId="8038" xr:uid="{2B422115-7993-40E3-9840-59E155F4C884}"/>
    <cellStyle name="Currency 5" xfId="3360" xr:uid="{06891382-A149-48D8-AC70-0267F0BAE259}"/>
    <cellStyle name="Currency 5 2" xfId="3361" xr:uid="{86EF03B4-76FE-4324-AB68-348644CCEEAD}"/>
    <cellStyle name="Currency 5 2 2" xfId="5857" xr:uid="{8EBE9C16-2400-40E9-BB92-1DBC1206744E}"/>
    <cellStyle name="Currency 5 3" xfId="3362" xr:uid="{0711C6B7-8C1A-45C3-8B50-A53FA266069C}"/>
    <cellStyle name="Currency 5 3 2" xfId="5503" xr:uid="{15271E66-0FB1-46ED-ABAB-FC0B695EC1A9}"/>
    <cellStyle name="Currency 5 4" xfId="4857" xr:uid="{5FA33325-8331-426E-B0F2-DF58B9CEFB31}"/>
    <cellStyle name="Currency 6" xfId="3363" xr:uid="{0998BFF8-B6C4-4A85-B652-95584EE7C5FF}"/>
    <cellStyle name="Currency 6 2" xfId="4876" xr:uid="{647002B3-EB5C-4849-9717-F3F587A40565}"/>
    <cellStyle name="Currency 7" xfId="3364" xr:uid="{D940B465-CEA7-47FF-A579-08B26438BD58}"/>
    <cellStyle name="Currency 7 2" xfId="4813" xr:uid="{1114BE8E-4DC1-469C-AA7C-216DF1C14472}"/>
    <cellStyle name="Currency 8" xfId="3365" xr:uid="{083CB140-9385-42B9-95F4-61C11BF1D2B9}"/>
    <cellStyle name="Currency 8 2" xfId="4816" xr:uid="{857CEAC6-73BE-40EA-BC4B-90E4B6621171}"/>
    <cellStyle name="Currency 9" xfId="3366" xr:uid="{D4C095E2-A656-4273-BAF4-68687F01382F}"/>
    <cellStyle name="Currency 9 2" xfId="3367" xr:uid="{6F63B0F1-A78C-464D-8A72-13E73A2A1975}"/>
    <cellStyle name="Currency 9 2 2" xfId="7005" xr:uid="{7BA5AFE1-55E2-45C8-9ADE-4EF0C7AE2099}"/>
    <cellStyle name="Currency 9 3" xfId="3368" xr:uid="{A0BCA1F3-4C8D-4EC7-876A-6667BA682B61}"/>
    <cellStyle name="Currency 9 3 2" xfId="7656" xr:uid="{A1F5725F-2739-4069-B36B-491242974685}"/>
    <cellStyle name="Currency 9 4" xfId="3369" xr:uid="{41E00812-A7C5-4987-802B-685A0FAFD201}"/>
    <cellStyle name="Currency 9 4 2" xfId="8312" xr:uid="{17421406-D92F-4FD7-AC43-C0A5F5FE001A}"/>
    <cellStyle name="Currency 9 5" xfId="3370" xr:uid="{8A6968BA-29FD-4E4C-A7E0-FB0F860A353C}"/>
    <cellStyle name="Currency 9 5 2" xfId="8975" xr:uid="{8D5A02ED-A629-4159-8920-819731A1827C}"/>
    <cellStyle name="Currency 9 6" xfId="3371" xr:uid="{77E65361-6147-41A0-A267-7A64A5963ECC}"/>
    <cellStyle name="Currency 9 6 2" xfId="5969" xr:uid="{2FD69AD2-9DDC-4222-AE62-3C1438BBCE44}"/>
    <cellStyle name="Currency 9 7" xfId="4819" xr:uid="{EF095FBF-8911-456A-B6C8-313CAB19902A}"/>
    <cellStyle name="Currency0" xfId="3372" xr:uid="{5ECCEC93-3875-4510-9B0E-6624F6F13496}"/>
    <cellStyle name="Currency0 2" xfId="3373" xr:uid="{B582D894-6D86-4A7A-A30C-591FF37521E9}"/>
    <cellStyle name="Currency0 2 2" xfId="3374" xr:uid="{E08BE180-E0FF-4241-B888-C6548C055512}"/>
    <cellStyle name="Currency0 2 2 2" xfId="4954" xr:uid="{22133BFB-D3F1-4813-BA73-0BE2F61C804E}"/>
    <cellStyle name="Currency0 2 3" xfId="4953" xr:uid="{61303756-1D71-4A73-A0FA-216702F8EC81}"/>
    <cellStyle name="Currency0 3" xfId="4952" xr:uid="{93F514A4-7706-4A9D-96B7-F3D16C8DF6C9}"/>
    <cellStyle name="Date" xfId="3375" xr:uid="{6725B6DD-1E3A-4554-A1F9-C1993C5C1F49}"/>
    <cellStyle name="Date 2" xfId="3376" xr:uid="{141DB3BE-066E-4644-9FFE-74A1FE0FCBAA}"/>
    <cellStyle name="Date 2 2" xfId="3377" xr:uid="{065149CD-8EEA-45C2-8ED1-3E81BAB6F1BF}"/>
    <cellStyle name="Date 2 2 2" xfId="4957" xr:uid="{152D310A-9A50-49CB-9727-6D981662DAE6}"/>
    <cellStyle name="Date 2 3" xfId="4956" xr:uid="{201B5FEC-A192-4730-B4ED-211CF9BBD345}"/>
    <cellStyle name="Date 3" xfId="4955" xr:uid="{7B347FFC-7495-47CF-A855-EA145A3CBBE9}"/>
    <cellStyle name="Excel Built-in Comma" xfId="3378" xr:uid="{797386E2-A281-4D72-BB1D-1B5F8B3E08EE}"/>
    <cellStyle name="Explanatory Text" xfId="3379" builtinId="53" customBuiltin="1"/>
    <cellStyle name="Explanatory Text 2" xfId="3380" xr:uid="{54DAA61E-D7D0-47BE-99E8-0C01F18CA5B7}"/>
    <cellStyle name="Explanatory Text 2 2" xfId="3381" xr:uid="{ADB091DE-FC3A-46E8-B345-0FB304F99763}"/>
    <cellStyle name="Explanatory Text 2 2 2" xfId="6363" xr:uid="{9A88FBEA-0182-4832-9041-C9C8E4D941F1}"/>
    <cellStyle name="Explanatory Text 2 3" xfId="4958" xr:uid="{0985A57D-A026-4188-B9CD-D226EF26C560}"/>
    <cellStyle name="Explanatory Text 3" xfId="3382" xr:uid="{4498F322-2C24-4B9C-8BD7-D76ED8681F1D}"/>
    <cellStyle name="Explanatory Text 3 2" xfId="6394" xr:uid="{AECABD29-E5ED-491C-B377-D5893F5709FB}"/>
    <cellStyle name="Explanatory Text 4" xfId="3383" xr:uid="{2BEED0AA-25D7-4C75-A562-38DAB2F9FB92}"/>
    <cellStyle name="Explanatory Text 4 2" xfId="6327" xr:uid="{08A2A5B8-5A38-4323-9073-28B5E902DACC}"/>
    <cellStyle name="Explanatory Text 5" xfId="4778" xr:uid="{11FEB770-FE1E-403F-B6EC-2E1E36CA937B}"/>
    <cellStyle name="Fixed" xfId="3384" xr:uid="{0A710C3E-B5F6-477E-9052-F16F969337D0}"/>
    <cellStyle name="Fixed 2" xfId="3385" xr:uid="{CC3FECC7-1C96-4CAD-93D6-493477692A9E}"/>
    <cellStyle name="Fixed 2 2" xfId="3386" xr:uid="{8010F80B-1EA8-4F63-80CD-293BB662CE56}"/>
    <cellStyle name="Fixed 2 2 2" xfId="4961" xr:uid="{7E7BB959-5F4E-4B97-8DB0-FCCDAE12C244}"/>
    <cellStyle name="Fixed 2 3" xfId="4960" xr:uid="{43B35B3D-F82C-4E90-A86B-06C9B3BF2C0A}"/>
    <cellStyle name="Fixed 3" xfId="4959" xr:uid="{CBFDEDD8-C581-46B8-86F4-95DDC5757647}"/>
    <cellStyle name="Formula - size 10" xfId="3387" xr:uid="{E682A528-432A-4EB7-B96A-69945B480932}"/>
    <cellStyle name="Formula - size 10 2" xfId="5506" xr:uid="{4D1760C6-C230-42FC-8B86-AAC79B46F3D3}"/>
    <cellStyle name="Formula - size 11" xfId="3388" xr:uid="{ADB3159B-340A-4AB9-9945-EEA3CC7951CC}"/>
    <cellStyle name="Formula - size 11 2" xfId="5507" xr:uid="{6B2AC924-52A8-49BD-98FD-F35EC1117489}"/>
    <cellStyle name="Formula - size 8" xfId="3389" xr:uid="{80A49DC6-BF26-4A75-B923-09C7BFFEFC43}"/>
    <cellStyle name="Formula - size 8 2" xfId="5508" xr:uid="{F4B6A5C3-E6B8-40F0-890F-78B3FE2B67C1}"/>
    <cellStyle name="Formula - size 9" xfId="3390" xr:uid="{DA3AA0BB-1DB0-4AE7-8249-DA1E9F5E63A7}"/>
    <cellStyle name="Formula - size 9 2" xfId="5509" xr:uid="{C6A2A588-0E6D-45D8-A19E-1434C2555A1E}"/>
    <cellStyle name="Good" xfId="3391" builtinId="26" customBuiltin="1"/>
    <cellStyle name="Good 2" xfId="3392" xr:uid="{C58358FB-7A97-45FB-B911-9D7951879803}"/>
    <cellStyle name="Good 2 2" xfId="3393" xr:uid="{3A972F36-9AB3-4683-A5CD-5CD5CF2DC069}"/>
    <cellStyle name="Good 2 2 2" xfId="6355" xr:uid="{B613395F-1478-4977-87F0-3270CE1AF262}"/>
    <cellStyle name="Good 2 3" xfId="3394" xr:uid="{2087990F-3143-4DAC-8DC5-ABD005D55002}"/>
    <cellStyle name="Good 2 3 2" xfId="4962" xr:uid="{511E346E-4768-4877-9A55-239ABAF2804F}"/>
    <cellStyle name="Good 2 4" xfId="4858" xr:uid="{071C530D-BA6A-41EE-B92E-7219BF20E640}"/>
    <cellStyle name="Good 3" xfId="3395" xr:uid="{14DF9524-5883-4C3C-8F00-8923061430C6}"/>
    <cellStyle name="Good 3 2" xfId="6374" xr:uid="{4FC9A8B4-032B-40D8-BB4D-99B9DA289C71}"/>
    <cellStyle name="Good 4" xfId="3396" xr:uid="{8AF4E438-C854-46B5-9837-A20D292D9FE8}"/>
    <cellStyle name="Good 4 2" xfId="6317" xr:uid="{3D0E158C-528A-4D7E-89AB-480EE42E3047}"/>
    <cellStyle name="Good 5" xfId="4769" xr:uid="{F4799B4D-EA59-4832-8DD1-4428E37EBA50}"/>
    <cellStyle name="Heading 1" xfId="3397" builtinId="16" customBuiltin="1"/>
    <cellStyle name="Heading 1 2" xfId="3398" xr:uid="{27F854B8-B770-4265-ABD3-488AEAB0C9D1}"/>
    <cellStyle name="Heading 1 2 2" xfId="3399" xr:uid="{72B28DB8-12FD-477B-9964-663BAD12AC3E}"/>
    <cellStyle name="Heading 1 2 2 2" xfId="4964" xr:uid="{F2EB8B47-019F-4DF7-83AC-6E84BF5A8412}"/>
    <cellStyle name="Heading 1 2 3" xfId="3400" xr:uid="{4B91205C-BAF7-4CF4-9BEA-FFDC0912BBE5}"/>
    <cellStyle name="Heading 1 2 3 2" xfId="5015" xr:uid="{A79355A0-342F-4D0A-B12E-D36ECB65FF6B}"/>
    <cellStyle name="Heading 1 2 4" xfId="3401" xr:uid="{41522AFC-6292-42B2-866C-5A473421FD66}"/>
    <cellStyle name="Heading 1 2 4 2" xfId="4963" xr:uid="{4898959A-525C-49D0-8C83-647B46817096}"/>
    <cellStyle name="Heading 1 2 5" xfId="4859" xr:uid="{9C84EB8B-AD2A-4354-A2CB-82F7F13F4241}"/>
    <cellStyle name="Heading 1 3" xfId="3402" xr:uid="{65AB5712-7EE7-493B-96AB-3C2324262449}"/>
    <cellStyle name="Heading 1 3 2" xfId="3403" xr:uid="{EDCCBFE2-C1B6-462C-8E90-2DBB4651A9EE}"/>
    <cellStyle name="Heading 1 3 2 2" xfId="4966" xr:uid="{8C37E69E-51ED-4382-9A99-8E497F51E130}"/>
    <cellStyle name="Heading 1 3 3" xfId="4965" xr:uid="{1C73A4E0-0037-4F51-A9D6-937E86E36AC2}"/>
    <cellStyle name="Heading 1 4" xfId="4765" xr:uid="{A4EFE589-C6A2-4930-BE75-2CA1C7FE15F0}"/>
    <cellStyle name="Heading 2" xfId="3404" builtinId="17" customBuiltin="1"/>
    <cellStyle name="Heading 2 2" xfId="3405" xr:uid="{B089BAD3-E94C-435F-B853-7CE0A39BC946}"/>
    <cellStyle name="Heading 2 2 2" xfId="3406" xr:uid="{54108C55-36AC-40E3-8E41-80733019BFE1}"/>
    <cellStyle name="Heading 2 2 2 2" xfId="4968" xr:uid="{D1FC55A0-A71D-4BB5-82BB-3ED28344B738}"/>
    <cellStyle name="Heading 2 2 3" xfId="3407" xr:uid="{7FEE8BEE-BFA8-40EB-B9AD-69CD937C0C68}"/>
    <cellStyle name="Heading 2 2 3 2" xfId="5016" xr:uid="{29848B01-1B18-4913-9623-2687C1B4A071}"/>
    <cellStyle name="Heading 2 2 4" xfId="3408" xr:uid="{D8DEE64D-C4FA-4D26-8B67-2A5C6BC3ABC6}"/>
    <cellStyle name="Heading 2 2 4 2" xfId="4967" xr:uid="{21ABD009-5D44-4401-AA1F-927EED8FB018}"/>
    <cellStyle name="Heading 2 2 5" xfId="4860" xr:uid="{D3D0414E-2343-4F30-9937-1DD94A419501}"/>
    <cellStyle name="Heading 2 3" xfId="3409" xr:uid="{5517DAFB-AA11-4AC9-B430-D747A3DA01C8}"/>
    <cellStyle name="Heading 2 3 2" xfId="3410" xr:uid="{47852470-9E5D-421C-AC1E-76043EFF04D0}"/>
    <cellStyle name="Heading 2 3 2 2" xfId="4970" xr:uid="{E0572115-3DC9-410F-8EA6-FD0A5F72AE0B}"/>
    <cellStyle name="Heading 2 3 3" xfId="4969" xr:uid="{7434CFD3-53D5-4051-BBA0-03CF01EC62A4}"/>
    <cellStyle name="Heading 2 4" xfId="4766" xr:uid="{B9779AC8-15C2-46B5-B9CA-68476F9D0398}"/>
    <cellStyle name="Heading 3" xfId="3411" builtinId="18" customBuiltin="1"/>
    <cellStyle name="Heading 3 2" xfId="3412" xr:uid="{5B8214F6-CF26-4EC2-8262-17C1A7F41F3E}"/>
    <cellStyle name="Heading 3 2 2" xfId="3413" xr:uid="{1CAC4651-55DC-4856-8713-2D5621EE17D1}"/>
    <cellStyle name="Heading 3 2 2 2" xfId="4971" xr:uid="{B672E42F-1100-48D4-B8C1-25536A9A9AFD}"/>
    <cellStyle name="Heading 3 2 3" xfId="4861" xr:uid="{FC2AD059-BEF0-42BA-8A84-69D57CE42646}"/>
    <cellStyle name="Heading 3 3" xfId="4767" xr:uid="{31418750-2C55-43C8-AE9C-289D0BDE3842}"/>
    <cellStyle name="Heading 4" xfId="3414" builtinId="19" customBuiltin="1"/>
    <cellStyle name="Heading 4 2" xfId="3415" xr:uid="{CDB9A661-6E6C-4CF6-8153-5A8AC4514000}"/>
    <cellStyle name="Heading 4 2 2" xfId="3416" xr:uid="{67FC476D-F37A-454D-8C4D-D7C8F2EAB387}"/>
    <cellStyle name="Heading 4 2 2 2" xfId="4972" xr:uid="{03FA938F-52DC-4E32-9DE3-75A0788BEC78}"/>
    <cellStyle name="Heading 4 2 3" xfId="4862" xr:uid="{61833183-3258-4196-805B-92BA7F1F14BF}"/>
    <cellStyle name="Heading 4 3" xfId="4768" xr:uid="{9EFFA5E7-2F39-4D92-BE65-BB2745F14D05}"/>
    <cellStyle name="Hyperlink" xfId="3417" builtinId="8"/>
    <cellStyle name="Hyperlink 2" xfId="3418" xr:uid="{5BF1D311-E920-42C7-A88D-8474A52AE53E}"/>
    <cellStyle name="Hyperlink 2 2" xfId="3419" xr:uid="{D9620BF0-43FB-45BA-AD9C-153DDB3B8361}"/>
    <cellStyle name="Hyperlink 2 2 2" xfId="5510" xr:uid="{62C651F5-A8F8-4584-846F-2AF9967C234F}"/>
    <cellStyle name="Hyperlink 2 3" xfId="4880" xr:uid="{BA701CB0-E66D-43DB-B6C2-3C1363D831FA}"/>
    <cellStyle name="Hyperlink 3" xfId="3420" xr:uid="{83D1611F-5F38-4951-9A3D-4F3A7D1170F9}"/>
    <cellStyle name="Hyperlink 3 2" xfId="4874" xr:uid="{55E6FE72-897F-48C2-9E3B-B3257FB08C29}"/>
    <cellStyle name="Hyperlink 4" xfId="3421" xr:uid="{43350928-997F-4B5F-84FF-BC385CBBAE53}"/>
    <cellStyle name="Hyperlink 4 2" xfId="4805" xr:uid="{0ADEEA08-88DB-46BF-B205-4DD28A220E2E}"/>
    <cellStyle name="Input" xfId="3422" builtinId="20" customBuiltin="1"/>
    <cellStyle name="Input 2" xfId="3423" xr:uid="{074EFBCA-47F3-4728-ADC0-4BDFB2D7677E}"/>
    <cellStyle name="Input 2 2" xfId="3424" xr:uid="{2A0650DD-90A1-4AAE-A6A7-E21DE6A2F8C1}"/>
    <cellStyle name="Input 2 2 2" xfId="6357" xr:uid="{15DE3641-F276-4181-8035-71A3D23D3677}"/>
    <cellStyle name="Input 2 3" xfId="3425" xr:uid="{ABBA48BE-03C5-498D-9B46-9F8C8E825331}"/>
    <cellStyle name="Input 2 3 2" xfId="4973" xr:uid="{5A73B0D3-1FBB-4CBE-83A9-A640E8A58ABA}"/>
    <cellStyle name="Input 2 4" xfId="4863" xr:uid="{275746C3-1F17-49E7-9DFA-8249891AF3F8}"/>
    <cellStyle name="Input 3" xfId="3426" xr:uid="{4861BC0B-CB2B-4F8E-93F7-6D8D7AB56225}"/>
    <cellStyle name="Input 3 2" xfId="6395" xr:uid="{FB293DB8-AD0E-403D-B690-C9075157E799}"/>
    <cellStyle name="Input 4" xfId="3427" xr:uid="{AA6F5128-14BF-4FF8-A2EC-AD657B2B4EAB}"/>
    <cellStyle name="Input 4 2" xfId="6320" xr:uid="{C23D5AE2-6746-4EBD-96E2-F82222DDC762}"/>
    <cellStyle name="Input 5" xfId="4772" xr:uid="{D592AB64-0346-400A-AEAF-582AF91E013A}"/>
    <cellStyle name="Linked Cell" xfId="3428" builtinId="24" customBuiltin="1"/>
    <cellStyle name="Linked Cell 2" xfId="3429" xr:uid="{0B6E34C1-90F1-4208-A5B2-070F554062B5}"/>
    <cellStyle name="Linked Cell 2 2" xfId="3430" xr:uid="{49027C3F-C3B8-4C89-B5F5-0E3176A546B0}"/>
    <cellStyle name="Linked Cell 2 2 2" xfId="6360" xr:uid="{8970B00A-1654-4C69-ACDD-98FBC4866510}"/>
    <cellStyle name="Linked Cell 2 3" xfId="3431" xr:uid="{38DB8184-D797-49C4-9632-E653497FFB9F}"/>
    <cellStyle name="Linked Cell 2 3 2" xfId="4974" xr:uid="{C2769154-5A9F-4805-8E17-2F42E5094706}"/>
    <cellStyle name="Linked Cell 2 4" xfId="4864" xr:uid="{A9EF261C-AF35-4C18-9AC9-C59B8EC7E179}"/>
    <cellStyle name="Linked Cell 3" xfId="3432" xr:uid="{C27FC948-F900-427F-A86D-F7D46A65DE55}"/>
    <cellStyle name="Linked Cell 3 2" xfId="6383" xr:uid="{E9D12592-7278-46C7-AFCF-0EA069A3DD5F}"/>
    <cellStyle name="Linked Cell 4" xfId="3433" xr:uid="{FD20B5CA-3497-47CE-8E4A-13B67041B6F9}"/>
    <cellStyle name="Linked Cell 4 2" xfId="6323" xr:uid="{C4FFCEA5-C92B-4DC3-81C5-B772CA8999D7}"/>
    <cellStyle name="Linked Cell 5" xfId="4775" xr:uid="{D0E296A5-6148-4456-8F19-8AF0A44E3B04}"/>
    <cellStyle name="Neutral" xfId="3434" builtinId="28" customBuiltin="1"/>
    <cellStyle name="Neutral 2" xfId="3435" xr:uid="{EEA358F7-B0A0-45CA-97D8-E601A6E5C180}"/>
    <cellStyle name="Neutral 2 2" xfId="3436" xr:uid="{CC9308E1-7DBA-4ACE-9A3D-21B72585F183}"/>
    <cellStyle name="Neutral 2 2 2" xfId="5511" xr:uid="{2A2921CF-E076-41DA-A4F7-99C97885F844}"/>
    <cellStyle name="Neutral 2 3" xfId="3437" xr:uid="{3E00EAA3-34E8-41BA-8532-D1D3DEF70468}"/>
    <cellStyle name="Neutral 2 3 2" xfId="4975" xr:uid="{0E46F8FA-00CC-4BD9-90AF-1A831531C6B3}"/>
    <cellStyle name="Neutral 2 4" xfId="4865" xr:uid="{23FA000A-3B4E-4B24-82C3-B233429F7320}"/>
    <cellStyle name="Neutral 3" xfId="3438" xr:uid="{269F13A0-B64E-42D7-AEF0-53DE36EA6935}"/>
    <cellStyle name="Neutral 3 2" xfId="3439" xr:uid="{E0E6286F-B9EE-4D7C-A79A-938661E27AB0}"/>
    <cellStyle name="Neutral 3 2 2" xfId="6372" xr:uid="{345697D2-756D-4935-AAC4-E5D90A6DB590}"/>
    <cellStyle name="Neutral 3 3" xfId="4815" xr:uid="{48311F10-82C8-4F84-BC0E-3FF9F8EDFF19}"/>
    <cellStyle name="Neutral 4" xfId="3440" xr:uid="{B13BB07F-377D-4122-AAAD-DF1F51CB4AF5}"/>
    <cellStyle name="Neutral 4 2" xfId="6319" xr:uid="{A28C3252-E133-4359-93DA-427CCE9B85AC}"/>
    <cellStyle name="Neutral 5" xfId="3441" xr:uid="{AE8103EA-C177-464B-8C23-3B38BB195EF8}"/>
    <cellStyle name="Neutral 5 2" xfId="6308" xr:uid="{3A525421-60B4-4C67-BF5A-771A3D186493}"/>
    <cellStyle name="Neutral 6" xfId="4771" xr:uid="{A78F3804-DC49-4D44-8312-B03659E10758}"/>
    <cellStyle name="Normal" xfId="0" builtinId="0"/>
    <cellStyle name="Normal - size 10" xfId="3442" xr:uid="{F6CCA857-28B8-4CC2-8152-3E8A1C7D7801}"/>
    <cellStyle name="Normal - size 10 2" xfId="5512" xr:uid="{366DA72D-9A77-43E6-8CC2-6CFD89FE05C8}"/>
    <cellStyle name="Normal - size 11" xfId="3443" xr:uid="{6FD82CBD-2ADC-4914-917F-0EF427040C35}"/>
    <cellStyle name="Normal - size 11 2" xfId="3444" xr:uid="{E1BBF55B-C4CE-4C3B-A4E4-FAAC55329892}"/>
    <cellStyle name="Normal - size 11 2 2" xfId="5514" xr:uid="{9B6570A1-23A1-45E7-A665-C3D500A3FA46}"/>
    <cellStyle name="Normal - size 11 3" xfId="5513" xr:uid="{8AF369AE-4E9C-4CB1-BAE9-D07B2B63E17B}"/>
    <cellStyle name="Normal - size 8" xfId="3445" xr:uid="{398C2008-5823-491E-9B06-B77AFD7E43F5}"/>
    <cellStyle name="Normal - size 8 2" xfId="5515" xr:uid="{CAA3ADA0-25C0-4070-9BE7-3AF79A788051}"/>
    <cellStyle name="Normal - size 9" xfId="3446" xr:uid="{B4AE603A-9C49-42C4-AAEF-0E7F7C1C355E}"/>
    <cellStyle name="Normal - size 9 2" xfId="5516" xr:uid="{DC3CE353-D572-4D25-95EF-8C44AA87705F}"/>
    <cellStyle name="Normal 10" xfId="3447" xr:uid="{CE792079-0FDB-4534-90AA-0A5C54AAAFF5}"/>
    <cellStyle name="Normal 10 2" xfId="3448" xr:uid="{43AE5703-2639-41DE-BE67-105159404242}"/>
    <cellStyle name="Normal 10 2 2" xfId="3449" xr:uid="{4E98162D-E911-4310-8CBF-0467189ED568}"/>
    <cellStyle name="Normal 10 3" xfId="3450" xr:uid="{B225C63F-B974-4C16-B05C-E0EED2013017}"/>
    <cellStyle name="Normal 10 4" xfId="3451" xr:uid="{DF0DE66B-1E53-47DB-A16D-0A308DF23715}"/>
    <cellStyle name="Normal 10 4 2" xfId="6424" xr:uid="{A9E5BED9-1E07-4184-AE2F-927DA227D3B7}"/>
    <cellStyle name="Normal 10 5" xfId="5517" xr:uid="{0005A14D-99D9-4B91-AC21-2AFC924F3058}"/>
    <cellStyle name="Normal 100" xfId="3452" xr:uid="{0AE49F51-5B07-4836-BCF8-718EAB734EE4}"/>
    <cellStyle name="Normal 101" xfId="3453" xr:uid="{3A06B814-822C-48D3-B749-CAA8E3D1B510}"/>
    <cellStyle name="Normal 102" xfId="3454" xr:uid="{E52BB2D2-707C-4498-B500-DCDCD9E3C10C}"/>
    <cellStyle name="Normal 103" xfId="3455" xr:uid="{C75EC45B-9179-4A64-A206-D82A10E93529}"/>
    <cellStyle name="Normal 104" xfId="3456" xr:uid="{157B58AF-7D7D-422F-916C-80B7A863C849}"/>
    <cellStyle name="Normal 105" xfId="3457" xr:uid="{1545BDBB-74A0-4DB7-9569-EFB597D5371B}"/>
    <cellStyle name="Normal 106" xfId="3458" xr:uid="{E6DDD694-4517-481E-90ED-8FB628E6D872}"/>
    <cellStyle name="Normal 107" xfId="3459" xr:uid="{C23582ED-B65D-4716-97CA-A5C313B490E6}"/>
    <cellStyle name="Normal 108" xfId="3460" xr:uid="{7B12699F-AE5E-4339-B880-ECE101A2A9C2}"/>
    <cellStyle name="Normal 109" xfId="3461" xr:uid="{13CCBAB5-422F-444E-B5B7-D2D4E0490F56}"/>
    <cellStyle name="Normal 11" xfId="3462" xr:uid="{75421B9E-B7A1-4665-B0E5-B6932A265B78}"/>
    <cellStyle name="Normal 11 10" xfId="3463" xr:uid="{5CC0C1D0-447D-48C4-9D42-A098D7F71831}"/>
    <cellStyle name="Normal 11 10 2" xfId="8683" xr:uid="{AAD6C7B1-E054-4BBF-B3CE-E06B24563D0C}"/>
    <cellStyle name="Normal 11 11" xfId="5518" xr:uid="{50727CB4-FE99-4C30-BDA0-FF95805650CF}"/>
    <cellStyle name="Normal 11 2" xfId="3464" xr:uid="{F083ADC9-3DB6-43BB-8933-A4C0D8526F83}"/>
    <cellStyle name="Normal 11 2 10" xfId="5727" xr:uid="{8BACDEAF-1949-4756-8D4E-1A0AF7B53616}"/>
    <cellStyle name="Normal 11 2 2" xfId="3465" xr:uid="{16E3EEFF-CC83-43CB-A17E-85FA635526BF}"/>
    <cellStyle name="Normal 11 2 2 2" xfId="3466" xr:uid="{9D6658F8-7F67-497F-A4FF-5E8A959ADA9C}"/>
    <cellStyle name="Normal 11 2 2 2 2" xfId="3467" xr:uid="{84B3198C-1D85-4840-A6CE-4C9A87B4FBA6}"/>
    <cellStyle name="Normal 11 2 2 2 2 2" xfId="7202" xr:uid="{69A37FEF-75E9-4AE8-9A68-E7432C12E228}"/>
    <cellStyle name="Normal 11 2 2 2 3" xfId="3468" xr:uid="{8BD31815-EB6D-4417-A70D-8F0F1EDC9F2E}"/>
    <cellStyle name="Normal 11 2 2 2 3 2" xfId="7853" xr:uid="{D74C1A2C-FAD7-4A46-8B30-D50846232746}"/>
    <cellStyle name="Normal 11 2 2 2 4" xfId="3469" xr:uid="{BA102CA2-122A-4C7A-A1DC-A8E3E403726A}"/>
    <cellStyle name="Normal 11 2 2 2 4 2" xfId="8509" xr:uid="{C67AEACB-556D-477A-B35E-4B8534623253}"/>
    <cellStyle name="Normal 11 2 2 2 5" xfId="3470" xr:uid="{5F67A2BA-B45A-4C0E-B0C3-A0843F632F61}"/>
    <cellStyle name="Normal 11 2 2 2 5 2" xfId="9172" xr:uid="{28902EDA-2A1C-44A5-A162-DF9B31A6F03B}"/>
    <cellStyle name="Normal 11 2 2 2 6" xfId="6170" xr:uid="{2A072CA7-91CE-40FD-9515-CCBD5A0B6447}"/>
    <cellStyle name="Normal 11 2 2 3" xfId="3471" xr:uid="{0DD1CBB8-4D65-4DE3-999E-0CF62D04FD74}"/>
    <cellStyle name="Normal 11 2 2 3 2" xfId="6639" xr:uid="{3535448E-0F64-4A35-9687-AF9AC1861B35}"/>
    <cellStyle name="Normal 11 2 2 4" xfId="3472" xr:uid="{38CF1622-9EFB-4AE9-8CD2-79744863C779}"/>
    <cellStyle name="Normal 11 2 2 4 2" xfId="6875" xr:uid="{3C73AB33-8792-47CA-88D9-84DE056650FF}"/>
    <cellStyle name="Normal 11 2 2 5" xfId="3473" xr:uid="{785E7C36-79F3-42E3-BDE0-76850EC1C15B}"/>
    <cellStyle name="Normal 11 2 2 5 2" xfId="7526" xr:uid="{991E36B4-56C4-4313-8DA5-F54551245287}"/>
    <cellStyle name="Normal 11 2 2 6" xfId="3474" xr:uid="{A0AD26C6-35C7-4520-B4F0-4FC45C80EFF3}"/>
    <cellStyle name="Normal 11 2 2 6 2" xfId="8182" xr:uid="{D2E160B7-0EA1-44B8-8AAB-110036114275}"/>
    <cellStyle name="Normal 11 2 2 7" xfId="3475" xr:uid="{FC8E5A81-16C7-4732-9A55-B0EBF5CACF23}"/>
    <cellStyle name="Normal 11 2 2 7 2" xfId="8845" xr:uid="{78B25DC4-294A-4043-93B6-208286274A0D}"/>
    <cellStyle name="Normal 11 2 2 8" xfId="5834" xr:uid="{90A515FC-EC2B-4B93-95C2-DC613E20A8F9}"/>
    <cellStyle name="Normal 11 2 3" xfId="3476" xr:uid="{11AAC002-419A-4892-8A00-FB331E33197E}"/>
    <cellStyle name="Normal 11 2 3 2" xfId="3477" xr:uid="{CC1BF621-4814-413C-8B6C-4DCA0A256207}"/>
    <cellStyle name="Normal 11 2 3 2 2" xfId="3478" xr:uid="{F50A3441-105A-4987-BB10-ABC8FC07A28F}"/>
    <cellStyle name="Normal 11 2 3 2 2 2" xfId="7310" xr:uid="{C4816D3A-EF55-46C3-8CD5-21C03BAB2BC2}"/>
    <cellStyle name="Normal 11 2 3 2 3" xfId="3479" xr:uid="{98E3AAF7-F678-49C1-8222-7E12C695C2C6}"/>
    <cellStyle name="Normal 11 2 3 2 3 2" xfId="7961" xr:uid="{A0E207C6-A0F0-4245-8DAF-1434DD1B4D47}"/>
    <cellStyle name="Normal 11 2 3 2 4" xfId="3480" xr:uid="{52CEE286-B37D-439E-A27B-6C29F4AC8FCD}"/>
    <cellStyle name="Normal 11 2 3 2 4 2" xfId="8617" xr:uid="{7E5AEBFC-F835-4B38-A7D9-01723F3BAAE7}"/>
    <cellStyle name="Normal 11 2 3 2 5" xfId="3481" xr:uid="{FFCA5544-AB12-4185-8626-66430A38E4BF}"/>
    <cellStyle name="Normal 11 2 3 2 5 2" xfId="9280" xr:uid="{0238EF5A-67A3-4CE4-995F-CEE22C7B085C}"/>
    <cellStyle name="Normal 11 2 3 2 6" xfId="6278" xr:uid="{660A0A55-F46C-432C-AA8A-86B6BF4B4376}"/>
    <cellStyle name="Normal 11 2 3 3" xfId="3482" xr:uid="{FDD2988A-2EE2-4A2E-B3B7-BF1068B55196}"/>
    <cellStyle name="Normal 11 2 3 3 2" xfId="6983" xr:uid="{87462A58-2750-4743-8F53-F5E78866A654}"/>
    <cellStyle name="Normal 11 2 3 4" xfId="3483" xr:uid="{C2F99C4F-2B8E-475C-ACE1-F8B14DB273C6}"/>
    <cellStyle name="Normal 11 2 3 4 2" xfId="7634" xr:uid="{DD5508AE-1C1E-41D6-A2E0-79C7568D109A}"/>
    <cellStyle name="Normal 11 2 3 5" xfId="3484" xr:uid="{0F5BBA98-4346-46A8-9D5C-6DD5E78F7CD0}"/>
    <cellStyle name="Normal 11 2 3 5 2" xfId="8290" xr:uid="{AA9DB824-A5B0-4CF8-8FA0-D1EF5F04410F}"/>
    <cellStyle name="Normal 11 2 3 6" xfId="3485" xr:uid="{231945DE-2473-4816-BCA3-323380D49100}"/>
    <cellStyle name="Normal 11 2 3 6 2" xfId="8953" xr:uid="{0E1A3BC2-106D-4C1B-81EB-2199173C24F7}"/>
    <cellStyle name="Normal 11 2 3 7" xfId="5948" xr:uid="{F8C426B8-5B8F-47D5-A235-3F109A4D8D54}"/>
    <cellStyle name="Normal 11 2 4" xfId="3486" xr:uid="{203ED4BD-9781-4513-B804-CE71416876E7}"/>
    <cellStyle name="Normal 11 2 4 2" xfId="3487" xr:uid="{320AE70F-2CA9-4124-B54C-1C932D7DAAE3}"/>
    <cellStyle name="Normal 11 2 4 2 2" xfId="7094" xr:uid="{E7296E1E-0B56-44A5-829B-7450D0BC8C36}"/>
    <cellStyle name="Normal 11 2 4 3" xfId="3488" xr:uid="{56271237-DCC3-4202-9F46-1DB4AF52D590}"/>
    <cellStyle name="Normal 11 2 4 3 2" xfId="7745" xr:uid="{97A8A822-712A-4E3B-A60D-584B70920DC7}"/>
    <cellStyle name="Normal 11 2 4 4" xfId="3489" xr:uid="{3DF497CA-9C5C-4E4F-ABA8-35E2850ADF27}"/>
    <cellStyle name="Normal 11 2 4 4 2" xfId="8401" xr:uid="{6A2A3CEA-1C2B-4AAE-97F1-0B26F34AF8C5}"/>
    <cellStyle name="Normal 11 2 4 5" xfId="3490" xr:uid="{F2E470E0-E6E1-42D3-B121-33624AAAF05A}"/>
    <cellStyle name="Normal 11 2 4 5 2" xfId="9064" xr:uid="{5D6DEBA3-21E0-480A-8F1A-0774BDAF2DFB}"/>
    <cellStyle name="Normal 11 2 4 6" xfId="6062" xr:uid="{959CFEC9-E281-46EF-892D-6F8D7C369F0B}"/>
    <cellStyle name="Normal 11 2 5" xfId="3491" xr:uid="{FF524851-D481-45EE-A00F-33E3DD652492}"/>
    <cellStyle name="Normal 11 2 5 2" xfId="6637" xr:uid="{9DAF063F-9EC6-44C0-A78C-86CDBF57C4FD}"/>
    <cellStyle name="Normal 11 2 6" xfId="3492" xr:uid="{A1F84AC9-FC98-41CC-97E1-A42780C5DFC1}"/>
    <cellStyle name="Normal 11 2 6 2" xfId="6767" xr:uid="{E917B914-3460-4D36-9FA1-2FCF95B22862}"/>
    <cellStyle name="Normal 11 2 7" xfId="3493" xr:uid="{D3DD3AF7-9BBE-4E27-BEE4-07A34B7A4DF5}"/>
    <cellStyle name="Normal 11 2 7 2" xfId="7418" xr:uid="{EB0075B3-3583-43EC-9843-CFA5FCC240F5}"/>
    <cellStyle name="Normal 11 2 8" xfId="3494" xr:uid="{88BA51E7-B732-4A29-B92A-AD805D2F6E19}"/>
    <cellStyle name="Normal 11 2 8 2" xfId="8074" xr:uid="{B3211E1C-E5CA-4AC2-9916-C7E473E8DF63}"/>
    <cellStyle name="Normal 11 2 9" xfId="3495" xr:uid="{D9979B48-4ED8-4B19-A049-3D0BAD9E51C3}"/>
    <cellStyle name="Normal 11 2 9 2" xfId="8737" xr:uid="{3DCA01E6-B4D9-408A-9B2C-37BAF90471D6}"/>
    <cellStyle name="Normal 11 3" xfId="3496" xr:uid="{7E0B114D-43EA-4F3F-A6C3-7E5059B8FBE1}"/>
    <cellStyle name="Normal 11 3 2" xfId="3497" xr:uid="{EAA86490-4B72-423B-877F-DC8AAC239C5C}"/>
    <cellStyle name="Normal 11 3 2 2" xfId="3498" xr:uid="{7064320C-025E-43BE-884D-116B97FDCED8}"/>
    <cellStyle name="Normal 11 3 2 2 2" xfId="7148" xr:uid="{BA2977E6-BAA9-4E3D-8ACB-40CFB8E189EA}"/>
    <cellStyle name="Normal 11 3 2 3" xfId="3499" xr:uid="{7B0945FE-9A76-4CCC-B2D4-F541916AE907}"/>
    <cellStyle name="Normal 11 3 2 3 2" xfId="7799" xr:uid="{58434B33-7BBF-4AE8-9FAF-09F424697454}"/>
    <cellStyle name="Normal 11 3 2 4" xfId="3500" xr:uid="{8074D02B-F4F0-4F41-8CD3-1E9ECBFE3C78}"/>
    <cellStyle name="Normal 11 3 2 4 2" xfId="8455" xr:uid="{1F288DDC-14D0-49C8-9E0B-3838CAF43717}"/>
    <cellStyle name="Normal 11 3 2 5" xfId="3501" xr:uid="{E9131C8C-8859-42D5-911F-1C2F5F01ACB1}"/>
    <cellStyle name="Normal 11 3 2 5 2" xfId="9118" xr:uid="{21EB046E-0A69-47C4-B917-230D8F974090}"/>
    <cellStyle name="Normal 11 3 2 6" xfId="6116" xr:uid="{42C0AB62-E57E-4B59-9AF3-7B6E0F3D065B}"/>
    <cellStyle name="Normal 11 3 3" xfId="3502" xr:uid="{B129930E-93A9-4E3D-83AE-145360F77D05}"/>
    <cellStyle name="Normal 11 3 3 2" xfId="6565" xr:uid="{46566404-080F-4C12-9C00-82EE4F6CD680}"/>
    <cellStyle name="Normal 11 3 4" xfId="3503" xr:uid="{CA1C3A69-4C7F-4110-A202-53D8E3D8EDFA}"/>
    <cellStyle name="Normal 11 3 4 2" xfId="6821" xr:uid="{8F590CDE-60AA-4760-BA74-A927E71F9B45}"/>
    <cellStyle name="Normal 11 3 5" xfId="3504" xr:uid="{8086E07C-9C3E-4B2A-8A08-2F757047B354}"/>
    <cellStyle name="Normal 11 3 5 2" xfId="7472" xr:uid="{3FD3E8BD-20E1-4DDE-8754-CC6DAAB0459B}"/>
    <cellStyle name="Normal 11 3 6" xfId="3505" xr:uid="{FF58D78A-A929-4C92-BD1E-6C989BD76D19}"/>
    <cellStyle name="Normal 11 3 6 2" xfId="8128" xr:uid="{39C286DD-4594-4B57-A870-929813C22326}"/>
    <cellStyle name="Normal 11 3 7" xfId="3506" xr:uid="{E813367D-CA55-43E6-97A1-EAA078511A6D}"/>
    <cellStyle name="Normal 11 3 7 2" xfId="8791" xr:uid="{578FB8BE-E0F0-4854-A93D-DF307F127D2D}"/>
    <cellStyle name="Normal 11 3 8" xfId="5780" xr:uid="{C44E1C64-1B34-47A4-83D2-F49950B7145C}"/>
    <cellStyle name="Normal 11 4" xfId="3507" xr:uid="{CA95DAFD-0B40-46A7-9FE9-E9BBCAAD43C8}"/>
    <cellStyle name="Normal 11 4 2" xfId="3508" xr:uid="{C83E8AA6-7F4E-4ACB-9E0D-9F17D1428788}"/>
    <cellStyle name="Normal 11 4 2 2" xfId="3509" xr:uid="{0696FA9B-8C47-4164-8B41-5AFF9C9D05EF}"/>
    <cellStyle name="Normal 11 4 2 2 2" xfId="7256" xr:uid="{F6C7E2C2-7F06-4C21-A464-0FC8AEF0181F}"/>
    <cellStyle name="Normal 11 4 2 3" xfId="3510" xr:uid="{DCC5653B-612D-4CE1-BDB9-3B75A5046856}"/>
    <cellStyle name="Normal 11 4 2 3 2" xfId="7907" xr:uid="{E1A8257A-E57C-4C9D-AA29-001582F0C1E2}"/>
    <cellStyle name="Normal 11 4 2 4" xfId="3511" xr:uid="{71A154AF-7261-4D33-A704-77BAF308720B}"/>
    <cellStyle name="Normal 11 4 2 4 2" xfId="8563" xr:uid="{A5C702B5-69C9-4183-9AF0-5EA3601573A7}"/>
    <cellStyle name="Normal 11 4 2 5" xfId="3512" xr:uid="{4FDA3766-B2F6-4DCD-9927-E02BC7EF47FA}"/>
    <cellStyle name="Normal 11 4 2 5 2" xfId="9226" xr:uid="{8F0CC879-7033-4838-9BEC-828206F256FF}"/>
    <cellStyle name="Normal 11 4 2 6" xfId="6224" xr:uid="{9D4E6F67-3684-4369-813C-0C0E3F2E2790}"/>
    <cellStyle name="Normal 11 4 3" xfId="3513" xr:uid="{A0BFD674-E602-4806-A3B9-9C17FD42310D}"/>
    <cellStyle name="Normal 11 4 3 2" xfId="6929" xr:uid="{9B1B0EB7-A19D-44BD-9F2E-D7E21176332F}"/>
    <cellStyle name="Normal 11 4 4" xfId="3514" xr:uid="{91D1B871-8703-4514-8F65-98C370F5E281}"/>
    <cellStyle name="Normal 11 4 4 2" xfId="7580" xr:uid="{2E0A812B-4D37-4680-9DE3-031D38BDCCC7}"/>
    <cellStyle name="Normal 11 4 5" xfId="3515" xr:uid="{59FA3E97-2EAB-4933-885B-4EDF86BBF70B}"/>
    <cellStyle name="Normal 11 4 5 2" xfId="8236" xr:uid="{B182EB40-E7F8-4687-BCAB-457F37BB8EFF}"/>
    <cellStyle name="Normal 11 4 6" xfId="3516" xr:uid="{2E5C8119-E1B4-4050-A5C2-8802E4F45FEE}"/>
    <cellStyle name="Normal 11 4 6 2" xfId="8899" xr:uid="{E2BB3DFF-A923-47D2-A54B-C2776A97DA06}"/>
    <cellStyle name="Normal 11 4 7" xfId="5894" xr:uid="{CE800A54-C360-4739-A59E-887486DB3333}"/>
    <cellStyle name="Normal 11 5" xfId="3517" xr:uid="{5D9845B1-1053-43FA-82B5-4BEF0975C348}"/>
    <cellStyle name="Normal 11 5 2" xfId="3518" xr:uid="{343CC109-42BD-41B4-923A-0F71AB3A41A4}"/>
    <cellStyle name="Normal 11 5 2 2" xfId="7040" xr:uid="{3249C829-9A87-4E86-9353-ACCDDAEB5096}"/>
    <cellStyle name="Normal 11 5 3" xfId="3519" xr:uid="{4B3BAB87-F318-4614-82F2-D154AC3C54BC}"/>
    <cellStyle name="Normal 11 5 3 2" xfId="7691" xr:uid="{8A74178F-6BC5-4EF1-AB33-031FA0F58D4B}"/>
    <cellStyle name="Normal 11 5 4" xfId="3520" xr:uid="{66E117FE-244E-4A2F-A884-86A109B21DCB}"/>
    <cellStyle name="Normal 11 5 4 2" xfId="8347" xr:uid="{41742CF1-2C0E-49CB-9B61-D204FC26BC45}"/>
    <cellStyle name="Normal 11 5 5" xfId="3521" xr:uid="{5BE9A048-3649-44BF-8EAB-FA808CD3C5F2}"/>
    <cellStyle name="Normal 11 5 5 2" xfId="9010" xr:uid="{CA5A44AE-7F9A-43B0-B59C-0C33E6593111}"/>
    <cellStyle name="Normal 11 5 6" xfId="6008" xr:uid="{3ACCFD78-DADD-4607-99F3-833FEFD156D1}"/>
    <cellStyle name="Normal 11 6" xfId="3522" xr:uid="{BE2185B2-0B5B-4401-A8E0-BB4EA88C9BD5}"/>
    <cellStyle name="Normal 11 6 2" xfId="6642" xr:uid="{35422B0A-71DD-4C0F-8990-A6F45FAA73AC}"/>
    <cellStyle name="Normal 11 7" xfId="3523" xr:uid="{E5AE8ABF-782E-4573-884E-4770CD4D8E62}"/>
    <cellStyle name="Normal 11 7 2" xfId="6713" xr:uid="{25DEA883-5004-4345-9CA7-4E00CCC1B60B}"/>
    <cellStyle name="Normal 11 8" xfId="3524" xr:uid="{8849BF49-7DF8-4EE0-AE1E-B74D9008286E}"/>
    <cellStyle name="Normal 11 8 2" xfId="7364" xr:uid="{8E59F227-C3DC-473E-A4D9-24B2C8BEFD03}"/>
    <cellStyle name="Normal 11 9" xfId="3525" xr:uid="{D75C4B05-DBE6-4DA0-BA3E-38A487F3F04B}"/>
    <cellStyle name="Normal 11 9 2" xfId="8019" xr:uid="{076D2266-44E7-4E5B-8980-D0874E1C6990}"/>
    <cellStyle name="Normal 110" xfId="3526" xr:uid="{59BF3CAA-E032-4E35-AA68-3C1828FFED4E}"/>
    <cellStyle name="Normal 111" xfId="3527" xr:uid="{93DB6D47-2B7D-4F44-A0A7-AA7753F450FC}"/>
    <cellStyle name="Normal 112" xfId="3528" xr:uid="{74EF42BA-2E38-4488-9CE1-CEC65A8D3373}"/>
    <cellStyle name="Normal 113" xfId="3529" xr:uid="{D94C08FA-6C8C-4BF3-BF78-87067250C6D2}"/>
    <cellStyle name="Normal 114" xfId="3530" xr:uid="{DD7E954A-C7DB-4C58-832F-505AD47F223B}"/>
    <cellStyle name="Normal 115" xfId="3531" xr:uid="{6A3188B0-086E-49D8-BC7C-F7A78292137F}"/>
    <cellStyle name="Normal 116" xfId="3532" xr:uid="{70FD6043-ACEC-4215-A15C-3D573E2A2E77}"/>
    <cellStyle name="Normal 117" xfId="3533" xr:uid="{53D4795A-5DF8-4FFF-BD56-9CDFAD1B47A7}"/>
    <cellStyle name="Normal 118" xfId="3534" xr:uid="{BE4AEAC6-8A49-485A-A74E-57D88C46A00A}"/>
    <cellStyle name="Normal 119" xfId="9369" xr:uid="{0B35119B-E4CB-4284-9923-56B91BE3D2C6}"/>
    <cellStyle name="Normal 12" xfId="3535" xr:uid="{33293B1B-2CE5-4B47-95B9-B47C3A8E7DA2}"/>
    <cellStyle name="Normal 12 2" xfId="3536" xr:uid="{46826BD8-CC83-4BB1-AA04-5AF65AF83537}"/>
    <cellStyle name="Normal 12 3" xfId="5519" xr:uid="{3F7D9C9E-C667-468D-B74B-F977D87CD271}"/>
    <cellStyle name="Normal 120" xfId="9371" xr:uid="{BA966503-72F3-4CE3-9D7B-37E6260FA916}"/>
    <cellStyle name="Normal 121" xfId="9373" xr:uid="{440F826E-B377-41D2-A216-60FCF636837D}"/>
    <cellStyle name="Normal 13" xfId="3537" xr:uid="{11EDB710-4C20-4676-8C00-DC9A50EC56AA}"/>
    <cellStyle name="Normal 13 10" xfId="5520" xr:uid="{577ED15F-FEA6-47B2-9219-086AC4107C0B}"/>
    <cellStyle name="Normal 13 2" xfId="3538" xr:uid="{E0ED9922-B486-4E95-BFFF-907DCC481D58}"/>
    <cellStyle name="Normal 13 2 2" xfId="3539" xr:uid="{5333B30F-6644-4CB2-A087-947BA64C004E}"/>
    <cellStyle name="Normal 13 2 2 2" xfId="3540" xr:uid="{67C4E64C-2825-43F3-B2C0-F9A68FF8F36D}"/>
    <cellStyle name="Normal 13 2 2 2 2" xfId="7126" xr:uid="{D753B5BF-D70A-466A-961D-BB7BC0E380A1}"/>
    <cellStyle name="Normal 13 2 2 3" xfId="3541" xr:uid="{CC72A5E8-1BE3-4A5A-9FEE-767B458CFF3A}"/>
    <cellStyle name="Normal 13 2 2 3 2" xfId="7777" xr:uid="{A98F62FF-6A3F-4E9C-9B49-324ED1D035CC}"/>
    <cellStyle name="Normal 13 2 2 4" xfId="3542" xr:uid="{F3478097-DFDE-476F-B288-52694C3922FC}"/>
    <cellStyle name="Normal 13 2 2 4 2" xfId="8433" xr:uid="{EFE8E06F-89A8-4387-BB48-84F4F593E8D3}"/>
    <cellStyle name="Normal 13 2 2 5" xfId="3543" xr:uid="{30217CFC-7B1C-4B49-B3E3-28D16EEFAE9B}"/>
    <cellStyle name="Normal 13 2 2 5 2" xfId="9096" xr:uid="{18D469BE-C41B-46C2-B799-62999A27276B}"/>
    <cellStyle name="Normal 13 2 2 6" xfId="6094" xr:uid="{C7124287-01CB-4DCA-97BC-C70E1C36C80D}"/>
    <cellStyle name="Normal 13 2 3" xfId="3544" xr:uid="{540391D2-251A-4EE4-B02B-A70DB154A37B}"/>
    <cellStyle name="Normal 13 2 3 2" xfId="6491" xr:uid="{709C697D-6F44-4CD5-A3C9-C5DC4F34BBE4}"/>
    <cellStyle name="Normal 13 2 4" xfId="3545" xr:uid="{4AD74DF6-121E-404B-A05E-5C218AA84E9C}"/>
    <cellStyle name="Normal 13 2 4 2" xfId="6799" xr:uid="{70ED2DCA-79DD-49A0-9361-948996B3F441}"/>
    <cellStyle name="Normal 13 2 5" xfId="3546" xr:uid="{794258EC-BE99-4A8A-90DD-96E172720DFB}"/>
    <cellStyle name="Normal 13 2 5 2" xfId="7450" xr:uid="{5A7F87DE-D79C-42CA-ACF2-AA338779F3A3}"/>
    <cellStyle name="Normal 13 2 6" xfId="3547" xr:uid="{54DADDBE-7951-4155-BC9F-36622CE18591}"/>
    <cellStyle name="Normal 13 2 6 2" xfId="8106" xr:uid="{439980E3-8814-4753-B1D3-20E207EE6C2F}"/>
    <cellStyle name="Normal 13 2 7" xfId="3548" xr:uid="{36C02A9A-A67E-48A2-87A1-B720F4A2D9D1}"/>
    <cellStyle name="Normal 13 2 7 2" xfId="8769" xr:uid="{E6B3082F-FE0D-49DA-9D7C-F070DBB474F0}"/>
    <cellStyle name="Normal 13 2 8" xfId="5758" xr:uid="{82D396E8-554E-4CBD-B7C7-9419FB412354}"/>
    <cellStyle name="Normal 13 3" xfId="3549" xr:uid="{E33F4A15-CBCD-4F59-AC9F-755F070AA687}"/>
    <cellStyle name="Normal 13 3 2" xfId="3550" xr:uid="{31A18E48-C946-4182-8B8F-29E8CFCCC844}"/>
    <cellStyle name="Normal 13 3 2 2" xfId="3551" xr:uid="{8BBE038F-F8DE-4D2B-9040-E8613A64677F}"/>
    <cellStyle name="Normal 13 3 2 2 2" xfId="7234" xr:uid="{B21D9F56-A0E9-4D64-8FD7-B0060735FA1B}"/>
    <cellStyle name="Normal 13 3 2 3" xfId="3552" xr:uid="{41C9F7C4-38FB-4D72-B9F5-7AAE7CA190E9}"/>
    <cellStyle name="Normal 13 3 2 3 2" xfId="7885" xr:uid="{79547C04-989C-47BA-91BB-85801493353C}"/>
    <cellStyle name="Normal 13 3 2 4" xfId="3553" xr:uid="{1B8079B5-8097-40F2-8C6C-5350339E5AF1}"/>
    <cellStyle name="Normal 13 3 2 4 2" xfId="8541" xr:uid="{5289DC20-A743-4FBB-8046-12536C4553E4}"/>
    <cellStyle name="Normal 13 3 2 5" xfId="3554" xr:uid="{5977A118-D7AA-4298-8F30-798E4BCE85CB}"/>
    <cellStyle name="Normal 13 3 2 5 2" xfId="9204" xr:uid="{056E123F-4316-4A3B-82EB-BA1A6C2974BE}"/>
    <cellStyle name="Normal 13 3 2 6" xfId="6202" xr:uid="{90A79B8A-0814-4818-9145-0F4E6E53D1BB}"/>
    <cellStyle name="Normal 13 3 3" xfId="3555" xr:uid="{5646DB7D-A050-4DFC-85E3-47A1BAC4830F}"/>
    <cellStyle name="Normal 13 3 3 2" xfId="6907" xr:uid="{FA65B9A6-CD56-4595-9631-51276EACD1A8}"/>
    <cellStyle name="Normal 13 3 4" xfId="3556" xr:uid="{6163E211-EADB-486F-83CC-D8B5D6D0A55E}"/>
    <cellStyle name="Normal 13 3 4 2" xfId="7558" xr:uid="{03CB5107-7DFE-48DC-9FA5-10FA3C102D77}"/>
    <cellStyle name="Normal 13 3 5" xfId="3557" xr:uid="{C162500B-FD53-4AEE-8FC7-40CD7C7CB4B3}"/>
    <cellStyle name="Normal 13 3 5 2" xfId="8214" xr:uid="{AA8F620E-6317-4146-984D-A488905ACEE3}"/>
    <cellStyle name="Normal 13 3 6" xfId="3558" xr:uid="{1C200925-59FC-4720-AB1C-BC16FFF9F39A}"/>
    <cellStyle name="Normal 13 3 6 2" xfId="8877" xr:uid="{270947FD-16FD-45A3-B9FB-1C81404BB0A0}"/>
    <cellStyle name="Normal 13 3 7" xfId="5872" xr:uid="{B6FE2538-1A6A-475A-9859-C7D77CD2210E}"/>
    <cellStyle name="Normal 13 4" xfId="3559" xr:uid="{3EB8B476-4EAA-4B42-9A2D-1D3B6201F411}"/>
    <cellStyle name="Normal 13 4 2" xfId="3560" xr:uid="{684086D5-631C-4D96-A920-2A7C21D6659C}"/>
    <cellStyle name="Normal 13 4 2 2" xfId="7018" xr:uid="{E472165F-E83C-45C4-AE86-56A2FD9B0696}"/>
    <cellStyle name="Normal 13 4 3" xfId="3561" xr:uid="{292DC805-1B8D-4C91-9BA1-3504E9CD4DED}"/>
    <cellStyle name="Normal 13 4 3 2" xfId="7669" xr:uid="{807222A9-5F53-4971-80AB-6069346DE2F8}"/>
    <cellStyle name="Normal 13 4 4" xfId="3562" xr:uid="{6DFCA4C9-7284-4868-B8C0-5FC91FF8B791}"/>
    <cellStyle name="Normal 13 4 4 2" xfId="8325" xr:uid="{3E2EA98D-3199-4E1A-89F4-CA14C1AF916D}"/>
    <cellStyle name="Normal 13 4 5" xfId="3563" xr:uid="{B07C5EDB-2802-480D-96F0-0CFD64E1F2F4}"/>
    <cellStyle name="Normal 13 4 5 2" xfId="8988" xr:uid="{08C556DF-0DC0-4746-B609-D86CDB9A13A7}"/>
    <cellStyle name="Normal 13 4 6" xfId="5986" xr:uid="{6CD55AC8-9C79-40C0-B2F5-7F4E8E43138B}"/>
    <cellStyle name="Normal 13 5" xfId="3564" xr:uid="{6CEAF3B6-10E1-4331-B569-2957A1FA6BEB}"/>
    <cellStyle name="Normal 13 5 2" xfId="6648" xr:uid="{B314BDDE-80CD-431C-8AEC-AB6A17B1806F}"/>
    <cellStyle name="Normal 13 6" xfId="3565" xr:uid="{C84C1809-70C9-4689-82BE-9DBF66CF5DE4}"/>
    <cellStyle name="Normal 13 6 2" xfId="6691" xr:uid="{E8B415BC-B3B0-421F-A0FC-EEC970AA9B34}"/>
    <cellStyle name="Normal 13 7" xfId="3566" xr:uid="{141B98F0-DDD8-4858-8D71-C73771E1F7DD}"/>
    <cellStyle name="Normal 13 7 2" xfId="7342" xr:uid="{13A288E6-3A39-4A85-A01D-D94CAAACB1C5}"/>
    <cellStyle name="Normal 13 8" xfId="3567" xr:uid="{10EBCF85-D119-4B85-BBB6-EF377C9C5F10}"/>
    <cellStyle name="Normal 13 8 2" xfId="7996" xr:uid="{5439A4B3-12CB-461A-8280-F046EE575286}"/>
    <cellStyle name="Normal 13 9" xfId="3568" xr:uid="{A6A0CA1D-CC96-4124-BD2C-22DBF6047AFE}"/>
    <cellStyle name="Normal 13 9 2" xfId="8661" xr:uid="{80AE3819-5B14-41FB-A901-5FFEBCB46BE1}"/>
    <cellStyle name="Normal 14" xfId="3569" xr:uid="{9561CA18-692C-4BE8-8086-361F8554F8D4}"/>
    <cellStyle name="Normal 14 10" xfId="5521" xr:uid="{5368A1C1-DFA5-4F54-93E0-4EF90747634E}"/>
    <cellStyle name="Normal 14 2" xfId="3570" xr:uid="{4BC3744E-05CD-4679-AC36-A294A0CDB735}"/>
    <cellStyle name="Normal 14 2 2" xfId="3571" xr:uid="{EA5E1D57-13DF-4753-AB45-24CB2A95E8E7}"/>
    <cellStyle name="Normal 14 2 2 2" xfId="3572" xr:uid="{0EAE9DF2-2BFF-4FC0-9C9B-D5E0424224FB}"/>
    <cellStyle name="Normal 14 2 2 2 2" xfId="7168" xr:uid="{E6830004-2AB2-47E9-840A-F6AAA1E23CEA}"/>
    <cellStyle name="Normal 14 2 2 3" xfId="3573" xr:uid="{158A90BD-90AA-4969-B562-5B996B8B4483}"/>
    <cellStyle name="Normal 14 2 2 3 2" xfId="7819" xr:uid="{50DFE4D6-38BA-47C0-8FB0-2E93FF3E1312}"/>
    <cellStyle name="Normal 14 2 2 4" xfId="3574" xr:uid="{820B5572-F7C7-40D1-94FC-18AA79BF8355}"/>
    <cellStyle name="Normal 14 2 2 4 2" xfId="8475" xr:uid="{3B6F9B4D-1AB2-46BF-92E6-336DB26F035B}"/>
    <cellStyle name="Normal 14 2 2 5" xfId="3575" xr:uid="{BBC201CD-EE02-499B-B955-7AF4DFF1F86A}"/>
    <cellStyle name="Normal 14 2 2 5 2" xfId="9138" xr:uid="{5E67E95A-9A10-411F-9E2A-B2851687C450}"/>
    <cellStyle name="Normal 14 2 2 6" xfId="6136" xr:uid="{55952DB5-49AF-4902-9874-9D933B1D7831}"/>
    <cellStyle name="Normal 14 2 3" xfId="3576" xr:uid="{E957969A-69AA-48EF-BCCB-EAC696F08E53}"/>
    <cellStyle name="Normal 14 2 3 2" xfId="6602" xr:uid="{C2C0921F-FAE7-42DE-A0AF-C7DF20282252}"/>
    <cellStyle name="Normal 14 2 4" xfId="3577" xr:uid="{76CA4A80-8A9E-46ED-974B-B596F19AB0AC}"/>
    <cellStyle name="Normal 14 2 4 2" xfId="6841" xr:uid="{700B9E43-08EC-4BA7-BA9C-C3DCB762D62B}"/>
    <cellStyle name="Normal 14 2 5" xfId="3578" xr:uid="{3B976E9C-5F7C-479B-9A0F-F945551E83C8}"/>
    <cellStyle name="Normal 14 2 5 2" xfId="7492" xr:uid="{915AF976-46F8-4E7A-A6C7-E13D581F8EA3}"/>
    <cellStyle name="Normal 14 2 6" xfId="3579" xr:uid="{CB2A0FF0-72E1-48F2-BC20-F862D31C8860}"/>
    <cellStyle name="Normal 14 2 6 2" xfId="8148" xr:uid="{AF092345-31A0-42AF-A9E9-36B8C4CE02C6}"/>
    <cellStyle name="Normal 14 2 7" xfId="3580" xr:uid="{DB8DE001-2F7B-4440-9626-41F21B0CC3A9}"/>
    <cellStyle name="Normal 14 2 7 2" xfId="8811" xr:uid="{71319D01-3D83-4A2C-8971-2233E12EC56D}"/>
    <cellStyle name="Normal 14 2 8" xfId="5800" xr:uid="{8095BF49-30D9-4B37-9542-75E8920B8941}"/>
    <cellStyle name="Normal 14 3" xfId="3581" xr:uid="{0AB262C7-3435-4045-87DB-6ED1F12A5457}"/>
    <cellStyle name="Normal 14 3 2" xfId="3582" xr:uid="{525F7521-B3C0-43B4-9480-DF6A1E0CCE81}"/>
    <cellStyle name="Normal 14 3 2 2" xfId="3583" xr:uid="{DC9431D9-062D-4507-A2E1-67F5E56B927F}"/>
    <cellStyle name="Normal 14 3 2 2 2" xfId="7276" xr:uid="{B770E41B-1715-434D-B1C4-E0A91954251A}"/>
    <cellStyle name="Normal 14 3 2 3" xfId="3584" xr:uid="{3D68AB19-44BF-4531-9034-B1A9B332A3BD}"/>
    <cellStyle name="Normal 14 3 2 3 2" xfId="7927" xr:uid="{CF2AFED7-E914-4B7A-80F2-0138684D8567}"/>
    <cellStyle name="Normal 14 3 2 4" xfId="3585" xr:uid="{B0E3AD45-3A35-45A2-94E9-5A7018BD56A6}"/>
    <cellStyle name="Normal 14 3 2 4 2" xfId="8583" xr:uid="{81418716-3914-4D14-A388-47738D3B3189}"/>
    <cellStyle name="Normal 14 3 2 5" xfId="3586" xr:uid="{295C0738-6485-4C52-A12B-FEC0FE70916C}"/>
    <cellStyle name="Normal 14 3 2 5 2" xfId="9246" xr:uid="{55F26A8D-7282-4E6E-941E-9E0D82E5FDA0}"/>
    <cellStyle name="Normal 14 3 2 6" xfId="6244" xr:uid="{4B1D359E-5A08-46A6-A1A3-D3B89CA891ED}"/>
    <cellStyle name="Normal 14 3 3" xfId="3587" xr:uid="{302FA1DC-A8FE-42CA-A44B-41DCE27AE24E}"/>
    <cellStyle name="Normal 14 3 3 2" xfId="6949" xr:uid="{10F6CFC1-2AB0-485D-B9F6-76688686092C}"/>
    <cellStyle name="Normal 14 3 4" xfId="3588" xr:uid="{38B5996B-4A73-4411-89A5-E5C3A774E7FD}"/>
    <cellStyle name="Normal 14 3 4 2" xfId="7600" xr:uid="{5F5D2551-E132-482B-9C1F-3287741E3AE1}"/>
    <cellStyle name="Normal 14 3 5" xfId="3589" xr:uid="{937A44B0-B441-49B1-B453-5107DE1FED43}"/>
    <cellStyle name="Normal 14 3 5 2" xfId="8256" xr:uid="{35BDDBD8-5607-4735-BA13-5E934F46ABB3}"/>
    <cellStyle name="Normal 14 3 6" xfId="3590" xr:uid="{76B9BD9D-82A0-4033-8775-1F45992956E0}"/>
    <cellStyle name="Normal 14 3 6 2" xfId="8919" xr:uid="{D5FD2611-9B44-4473-8F47-350BCB5CD7C0}"/>
    <cellStyle name="Normal 14 3 7" xfId="5914" xr:uid="{7821BB92-2D1C-4410-981B-9C917B246CD4}"/>
    <cellStyle name="Normal 14 4" xfId="3591" xr:uid="{A23CE0AD-215D-4AF3-9699-880E70960902}"/>
    <cellStyle name="Normal 14 4 2" xfId="3592" xr:uid="{4D080D41-B628-4706-8BC0-BF8CE7C87486}"/>
    <cellStyle name="Normal 14 4 2 2" xfId="7060" xr:uid="{548E05EF-74A7-4112-B284-DFD696EC79A5}"/>
    <cellStyle name="Normal 14 4 3" xfId="3593" xr:uid="{80B1D273-A40C-4608-BFD2-DD058A388C4F}"/>
    <cellStyle name="Normal 14 4 3 2" xfId="7711" xr:uid="{C26F3588-0186-49DD-86ED-25A5E1767805}"/>
    <cellStyle name="Normal 14 4 4" xfId="3594" xr:uid="{D0F5F58A-8D3F-4EEF-87A2-37E4420F40F6}"/>
    <cellStyle name="Normal 14 4 4 2" xfId="8367" xr:uid="{765AF4C7-5241-4C41-989B-E1765E06A854}"/>
    <cellStyle name="Normal 14 4 5" xfId="3595" xr:uid="{51F7833B-5967-4F9C-A489-F027C62C0932}"/>
    <cellStyle name="Normal 14 4 5 2" xfId="9030" xr:uid="{B6C7F446-D68D-4F14-B066-C75ECF89B126}"/>
    <cellStyle name="Normal 14 4 6" xfId="6028" xr:uid="{8BA92FCD-A38F-4207-B7BF-92FA8B2062DF}"/>
    <cellStyle name="Normal 14 5" xfId="3596" xr:uid="{5037CB14-ACBB-43DD-B84F-6D0FFD43CCDA}"/>
    <cellStyle name="Normal 14 5 2" xfId="6480" xr:uid="{64D70F1B-AC3A-4A45-8217-12B436EB4B79}"/>
    <cellStyle name="Normal 14 6" xfId="3597" xr:uid="{99C9C5B5-3CA0-4E47-9C1A-4EA11C0DC5A2}"/>
    <cellStyle name="Normal 14 6 2" xfId="6733" xr:uid="{C6149DA8-48D7-407B-92AE-9F3953180358}"/>
    <cellStyle name="Normal 14 7" xfId="3598" xr:uid="{EEDFBD74-2C8B-4408-AC64-93ACCEC67B57}"/>
    <cellStyle name="Normal 14 7 2" xfId="7384" xr:uid="{D9C84FAC-4DDD-4CB1-9CC7-BEC5619C9291}"/>
    <cellStyle name="Normal 14 8" xfId="3599" xr:uid="{77417F0B-9A8F-422F-9395-9153D91CD775}"/>
    <cellStyle name="Normal 14 8 2" xfId="8040" xr:uid="{A6DA1434-9B3E-496C-97FB-77BD97BC0932}"/>
    <cellStyle name="Normal 14 9" xfId="3600" xr:uid="{58ED5F54-5870-41BD-BA3B-0C9C0B2F9708}"/>
    <cellStyle name="Normal 14 9 2" xfId="8703" xr:uid="{5238D848-1991-41C7-B11B-64E6AE51D828}"/>
    <cellStyle name="Normal 15" xfId="3601" xr:uid="{0435AF1E-348C-4355-836F-24EC2AA185E5}"/>
    <cellStyle name="Normal 15 2" xfId="3602" xr:uid="{6EC15B9A-FCEA-435D-A7D0-54748C7E027C}"/>
    <cellStyle name="Normal 15 3" xfId="5522" xr:uid="{2AE2AEB5-1688-4798-BAFF-E6DDD475B728}"/>
    <cellStyle name="Normal 16" xfId="3603" xr:uid="{5C9E4AB7-AA0F-4CE9-9790-E171220C891B}"/>
    <cellStyle name="Normal 16 2" xfId="3604" xr:uid="{C18D3CCC-D1D4-4F0F-B4E9-035D9C93108E}"/>
    <cellStyle name="Normal 16 2 2" xfId="5854" xr:uid="{D39C0C66-BF2E-4951-BD87-BB885134BA80}"/>
    <cellStyle name="Normal 16 3" xfId="5523" xr:uid="{55EF1337-8E22-452E-989A-A113F6243416}"/>
    <cellStyle name="Normal 17" xfId="3605" xr:uid="{D79D1338-2D71-4408-BC9C-693A24EC6D53}"/>
    <cellStyle name="Normal 17 2" xfId="3606" xr:uid="{C1FF0F22-F6E2-4381-9DDF-143B33B4DBB2}"/>
    <cellStyle name="Normal 17 3" xfId="5524" xr:uid="{AC1CA592-E7FC-48C4-ADA8-58A7A7FD334D}"/>
    <cellStyle name="Normal 18" xfId="3607" xr:uid="{F530134B-A5E8-48B7-AA50-17808CBF10CD}"/>
    <cellStyle name="Normal 18 2" xfId="3608" xr:uid="{D7F17D20-F8B2-436E-B287-1D16C8B759F2}"/>
    <cellStyle name="Normal 18 2 2" xfId="7003" xr:uid="{6A48F8DD-ED67-46A4-86F3-D57B23C95087}"/>
    <cellStyle name="Normal 18 3" xfId="3609" xr:uid="{4FC32FC0-D8F0-4F80-BE9C-4A2B38B95A27}"/>
    <cellStyle name="Normal 18 3 2" xfId="7654" xr:uid="{4BA286C2-AA7C-48E5-BC57-F5FC1CA1DB15}"/>
    <cellStyle name="Normal 18 4" xfId="3610" xr:uid="{57EC614B-D913-4C16-93A9-C298C0B3E293}"/>
    <cellStyle name="Normal 18 4 2" xfId="8310" xr:uid="{CC0D2DA7-F425-4B95-9D3A-AD4B2DD640A4}"/>
    <cellStyle name="Normal 18 5" xfId="3611" xr:uid="{3F93C1A2-F189-45C8-B84E-F260EA1A40C6}"/>
    <cellStyle name="Normal 18 5 2" xfId="8973" xr:uid="{E09579EE-507C-42BB-B374-1F065E05FB8C}"/>
    <cellStyle name="Normal 18 6" xfId="5525" xr:uid="{A8DCA3A0-0FB5-4209-90DD-3C62BD5883DF}"/>
    <cellStyle name="Normal 19" xfId="3612" xr:uid="{D1A78143-2675-4DC7-B579-640D186A990B}"/>
    <cellStyle name="Normal 19 2" xfId="3613" xr:uid="{D8C2F1CF-7194-4CD0-989D-07145F292E02}"/>
    <cellStyle name="Normal 19 3" xfId="3614" xr:uid="{DAEF327A-399F-4974-9171-EE0D54300667}"/>
    <cellStyle name="Normal 19 4" xfId="5526" xr:uid="{133C4E06-11AC-49AE-9D3D-A4B987A6BCCA}"/>
    <cellStyle name="Normal 2" xfId="3615" xr:uid="{B190D761-ADDB-4CFB-8149-54EEFCE0B1C0}"/>
    <cellStyle name="Normal 2 2" xfId="3616" xr:uid="{0B1A2387-9CC6-4B29-ADA8-643F67F81921}"/>
    <cellStyle name="Normal 2 2 2" xfId="3617" xr:uid="{E503310D-A97C-4358-8CB0-CF86CC1BFE7A}"/>
    <cellStyle name="Normal 2 2 3" xfId="3618" xr:uid="{C145116C-4EBB-4B1F-973D-9FB6CEF5B4CE}"/>
    <cellStyle name="Normal 2 2 3 2" xfId="3619" xr:uid="{96912C11-9755-4BA8-AC18-D70670A91C37}"/>
    <cellStyle name="Normal 2 2 3 3" xfId="3620" xr:uid="{42FEBE42-960D-4C8D-921C-A22934743DC2}"/>
    <cellStyle name="Normal 2 2 3 3 2" xfId="3621" xr:uid="{BDE796F8-215B-4870-B943-4E93C030C767}"/>
    <cellStyle name="Normal 2 2 3 3 2 2" xfId="3622" xr:uid="{CD81FA29-A4CF-44A7-85EF-79D8689DDD9F}"/>
    <cellStyle name="Normal 2 2 3 3 2 3" xfId="3623" xr:uid="{9F0E7710-E361-4A1F-A791-1194A1F6B8CE}"/>
    <cellStyle name="Normal 2 2 4" xfId="3624" xr:uid="{8A7796BC-54F8-4659-A155-C597BCD5B350}"/>
    <cellStyle name="Normal 2 2 5" xfId="3625" xr:uid="{9A034681-8E0A-4263-A7C8-5A4A1723FC6C}"/>
    <cellStyle name="Normal 2 3" xfId="3626" xr:uid="{6B905365-FEAB-4DE0-B063-C285D4EE32C2}"/>
    <cellStyle name="Normal 2 3 2" xfId="3627" xr:uid="{D3316232-AAA8-4E79-8250-215F29919B95}"/>
    <cellStyle name="Normal 2 3 2 2" xfId="6422" xr:uid="{CEC70A05-1D4A-435B-A2F2-0CCA3BDF12CE}"/>
    <cellStyle name="Normal 2 3 3" xfId="3628" xr:uid="{B5E9A1ED-9887-4AFE-B185-F0F6F41862DB}"/>
    <cellStyle name="Normal 2 3 4" xfId="3629" xr:uid="{9E93ED21-09F5-40A1-8E1B-22BBAD40C154}"/>
    <cellStyle name="Normal 2 3 5" xfId="3630" xr:uid="{5492CC6A-C00E-4768-8B29-DEB482C1E95E}"/>
    <cellStyle name="Normal 2 3 5 2" xfId="6353" xr:uid="{DCF42578-64C4-4097-8E91-79C888B396D9}"/>
    <cellStyle name="Normal 2 3 6" xfId="3631" xr:uid="{3A8C5AF2-DA99-46F0-8643-D80FC8E8CA1C}"/>
    <cellStyle name="Normal 2 3 7" xfId="3632" xr:uid="{5020C116-8D6B-4092-94D2-393837F2CB28}"/>
    <cellStyle name="Normal 2 4" xfId="3633" xr:uid="{87DE0B2E-1831-4BB4-88E0-C43028372007}"/>
    <cellStyle name="Normal 2 4 2" xfId="3634" xr:uid="{E047D6A2-3E3C-482D-B2C4-BF0253024504}"/>
    <cellStyle name="Normal 2 4 2 2" xfId="3635" xr:uid="{6F586585-8934-4240-82EA-C133236C5B20}"/>
    <cellStyle name="Normal 2 4 3" xfId="3636" xr:uid="{B82502FF-9AD8-478E-8EBE-F0CAD083BFE6}"/>
    <cellStyle name="Normal 2 4 3 2" xfId="3637" xr:uid="{36DA1184-2B5D-41E9-A77D-E2E5738F252D}"/>
    <cellStyle name="Normal 2 4 3 2 2" xfId="6399" xr:uid="{8007B0A5-504B-46E9-8332-91016357BD11}"/>
    <cellStyle name="Normal 2 4 4" xfId="3638" xr:uid="{64BC1815-D7D9-4A72-9030-17E0D562DFD9}"/>
    <cellStyle name="Normal 2 4 4 2" xfId="3639" xr:uid="{E09EF22D-7265-4507-9F76-2850A4D1D6AC}"/>
    <cellStyle name="Normal 2 4 4 2 2" xfId="3640" xr:uid="{64C81413-1673-449B-BC6C-57939D6E5D7F}"/>
    <cellStyle name="Normal 2 4 4 2 3" xfId="3641" xr:uid="{E9614480-C2EB-4A12-8A8F-2F15E541708F}"/>
    <cellStyle name="Normal 2 4 5" xfId="3642" xr:uid="{071F662B-FFDD-42D5-A841-75E8C463AC72}"/>
    <cellStyle name="Normal 2 4 5 2" xfId="5527" xr:uid="{7966E4E1-3444-4781-91B6-59D7424DB90A}"/>
    <cellStyle name="Normal 2 5" xfId="3643" xr:uid="{1F56124B-A923-47F5-BB26-6A8E14294787}"/>
    <cellStyle name="Normal 2 5 2" xfId="3644" xr:uid="{163BB41F-70C0-4EC5-9922-D2EB25F22144}"/>
    <cellStyle name="Normal 2 5 3" xfId="3645" xr:uid="{206B6F59-81FF-4811-AD2F-BC48957E16F7}"/>
    <cellStyle name="Normal 2 5 3 2" xfId="6371" xr:uid="{C79E8254-4647-42B1-A3B0-5EA2F4BDD5CD}"/>
    <cellStyle name="Normal 2 5 4" xfId="3646" xr:uid="{C7CD3763-7F4B-4CD1-84B0-12A72722E99C}"/>
    <cellStyle name="Normal 2 6" xfId="3647" xr:uid="{91A89017-CB01-40DE-976C-B25752370876}"/>
    <cellStyle name="Normal 2 7" xfId="3648" xr:uid="{2588BA41-853F-42B2-80D3-C3AC0718F30E}"/>
    <cellStyle name="Normal 20" xfId="3649" xr:uid="{EC54EE3D-FBF1-4260-B31C-C7F7439FA72D}"/>
    <cellStyle name="Normal 20 2" xfId="5528" xr:uid="{C11C6F73-C2EC-47C3-9A02-E45781B6E293}"/>
    <cellStyle name="Normal 21" xfId="3650" xr:uid="{9D5A8DF2-D576-4D3B-8132-E30A52C908A2}"/>
    <cellStyle name="Normal 21 2" xfId="5529" xr:uid="{400C392A-A28E-4453-8BED-10E1196F1489}"/>
    <cellStyle name="Normal 22" xfId="3651" xr:uid="{92C95007-DA16-4860-8988-2366FA36D40F}"/>
    <cellStyle name="Normal 23" xfId="3652" xr:uid="{6A16C7C4-ABCE-420C-8C45-4D20EAE296D5}"/>
    <cellStyle name="Normal 24" xfId="3653" xr:uid="{15F51E9E-74EB-4253-B14B-A711B32D1C57}"/>
    <cellStyle name="Normal 25" xfId="3654" xr:uid="{F4FDFAC5-0F23-4155-AD35-6C3034F5E3A5}"/>
    <cellStyle name="Normal 26" xfId="3655" xr:uid="{F0D86860-ECE3-4645-9044-4BD0E120CF12}"/>
    <cellStyle name="Normal 27" xfId="3656" xr:uid="{80D7A053-914E-41C9-A10C-74A1E9F2787A}"/>
    <cellStyle name="Normal 28" xfId="3657" xr:uid="{707C2561-6ED4-476B-92CE-0AB7E75BBFF3}"/>
    <cellStyle name="Normal 29" xfId="3658" xr:uid="{E6EB5558-E74A-4200-ABFA-009A5B199DBB}"/>
    <cellStyle name="Normal 3" xfId="3659" xr:uid="{52582172-89D7-42EF-8FFA-2441C27183EC}"/>
    <cellStyle name="Normal 3 10" xfId="3660" xr:uid="{AE280E4B-9C07-4917-A600-34DF59E943ED}"/>
    <cellStyle name="Normal 3 10 2" xfId="5032" xr:uid="{0EF96332-6C4F-47D3-9CED-544FF300CCD0}"/>
    <cellStyle name="Normal 3 11" xfId="3661" xr:uid="{95BA49A0-7AC1-4F36-A932-AF4FA24B99B3}"/>
    <cellStyle name="Normal 3 11 2" xfId="5530" xr:uid="{5DBAF293-F48D-49CF-B30E-698A49E7B2B7}"/>
    <cellStyle name="Normal 3 12" xfId="3662" xr:uid="{DEC643E3-626A-4592-BEAC-89C7C483DB0A}"/>
    <cellStyle name="Normal 3 12 2" xfId="4918" xr:uid="{90FB7B2F-02BF-4853-A745-BD47F08881F4}"/>
    <cellStyle name="Normal 3 2" xfId="3663" xr:uid="{A6E93895-D272-4D6E-92E9-09F91E955EB6}"/>
    <cellStyle name="Normal 3 2 2" xfId="3664" xr:uid="{435944CE-5C74-46CB-A832-B0A1475D63DB}"/>
    <cellStyle name="Normal 3 2 3" xfId="3665" xr:uid="{1F196FFB-C6CC-4DBB-8993-93D9B5132BDC}"/>
    <cellStyle name="Normal 3 2 3 2" xfId="6405" xr:uid="{799D3916-3068-41BC-81A0-F0F535C966DF}"/>
    <cellStyle name="Normal 3 2 4" xfId="3666" xr:uid="{F7993C92-1A65-4EC4-A8BA-8AC77EDE6603}"/>
    <cellStyle name="Normal 3 2 5" xfId="3667" xr:uid="{BCD865C2-F8E9-4FBB-91F6-5B2731FA66F3}"/>
    <cellStyle name="Normal 3 2 6" xfId="4883" xr:uid="{5BDCAD3E-0B9D-4B41-A77F-2A8D82C33C22}"/>
    <cellStyle name="Normal 3 3" xfId="3668" xr:uid="{2E22C894-6D6D-445E-8E07-747E0061FC35}"/>
    <cellStyle name="Normal 3 3 2" xfId="3669" xr:uid="{F80647EC-231F-4293-9249-867E67523A5E}"/>
    <cellStyle name="Normal 3 3 2 2" xfId="3670" xr:uid="{69B683E9-9A05-441F-AE4F-FED0DBDE846D}"/>
    <cellStyle name="Normal 3 3 2 2 2" xfId="3671" xr:uid="{3FC0AC90-905C-4C20-81DD-469B6080B34D}"/>
    <cellStyle name="Normal 3 3 2 2 2 2" xfId="3672" xr:uid="{D9DB5F9F-6096-4916-B9AA-D425454B4049}"/>
    <cellStyle name="Normal 3 3 2 2 2 2 2" xfId="3673" xr:uid="{554F16C1-4661-4464-9B0D-36336EEACC23}"/>
    <cellStyle name="Normal 3 3 2 2 2 2 2 2" xfId="5461" xr:uid="{865C221C-B741-45C3-B1E1-62D634963DBE}"/>
    <cellStyle name="Normal 3 3 2 2 2 2 3" xfId="5242" xr:uid="{D92DBCA8-3C89-4E02-B458-452ABB28A2B8}"/>
    <cellStyle name="Normal 3 3 2 2 2 3" xfId="3674" xr:uid="{253FEF25-D6B7-45BA-B005-4DAC0A51285B}"/>
    <cellStyle name="Normal 3 3 2 2 2 3 2" xfId="5351" xr:uid="{6F5AB4AC-2FB2-4E1D-A26A-54CDFA1554DB}"/>
    <cellStyle name="Normal 3 3 2 2 2 4" xfId="5131" xr:uid="{C34F6653-1516-4EE1-AB1E-78FBECEF4254}"/>
    <cellStyle name="Normal 3 3 2 3" xfId="3675" xr:uid="{D2BAEEAC-8EAC-43EE-B50F-5DE502D9827B}"/>
    <cellStyle name="Normal 3 3 2 3 2" xfId="3676" xr:uid="{2C67422E-C267-4FE6-97E8-3526C4135E13}"/>
    <cellStyle name="Normal 3 3 2 3 2 2" xfId="5393" xr:uid="{43D634AC-AF2F-45A7-A384-27BE32774CD1}"/>
    <cellStyle name="Normal 3 3 2 3 3" xfId="5174" xr:uid="{8BA0E32A-ACB4-48F6-A040-4FD6E0A5BD2B}"/>
    <cellStyle name="Normal 3 3 2 4" xfId="3677" xr:uid="{1769D93D-0A50-4D5F-9712-39B0688FA124}"/>
    <cellStyle name="Normal 3 3 2 4 2" xfId="5283" xr:uid="{1BF7C267-750A-48D3-8D50-8AB665A6A60D}"/>
    <cellStyle name="Normal 3 3 2 5" xfId="3678" xr:uid="{942BD10A-3DAB-43FD-AB27-BBACAA455EFE}"/>
    <cellStyle name="Normal 3 3 2 5 2" xfId="5060" xr:uid="{94F3C8B3-8C26-47FF-AC4B-278785ABBEEC}"/>
    <cellStyle name="Normal 3 3 2 6" xfId="5014" xr:uid="{6E30465D-B857-4D26-8448-BC83F2C0A58A}"/>
    <cellStyle name="Normal 3 3 3" xfId="3679" xr:uid="{2EAFA6CF-DEF9-42A3-858D-167451B4F174}"/>
    <cellStyle name="Normal 3 3 3 2" xfId="3680" xr:uid="{363B8C77-64C7-44EC-A1B0-5F8AADD5A86F}"/>
    <cellStyle name="Normal 3 3 3 2 2" xfId="3681" xr:uid="{E52B4CC0-622E-413C-871E-B947EF3B0002}"/>
    <cellStyle name="Normal 3 3 3 2 2 2" xfId="5411" xr:uid="{A4A3C145-33E3-4029-A718-ADAE8DACFE80}"/>
    <cellStyle name="Normal 3 3 3 2 3" xfId="5192" xr:uid="{A92332E5-8D11-45E9-A26D-7BDDD4BFEA1A}"/>
    <cellStyle name="Normal 3 3 3 3" xfId="3682" xr:uid="{68037910-0AB2-4E14-BDEF-B672E888BD1C}"/>
    <cellStyle name="Normal 3 3 3 3 2" xfId="5301" xr:uid="{00F6A1B1-B4CF-4670-80F0-9D4686F22987}"/>
    <cellStyle name="Normal 3 3 3 4" xfId="3683" xr:uid="{75AA9647-ACAD-4182-B32E-E684D5DFEAC6}"/>
    <cellStyle name="Normal 3 3 3 5" xfId="5079" xr:uid="{B649BB45-7020-4F03-ACED-4C098F6D1214}"/>
    <cellStyle name="Normal 3 3 4" xfId="3684" xr:uid="{9F8E9B13-59D2-429F-B8FE-2F9FB8B32F7A}"/>
    <cellStyle name="Normal 3 3 4 2" xfId="6401" xr:uid="{853CE48F-018E-409B-9597-4FA772D494F3}"/>
    <cellStyle name="Normal 3 3 5" xfId="3685" xr:uid="{C3C80DBA-4264-4AB1-9194-61994B4F441E}"/>
    <cellStyle name="Normal 3 3 6" xfId="4896" xr:uid="{D88EF87A-0A5E-483F-BEF4-AF3B2EA8265E}"/>
    <cellStyle name="Normal 3 4" xfId="3686" xr:uid="{8C2997E7-D004-410C-846A-AE2838B90DAE}"/>
    <cellStyle name="Normal 3 4 2" xfId="3687" xr:uid="{9827FE13-E40D-4516-A4D5-B1A66C0D241B}"/>
    <cellStyle name="Normal 3 4 2 2" xfId="3688" xr:uid="{04F64CF9-6095-4F8A-B0E4-2695430849E0}"/>
    <cellStyle name="Normal 3 4 2 2 2" xfId="5430" xr:uid="{FE9F7B9C-0FF1-4174-9320-B9F0A0203206}"/>
    <cellStyle name="Normal 3 4 2 3" xfId="5211" xr:uid="{E5FF14C1-BA28-4EF7-93A2-F0754864FEDD}"/>
    <cellStyle name="Normal 3 4 3" xfId="3689" xr:uid="{C179A9E2-02B1-4AF6-9B18-071EFDD504D8}"/>
    <cellStyle name="Normal 3 4 3 2" xfId="5320" xr:uid="{71064859-57DE-41D6-B4B8-A8D7B321F229}"/>
    <cellStyle name="Normal 3 4 4" xfId="3690" xr:uid="{DC88617E-F8D9-40B0-A4CA-C6EA54D1FCDC}"/>
    <cellStyle name="Normal 3 4 5" xfId="5100" xr:uid="{2B818A9D-AB55-4FDA-8558-1F9FF48E4C98}"/>
    <cellStyle name="Normal 3 5" xfId="3691" xr:uid="{FAE14696-7580-448A-80E9-F6040EC41646}"/>
    <cellStyle name="Normal 3 5 2" xfId="3692" xr:uid="{4416D96F-084B-4837-826A-A12952D2463A}"/>
    <cellStyle name="Normal 3 5 2 2" xfId="3693" xr:uid="{47A851EB-6660-4617-82C6-0E4D2DC1A4DB}"/>
    <cellStyle name="Normal 3 5 2 2 2" xfId="5449" xr:uid="{BEF9F17B-D2CD-40DA-9DC5-1A9066AC7C37}"/>
    <cellStyle name="Normal 3 5 2 3" xfId="5230" xr:uid="{3F17D3BE-8E41-4946-AB48-563458804CFA}"/>
    <cellStyle name="Normal 3 5 3" xfId="3694" xr:uid="{9754519F-A21A-4E53-9F78-75CB26B7226E}"/>
    <cellStyle name="Normal 3 5 3 2" xfId="5339" xr:uid="{5CF03610-9134-423F-A406-AC1C993AE241}"/>
    <cellStyle name="Normal 3 5 4" xfId="5119" xr:uid="{7CEEE126-2ABE-4504-A0FF-5CF524A2F607}"/>
    <cellStyle name="Normal 3 6" xfId="3695" xr:uid="{20DBC20D-5850-406D-AA70-8364F0DC9A5D}"/>
    <cellStyle name="Normal 3 7" xfId="3696" xr:uid="{7DA816DF-5050-4838-AA03-80A01BBA3373}"/>
    <cellStyle name="Normal 3 7 2" xfId="3697" xr:uid="{A334685F-0AC2-41DE-BEE6-B83CDD79B881}"/>
    <cellStyle name="Normal 3 7 2 2" xfId="3698" xr:uid="{719FE672-7C54-4018-9763-D36CDF43317E}"/>
    <cellStyle name="Normal 3 7 2 2 2" xfId="5394" xr:uid="{7FC4B55A-EF19-4E07-BE64-895A09603F67}"/>
    <cellStyle name="Normal 3 7 2 3" xfId="5175" xr:uid="{5D60E3ED-3C48-4D80-B2EE-B9A71F4B6625}"/>
    <cellStyle name="Normal 3 7 3" xfId="3699" xr:uid="{7B364938-8BEC-428C-83C6-8B6DF66F2A2E}"/>
    <cellStyle name="Normal 3 7 3 2" xfId="5284" xr:uid="{5BCB491D-7116-43C1-A19C-3A9E6AFA62BF}"/>
    <cellStyle name="Normal 3 7 4" xfId="5061" xr:uid="{18EBB61C-3AAC-40A7-BA22-36C0B7CDEB6C}"/>
    <cellStyle name="Normal 3 8" xfId="3700" xr:uid="{A4868DE0-0C8A-45F5-AEA5-D11515204126}"/>
    <cellStyle name="Normal 3 8 2" xfId="3701" xr:uid="{DC0F2564-A353-4122-93AA-EADE9FE613C8}"/>
    <cellStyle name="Normal 3 8 2 2" xfId="5365" xr:uid="{2616E921-937B-462E-86C0-304D53B58C46}"/>
    <cellStyle name="Normal 3 8 3" xfId="5146" xr:uid="{029C71D5-3C65-463F-948D-627CB9A41C51}"/>
    <cellStyle name="Normal 3 9" xfId="3702" xr:uid="{6844331F-F0D3-4FFA-B57D-33240B3D2A69}"/>
    <cellStyle name="Normal 3 9 2" xfId="5255" xr:uid="{A268477A-95CB-42BE-AA36-D1251653C744}"/>
    <cellStyle name="Normal 30" xfId="3703" xr:uid="{2E5FEFA4-B888-48F4-95F8-D8C5C05145DB}"/>
    <cellStyle name="Normal 31" xfId="3704" xr:uid="{4E53C179-C79B-454C-8E68-98B762DDF266}"/>
    <cellStyle name="Normal 32" xfId="3705" xr:uid="{7B4616B5-339D-4226-BB5C-395D9AA6CBBA}"/>
    <cellStyle name="Normal 33" xfId="3706" xr:uid="{378A4EFE-427D-45BC-9DDA-5B7FE95A8EA1}"/>
    <cellStyle name="Normal 34" xfId="3707" xr:uid="{7424AD5F-290C-48E7-BD0A-67183B43D4CB}"/>
    <cellStyle name="Normal 35" xfId="3708" xr:uid="{57CC4ABE-08F8-4681-9ED1-D04E57D997F3}"/>
    <cellStyle name="Normal 36" xfId="3709" xr:uid="{E01B4B68-B8A7-4DB3-A2F0-8CB511ABB39F}"/>
    <cellStyle name="Normal 37" xfId="3710" xr:uid="{DCA2133A-18F0-4096-BB44-E398C93E465C}"/>
    <cellStyle name="Normal 38" xfId="3711" xr:uid="{CA7C9B24-9D98-45D1-A929-11D20ECFB075}"/>
    <cellStyle name="Normal 39" xfId="3712" xr:uid="{55DF00F8-1009-4D8C-A4C7-747AC0F1A5D9}"/>
    <cellStyle name="Normal 4" xfId="3713" xr:uid="{C8E5045A-6C59-4086-9D6D-9DBE91729E48}"/>
    <cellStyle name="Normal 4 10" xfId="3714" xr:uid="{5BD7F246-A47E-4D38-858C-D9BAF7F9D756}"/>
    <cellStyle name="Normal 4 10 2" xfId="7345" xr:uid="{A76283C2-E060-4257-94E5-59F622DFD7E1}"/>
    <cellStyle name="Normal 4 11" xfId="3715" xr:uid="{5C1BDC4B-AB7E-4CEB-BEB4-CB5D8BC64935}"/>
    <cellStyle name="Normal 4 11 2" xfId="7999" xr:uid="{0E0C0073-6439-4910-A256-9E97F8591285}"/>
    <cellStyle name="Normal 4 12" xfId="3716" xr:uid="{89BE8971-B62F-452C-8ACD-31A90ED03EE0}"/>
    <cellStyle name="Normal 4 12 2" xfId="8664" xr:uid="{B8E51509-5AA3-47D7-820A-81B186ADF810}"/>
    <cellStyle name="Normal 4 13" xfId="3717" xr:uid="{0FBF6A44-ECF8-41BF-A430-50EAB135AD9E}"/>
    <cellStyle name="Normal 4 14" xfId="3718" xr:uid="{D59989F6-8F7D-47CA-836C-DF65B409CA8B}"/>
    <cellStyle name="Normal 4 14 2" xfId="5531" xr:uid="{FD3F8062-5FD7-4266-848A-6CB99A379863}"/>
    <cellStyle name="Normal 4 15" xfId="3719" xr:uid="{74B80E89-ADC0-489C-8810-CCD58F8AA669}"/>
    <cellStyle name="Normal 4 15 2" xfId="4976" xr:uid="{8764E609-5EB2-4DAD-B62E-C55197CEDA40}"/>
    <cellStyle name="Normal 4 16" xfId="4825" xr:uid="{F423842C-C9AD-4646-8FFF-B7D8F6A72CA0}"/>
    <cellStyle name="Normal 4 2" xfId="3720" xr:uid="{450AFABE-4F1C-4467-831C-B8933FAE536C}"/>
    <cellStyle name="Normal 4 2 10" xfId="3721" xr:uid="{E794BAF5-AAFA-4541-ABE0-1B403D503A0F}"/>
    <cellStyle name="Normal 4 2 10 2" xfId="8680" xr:uid="{43463194-BDFB-4F61-8B06-AFD724EF3979}"/>
    <cellStyle name="Normal 4 2 11" xfId="3722" xr:uid="{D4579FE4-EEDF-4385-A90A-76A8CBA618B9}"/>
    <cellStyle name="Normal 4 2 11 2" xfId="5662" xr:uid="{7F4E6E44-AECE-494A-ABCA-D944875C0660}"/>
    <cellStyle name="Normal 4 2 12" xfId="5009" xr:uid="{67505A77-98A0-4658-863E-97DC23723A4B}"/>
    <cellStyle name="Normal 4 2 2" xfId="3723" xr:uid="{59777679-826F-4A5A-9636-E11CF259DDFA}"/>
    <cellStyle name="Normal 4 2 2 10" xfId="3724" xr:uid="{70C8593C-D074-411F-80D8-2FAA6D94AAD7}"/>
    <cellStyle name="Normal 4 2 2 10 2" xfId="5724" xr:uid="{B7212E97-4AE7-44CE-84E5-3E7AB762A231}"/>
    <cellStyle name="Normal 4 2 2 11" xfId="5102" xr:uid="{6015DCF0-9188-4B93-89B4-9AE1505BD428}"/>
    <cellStyle name="Normal 4 2 2 2" xfId="3725" xr:uid="{7CD26338-622C-40D1-B97B-EC9EA11FDB9D}"/>
    <cellStyle name="Normal 4 2 2 2 2" xfId="3726" xr:uid="{BCC99D05-C714-4F36-991A-3529ABC98F73}"/>
    <cellStyle name="Normal 4 2 2 2 2 2" xfId="3727" xr:uid="{84482C0B-49AB-46B0-9530-DB358E8FFA39}"/>
    <cellStyle name="Normal 4 2 2 2 2 2 2" xfId="7199" xr:uid="{68DD2100-DF85-4D7B-8BE9-82F794AF601B}"/>
    <cellStyle name="Normal 4 2 2 2 2 3" xfId="3728" xr:uid="{71EA1768-6721-4268-82E6-354821AE2404}"/>
    <cellStyle name="Normal 4 2 2 2 2 3 2" xfId="7850" xr:uid="{9FBC2BE5-D3D2-4C34-B86D-D69CAA13436E}"/>
    <cellStyle name="Normal 4 2 2 2 2 4" xfId="3729" xr:uid="{54228BA0-23FF-4989-93A7-D95B690EE339}"/>
    <cellStyle name="Normal 4 2 2 2 2 4 2" xfId="8506" xr:uid="{92B11900-11D0-4DE2-954A-A01CB6333BF4}"/>
    <cellStyle name="Normal 4 2 2 2 2 5" xfId="3730" xr:uid="{DB2DADC8-E9B2-4D22-9006-30CECC092DCB}"/>
    <cellStyle name="Normal 4 2 2 2 2 5 2" xfId="9169" xr:uid="{F3F0B0DF-7A85-4751-9F64-4F77B2902E70}"/>
    <cellStyle name="Normal 4 2 2 2 2 6" xfId="3731" xr:uid="{C1A30B0B-EDA1-4BFA-8BB4-7F6F7C67AA1B}"/>
    <cellStyle name="Normal 4 2 2 2 2 6 2" xfId="6167" xr:uid="{EEAA71CF-AC20-42CD-9B0D-751CCC008F0D}"/>
    <cellStyle name="Normal 4 2 2 2 2 7" xfId="5432" xr:uid="{F6A83E4C-9B36-4D15-A3E0-1A86EF20894A}"/>
    <cellStyle name="Normal 4 2 2 2 3" xfId="3732" xr:uid="{328248CD-C5D9-4CE4-A6AD-9195F690825D}"/>
    <cellStyle name="Normal 4 2 2 2 3 2" xfId="6553" xr:uid="{2C7352F5-ACF7-4710-9191-039CEA9FB45E}"/>
    <cellStyle name="Normal 4 2 2 2 4" xfId="3733" xr:uid="{C987B065-A9BE-4486-A30A-50D8B287FE4B}"/>
    <cellStyle name="Normal 4 2 2 2 4 2" xfId="6872" xr:uid="{927B88EA-9BFF-4E2C-96A4-3B1CD469723E}"/>
    <cellStyle name="Normal 4 2 2 2 5" xfId="3734" xr:uid="{E92CF9F5-16FE-41FE-9661-CB0496D336D9}"/>
    <cellStyle name="Normal 4 2 2 2 5 2" xfId="7523" xr:uid="{6645F66E-E84F-4A8E-BD30-DF3A49678F4F}"/>
    <cellStyle name="Normal 4 2 2 2 6" xfId="3735" xr:uid="{852F0EE4-4DEF-43BE-852E-9B4DFD35B2BC}"/>
    <cellStyle name="Normal 4 2 2 2 6 2" xfId="8179" xr:uid="{8317A1CD-DF35-40BE-A377-AC976D58FEAC}"/>
    <cellStyle name="Normal 4 2 2 2 7" xfId="3736" xr:uid="{6966CF3C-9333-45BF-A4A0-CE7CBF1DAD91}"/>
    <cellStyle name="Normal 4 2 2 2 7 2" xfId="8842" xr:uid="{04CA30BA-F0E7-468D-8601-206B9196ADCC}"/>
    <cellStyle name="Normal 4 2 2 2 8" xfId="3737" xr:uid="{099ABB62-8BD3-40F2-9943-2B1E93A3FFDA}"/>
    <cellStyle name="Normal 4 2 2 2 8 2" xfId="5831" xr:uid="{ECD13BA9-9C85-404B-8428-BC3992953CDA}"/>
    <cellStyle name="Normal 4 2 2 2 9" xfId="5213" xr:uid="{6031FD98-B367-43D9-95E9-C9501847A3A3}"/>
    <cellStyle name="Normal 4 2 2 3" xfId="3738" xr:uid="{974D3C39-DE7B-494E-85BF-3303B03F8B6A}"/>
    <cellStyle name="Normal 4 2 2 3 2" xfId="3739" xr:uid="{A4F387A3-B161-4E3F-A2C3-A5186A21C9BB}"/>
    <cellStyle name="Normal 4 2 2 3 2 2" xfId="3740" xr:uid="{9798D59C-BC70-443A-8276-AA08DE041F34}"/>
    <cellStyle name="Normal 4 2 2 3 2 2 2" xfId="7307" xr:uid="{EEDF4005-D47C-46AB-B040-23E591E74C5F}"/>
    <cellStyle name="Normal 4 2 2 3 2 3" xfId="3741" xr:uid="{EE05DA96-F5A0-45A7-9877-3222E4DCE9EE}"/>
    <cellStyle name="Normal 4 2 2 3 2 3 2" xfId="7958" xr:uid="{BB01500D-7246-4E9D-A89E-9A2B1342AF47}"/>
    <cellStyle name="Normal 4 2 2 3 2 4" xfId="3742" xr:uid="{45831A6C-0E68-44DB-8A49-01FD5CF36B18}"/>
    <cellStyle name="Normal 4 2 2 3 2 4 2" xfId="8614" xr:uid="{01FEB4B1-8E40-4767-8303-1B498DB2686C}"/>
    <cellStyle name="Normal 4 2 2 3 2 5" xfId="3743" xr:uid="{3F285ED1-31B5-478F-989E-AB0AD2303E2F}"/>
    <cellStyle name="Normal 4 2 2 3 2 5 2" xfId="9277" xr:uid="{B36926C0-C9DF-4F8A-8611-D289237D8AB8}"/>
    <cellStyle name="Normal 4 2 2 3 2 6" xfId="6275" xr:uid="{0A16FB7C-0B78-4BFF-AEFC-0A3222AF2E67}"/>
    <cellStyle name="Normal 4 2 2 3 3" xfId="3744" xr:uid="{A74D09F9-1D6A-4310-8B41-9774EA441231}"/>
    <cellStyle name="Normal 4 2 2 3 3 2" xfId="6980" xr:uid="{A4346287-90DD-4830-9069-987D1C1724DF}"/>
    <cellStyle name="Normal 4 2 2 3 4" xfId="3745" xr:uid="{37FD3C54-3EA9-45A1-BCE3-9804FF2E8A2E}"/>
    <cellStyle name="Normal 4 2 2 3 4 2" xfId="7631" xr:uid="{245FF2BC-A71C-4C0B-BBAD-D1C669163DA5}"/>
    <cellStyle name="Normal 4 2 2 3 5" xfId="3746" xr:uid="{49DEA21A-A5C1-41C4-9731-B0C8D683DD1E}"/>
    <cellStyle name="Normal 4 2 2 3 5 2" xfId="8287" xr:uid="{6BFD4E96-87E5-4FCE-ADFC-9A8B299F03C9}"/>
    <cellStyle name="Normal 4 2 2 3 6" xfId="3747" xr:uid="{FAC6D577-71CA-4644-9C24-93ED0D99161E}"/>
    <cellStyle name="Normal 4 2 2 3 6 2" xfId="8950" xr:uid="{A98105D8-65E0-49A1-8FE8-0AF5703C270E}"/>
    <cellStyle name="Normal 4 2 2 3 7" xfId="3748" xr:uid="{E7710FDC-461F-446A-9322-C1AB8616C8E9}"/>
    <cellStyle name="Normal 4 2 2 3 7 2" xfId="5945" xr:uid="{AAF6EB57-2432-494C-8A1D-4B09BED9DB98}"/>
    <cellStyle name="Normal 4 2 2 3 8" xfId="5322" xr:uid="{58CB48CF-CBF3-4631-8907-05DBB4A5059B}"/>
    <cellStyle name="Normal 4 2 2 4" xfId="3749" xr:uid="{39DF1377-7B67-4D93-BFE3-27181CF8589E}"/>
    <cellStyle name="Normal 4 2 2 4 2" xfId="3750" xr:uid="{F52DE855-E830-40CF-BEED-EC3628D113A3}"/>
    <cellStyle name="Normal 4 2 2 4 2 2" xfId="7091" xr:uid="{5B496A75-27CA-40BC-BCA1-92CDE416FCA0}"/>
    <cellStyle name="Normal 4 2 2 4 3" xfId="3751" xr:uid="{9282242E-766B-4187-BAD7-EDF3AB53462A}"/>
    <cellStyle name="Normal 4 2 2 4 3 2" xfId="7742" xr:uid="{BEA574A8-8838-49A2-A017-03209EA14A89}"/>
    <cellStyle name="Normal 4 2 2 4 4" xfId="3752" xr:uid="{528397AD-5104-42A1-AC01-AE70DC2464F1}"/>
    <cellStyle name="Normal 4 2 2 4 4 2" xfId="8398" xr:uid="{3ABF69C8-2104-441E-B758-795CE48C7A56}"/>
    <cellStyle name="Normal 4 2 2 4 5" xfId="3753" xr:uid="{D1D20538-2C68-4D3B-A270-BC6E106A232C}"/>
    <cellStyle name="Normal 4 2 2 4 5 2" xfId="9061" xr:uid="{549871FC-5038-4641-9496-88CD21F6D0FF}"/>
    <cellStyle name="Normal 4 2 2 4 6" xfId="6059" xr:uid="{3BFDA8A1-65D8-499C-BE24-4C9E3C1EC6B2}"/>
    <cellStyle name="Normal 4 2 2 5" xfId="3754" xr:uid="{E3ACA2D1-4837-4314-B543-2874DE68B5EB}"/>
    <cellStyle name="Normal 4 2 2 5 2" xfId="6558" xr:uid="{A6DDDCA9-6905-4A0A-A433-AE9017B339CB}"/>
    <cellStyle name="Normal 4 2 2 6" xfId="3755" xr:uid="{4EC10BA8-C8CB-4417-8E37-2F3E40457BC6}"/>
    <cellStyle name="Normal 4 2 2 6 2" xfId="6764" xr:uid="{CF0A8F71-DF07-4FEE-8087-9BE7F1C66446}"/>
    <cellStyle name="Normal 4 2 2 7" xfId="3756" xr:uid="{0CAF7C0B-7C76-419E-A2D3-ABB47DF04DED}"/>
    <cellStyle name="Normal 4 2 2 7 2" xfId="7415" xr:uid="{42832A8B-5B75-4633-9114-704F476F93B8}"/>
    <cellStyle name="Normal 4 2 2 8" xfId="3757" xr:uid="{72115CEE-3FD1-4420-BAFC-16766E304096}"/>
    <cellStyle name="Normal 4 2 2 8 2" xfId="8071" xr:uid="{36F1B169-624B-41D6-A954-3D806BCAB29A}"/>
    <cellStyle name="Normal 4 2 2 9" xfId="3758" xr:uid="{5C3AE23F-CA07-40BC-9ADD-BE31D71F1979}"/>
    <cellStyle name="Normal 4 2 2 9 2" xfId="8734" xr:uid="{34D7B534-B9A3-4FE8-A109-ACEAFF16C906}"/>
    <cellStyle name="Normal 4 2 3" xfId="3759" xr:uid="{D5076601-D382-4D34-AC3C-8F0F475E0FC2}"/>
    <cellStyle name="Normal 4 2 3 2" xfId="3760" xr:uid="{213931ED-D168-4F61-97EF-2A9842F78858}"/>
    <cellStyle name="Normal 4 2 3 2 2" xfId="3761" xr:uid="{DED24A02-1821-459C-BDDB-3BC073B4D3AD}"/>
    <cellStyle name="Normal 4 2 3 2 2 2" xfId="7145" xr:uid="{BD884CD1-DAF1-4F78-92F6-4325B76B08BD}"/>
    <cellStyle name="Normal 4 2 3 2 3" xfId="3762" xr:uid="{5739F1B8-F678-4AD0-98C6-8B08A18A9C3D}"/>
    <cellStyle name="Normal 4 2 3 2 3 2" xfId="7796" xr:uid="{8E839920-9174-4FEA-917F-4D253603BA34}"/>
    <cellStyle name="Normal 4 2 3 2 4" xfId="3763" xr:uid="{ECE8FB1F-304B-459E-A7DA-2824F4A010E5}"/>
    <cellStyle name="Normal 4 2 3 2 4 2" xfId="8452" xr:uid="{F3A1FC1F-A66C-483F-8118-5640EC7D0EF7}"/>
    <cellStyle name="Normal 4 2 3 2 5" xfId="3764" xr:uid="{FBACC022-6894-4358-B620-97B1C7B6F85E}"/>
    <cellStyle name="Normal 4 2 3 2 5 2" xfId="9115" xr:uid="{BAAE6612-8199-43C7-9710-DE0121202E13}"/>
    <cellStyle name="Normal 4 2 3 2 6" xfId="3765" xr:uid="{DF7553DF-8CCE-4855-80EC-A57AF1640455}"/>
    <cellStyle name="Normal 4 2 3 2 6 2" xfId="6113" xr:uid="{1B9F2CF0-8871-4ADC-AB4C-3AB8F413822B}"/>
    <cellStyle name="Normal 4 2 3 2 7" xfId="5388" xr:uid="{5D744CD2-3829-4C36-888C-BBDCCB2E72C3}"/>
    <cellStyle name="Normal 4 2 3 3" xfId="3766" xr:uid="{2F8A915B-1D46-42EC-81E5-27608EB51A5C}"/>
    <cellStyle name="Normal 4 2 3 3 2" xfId="6517" xr:uid="{28C16819-1286-4A93-B731-E04ECE061487}"/>
    <cellStyle name="Normal 4 2 3 4" xfId="3767" xr:uid="{E76A138B-A482-433E-9122-D37F9A4591D6}"/>
    <cellStyle name="Normal 4 2 3 4 2" xfId="6818" xr:uid="{369B144A-9280-44FF-8BA1-37F5DC38C86E}"/>
    <cellStyle name="Normal 4 2 3 5" xfId="3768" xr:uid="{664FC452-62DA-43BF-B49D-E3D472644A47}"/>
    <cellStyle name="Normal 4 2 3 5 2" xfId="7469" xr:uid="{3D881B1E-0EEA-445B-93B4-8171E9FFAA4C}"/>
    <cellStyle name="Normal 4 2 3 6" xfId="3769" xr:uid="{B6DE5A2F-4BE3-4ABF-A20F-3E3EFF9CCA5F}"/>
    <cellStyle name="Normal 4 2 3 6 2" xfId="8125" xr:uid="{094CF7CB-CE69-44B7-81CB-12AFFD079253}"/>
    <cellStyle name="Normal 4 2 3 7" xfId="3770" xr:uid="{3E322CE5-3ED1-41A1-BF20-1EF2CBA6AA11}"/>
    <cellStyle name="Normal 4 2 3 7 2" xfId="8788" xr:uid="{B2705DE1-BC83-4CD2-8884-633855162D32}"/>
    <cellStyle name="Normal 4 2 3 8" xfId="3771" xr:uid="{00864CEE-B1B4-41AA-BE0F-4BED826D3B95}"/>
    <cellStyle name="Normal 4 2 3 8 2" xfId="5777" xr:uid="{85531993-9920-40AD-9B01-B617CAE245C7}"/>
    <cellStyle name="Normal 4 2 3 9" xfId="5169" xr:uid="{BE0A7F2E-0301-47BC-8205-FD4B39D631C4}"/>
    <cellStyle name="Normal 4 2 4" xfId="3772" xr:uid="{CB537D8B-2805-499B-B9D8-1F97B8866675}"/>
    <cellStyle name="Normal 4 2 4 2" xfId="3773" xr:uid="{9253E879-DA4C-46E2-8AAC-73EC36BFD69E}"/>
    <cellStyle name="Normal 4 2 4 2 2" xfId="3774" xr:uid="{ECEA38F5-00B3-4EE5-89E2-03B34EEF4065}"/>
    <cellStyle name="Normal 4 2 4 2 2 2" xfId="7253" xr:uid="{39582CA8-E5A0-45BD-9597-CAACB583F266}"/>
    <cellStyle name="Normal 4 2 4 2 3" xfId="3775" xr:uid="{D39FE8BD-29C1-413B-A0AE-064F8F5C3CA4}"/>
    <cellStyle name="Normal 4 2 4 2 3 2" xfId="7904" xr:uid="{F70F2B00-33C1-4D23-8648-93A7E5C6142D}"/>
    <cellStyle name="Normal 4 2 4 2 4" xfId="3776" xr:uid="{B6884A26-6AFD-4D98-9711-C016B2290012}"/>
    <cellStyle name="Normal 4 2 4 2 4 2" xfId="8560" xr:uid="{2510198A-B5DC-4CA0-9DDB-03E59677C392}"/>
    <cellStyle name="Normal 4 2 4 2 5" xfId="3777" xr:uid="{14B5A9CB-65F6-4609-BDDA-C15CC0AC44E2}"/>
    <cellStyle name="Normal 4 2 4 2 5 2" xfId="9223" xr:uid="{4CFCA088-8EE4-4625-B356-56D42D95EA1A}"/>
    <cellStyle name="Normal 4 2 4 2 6" xfId="6221" xr:uid="{CFA3929D-5277-4005-8EC8-1D22CDE0CB6B}"/>
    <cellStyle name="Normal 4 2 4 3" xfId="3778" xr:uid="{F2531221-2111-416F-8513-2A439C272AA8}"/>
    <cellStyle name="Normal 4 2 4 3 2" xfId="6926" xr:uid="{325D6CDF-7201-4C5A-8B46-5D8804969CBB}"/>
    <cellStyle name="Normal 4 2 4 4" xfId="3779" xr:uid="{34112B03-8C3E-4494-A30C-9FC2EC4A8F8C}"/>
    <cellStyle name="Normal 4 2 4 4 2" xfId="7577" xr:uid="{3E62B769-9B93-4119-B26F-52844BC4EFD5}"/>
    <cellStyle name="Normal 4 2 4 5" xfId="3780" xr:uid="{AF099854-4BAC-46B2-8E25-93C274B164CB}"/>
    <cellStyle name="Normal 4 2 4 5 2" xfId="8233" xr:uid="{361785D1-83C6-4E63-836A-25DB2483472E}"/>
    <cellStyle name="Normal 4 2 4 6" xfId="3781" xr:uid="{05A0B73C-CE92-4AED-9C63-558110E75B11}"/>
    <cellStyle name="Normal 4 2 4 6 2" xfId="8896" xr:uid="{79E0F963-A59E-4EE5-AF1F-2775DFCE8A8F}"/>
    <cellStyle name="Normal 4 2 4 7" xfId="3782" xr:uid="{DCE8D8AB-B711-4C62-91AF-36FC560EC93E}"/>
    <cellStyle name="Normal 4 2 4 7 2" xfId="5891" xr:uid="{7B4BEE1D-0422-4B5D-81EE-D72018B24755}"/>
    <cellStyle name="Normal 4 2 4 8" xfId="5278" xr:uid="{796B3B8D-F503-43EA-B467-99B9FC60684D}"/>
    <cellStyle name="Normal 4 2 5" xfId="3783" xr:uid="{8826E27F-EC18-490D-98E7-474B9CAA9C7B}"/>
    <cellStyle name="Normal 4 2 5 2" xfId="3784" xr:uid="{3620E67E-206C-43B5-8F0F-13B51079D9F7}"/>
    <cellStyle name="Normal 4 2 5 2 2" xfId="7037" xr:uid="{CCE6E2BA-DC2B-4C43-8F3A-F9D41E593175}"/>
    <cellStyle name="Normal 4 2 5 3" xfId="3785" xr:uid="{D738B284-8C25-4FBF-8BF2-905A1F3E763D}"/>
    <cellStyle name="Normal 4 2 5 3 2" xfId="7688" xr:uid="{981AB2EC-9CB0-4443-923F-2A90B72CE714}"/>
    <cellStyle name="Normal 4 2 5 4" xfId="3786" xr:uid="{08934F08-95E7-47CF-BE08-FE91DD922E9C}"/>
    <cellStyle name="Normal 4 2 5 4 2" xfId="8344" xr:uid="{3ABCF0CE-A134-4B85-BCCC-2A9D93B4A1D2}"/>
    <cellStyle name="Normal 4 2 5 5" xfId="3787" xr:uid="{2B72F093-D7C1-45BD-B520-6178DFBB193E}"/>
    <cellStyle name="Normal 4 2 5 5 2" xfId="9007" xr:uid="{75B8AE27-1A70-47C3-AAC5-7E1FB8905328}"/>
    <cellStyle name="Normal 4 2 5 6" xfId="3788" xr:uid="{CDF7AE49-E7E4-4411-8DF5-A958CC35E831}"/>
    <cellStyle name="Normal 4 2 5 6 2" xfId="6005" xr:uid="{57955D53-546A-40F4-854D-B08A374EEC6C}"/>
    <cellStyle name="Normal 4 2 5 7" xfId="5055" xr:uid="{0F5E4CB3-C0DD-46E2-A3DB-24E568BE9289}"/>
    <cellStyle name="Normal 4 2 6" xfId="3789" xr:uid="{B038DA4A-D23F-4DC4-BDD2-683BE362A657}"/>
    <cellStyle name="Normal 4 2 6 2" xfId="6661" xr:uid="{79D2E747-EAB2-486A-9AA8-0110E645591E}"/>
    <cellStyle name="Normal 4 2 7" xfId="3790" xr:uid="{3734A831-5284-45A1-A59D-5B6CCA12967B}"/>
    <cellStyle name="Normal 4 2 7 2" xfId="6710" xr:uid="{84AE5D65-8525-4003-A204-B634F51E2220}"/>
    <cellStyle name="Normal 4 2 8" xfId="3791" xr:uid="{BC13021C-3C8D-4210-92A7-98DE642C0070}"/>
    <cellStyle name="Normal 4 2 8 2" xfId="7361" xr:uid="{8A55473F-214F-46D9-A686-284C41BFA8A1}"/>
    <cellStyle name="Normal 4 2 9" xfId="3792" xr:uid="{F74D769B-CDCD-4AF4-8AB8-2E9BA310419A}"/>
    <cellStyle name="Normal 4 2 9 2" xfId="8016" xr:uid="{10636006-5DF5-4D64-8C4D-584EC3461A89}"/>
    <cellStyle name="Normal 4 3" xfId="3793" xr:uid="{D60BE986-AD21-4B58-B040-D9455B8A52FE}"/>
    <cellStyle name="Normal 4 3 10" xfId="3794" xr:uid="{9F7AA450-B319-422C-BC89-374E45AD3B43}"/>
    <cellStyle name="Normal 4 3 10 2" xfId="8697" xr:uid="{8F45BFB0-DAEF-48D5-BB6F-F610D526BCB7}"/>
    <cellStyle name="Normal 4 3 11" xfId="3795" xr:uid="{43B8693A-2336-48F5-BC5F-94A80613453F}"/>
    <cellStyle name="Normal 4 3 11 2" xfId="6457" xr:uid="{CA555067-FDCF-4A9E-B88E-F160DEB36D90}"/>
    <cellStyle name="Normal 4 3 12" xfId="3796" xr:uid="{691594B8-99DC-4693-B511-11FAB5DD52ED}"/>
    <cellStyle name="Normal 4 3 13" xfId="3797" xr:uid="{91CDA7C3-4610-463B-AB9F-C456E2E3D376}"/>
    <cellStyle name="Normal 4 3 13 2" xfId="5682" xr:uid="{3E2B4E0E-757C-4578-A574-06DBC9623103}"/>
    <cellStyle name="Normal 4 3 14" xfId="5121" xr:uid="{1FA0F616-1C89-4C7E-8B72-881949DA9C4C}"/>
    <cellStyle name="Normal 4 3 2" xfId="3798" xr:uid="{6CE275B7-9B1B-4F19-9A74-EF07732EFD78}"/>
    <cellStyle name="Normal 4 3 2 10" xfId="3799" xr:uid="{BC74F3C4-A839-4CD7-9DE8-4E3C720AAE5B}"/>
    <cellStyle name="Normal 4 3 2 10 2" xfId="5741" xr:uid="{86F2BA2D-1D81-421A-8D6F-33F181389253}"/>
    <cellStyle name="Normal 4 3 2 11" xfId="5232" xr:uid="{FD81CCB4-665D-43A3-ACEF-6D3C57087560}"/>
    <cellStyle name="Normal 4 3 2 2" xfId="3800" xr:uid="{CDBC8AEF-F320-40B7-B3EF-AAC30626C08B}"/>
    <cellStyle name="Normal 4 3 2 2 2" xfId="3801" xr:uid="{750655A2-7328-43D6-9E98-8781117BCD2B}"/>
    <cellStyle name="Normal 4 3 2 2 2 2" xfId="3802" xr:uid="{DA090E44-5523-425B-B340-5ADA94F8D569}"/>
    <cellStyle name="Normal 4 3 2 2 2 2 2" xfId="7216" xr:uid="{ACD3C499-08DE-468E-A9E7-856980E67318}"/>
    <cellStyle name="Normal 4 3 2 2 2 3" xfId="3803" xr:uid="{CC6CA85A-3E8B-4F33-BF49-FC886FB79502}"/>
    <cellStyle name="Normal 4 3 2 2 2 3 2" xfId="7867" xr:uid="{00B510D1-4A0D-4F63-A444-C62FBB8A88AF}"/>
    <cellStyle name="Normal 4 3 2 2 2 4" xfId="3804" xr:uid="{EA427B60-0C26-4075-9349-EA2FD4FFFE44}"/>
    <cellStyle name="Normal 4 3 2 2 2 4 2" xfId="8523" xr:uid="{5D9B214C-A652-432F-A82D-0F7C672A53E9}"/>
    <cellStyle name="Normal 4 3 2 2 2 5" xfId="3805" xr:uid="{C0E30410-9C4E-4553-82CA-48A4719315BB}"/>
    <cellStyle name="Normal 4 3 2 2 2 5 2" xfId="9186" xr:uid="{C037A6BF-0EB6-488F-887A-B101AB6A89EA}"/>
    <cellStyle name="Normal 4 3 2 2 2 6" xfId="6184" xr:uid="{6EE29741-1578-4D9C-868C-184BA496D8A6}"/>
    <cellStyle name="Normal 4 3 2 2 3" xfId="3806" xr:uid="{91EDB1E3-6CB2-44FA-BFB2-23280FA7C4E7}"/>
    <cellStyle name="Normal 4 3 2 2 3 2" xfId="6620" xr:uid="{E5B07BFA-F258-473E-9BB9-78478531106B}"/>
    <cellStyle name="Normal 4 3 2 2 4" xfId="3807" xr:uid="{BFD7926F-A74F-4C7F-A55C-9EB255B82EDB}"/>
    <cellStyle name="Normal 4 3 2 2 4 2" xfId="6889" xr:uid="{705C015B-92BC-465E-99BF-5780F07A3993}"/>
    <cellStyle name="Normal 4 3 2 2 5" xfId="3808" xr:uid="{5AE282B9-4188-4CE3-9097-68EC200B2E8D}"/>
    <cellStyle name="Normal 4 3 2 2 5 2" xfId="7540" xr:uid="{A9EE949A-BC27-46BA-B3DE-B20538566CEE}"/>
    <cellStyle name="Normal 4 3 2 2 6" xfId="3809" xr:uid="{BB48C413-5BF5-41F7-8D21-61FBF98F10F6}"/>
    <cellStyle name="Normal 4 3 2 2 6 2" xfId="8196" xr:uid="{C2440515-BFBB-43DC-9C37-7461DDBF4461}"/>
    <cellStyle name="Normal 4 3 2 2 7" xfId="3810" xr:uid="{9CB19BA9-CD28-4292-B611-D53923D2295D}"/>
    <cellStyle name="Normal 4 3 2 2 7 2" xfId="8859" xr:uid="{51F73730-2FA5-4098-A812-6293117FAE27}"/>
    <cellStyle name="Normal 4 3 2 2 8" xfId="3811" xr:uid="{FA71E238-3D6C-4677-AC35-D7B6EC8BE59B}"/>
    <cellStyle name="Normal 4 3 2 2 8 2" xfId="5848" xr:uid="{889B563F-2566-4CBE-AC8D-6924E7AB062A}"/>
    <cellStyle name="Normal 4 3 2 2 9" xfId="5451" xr:uid="{6011938B-6C1E-4744-A257-750A13451734}"/>
    <cellStyle name="Normal 4 3 2 3" xfId="3812" xr:uid="{77F2A3C3-0BA6-4912-B446-93D67C8F34CD}"/>
    <cellStyle name="Normal 4 3 2 3 2" xfId="3813" xr:uid="{D4832720-5D71-4845-9626-1C4AE68751EA}"/>
    <cellStyle name="Normal 4 3 2 3 2 2" xfId="3814" xr:uid="{4F61D3C2-82CE-4441-B23B-7D0834BF73B3}"/>
    <cellStyle name="Normal 4 3 2 3 2 2 2" xfId="7324" xr:uid="{18ADCBD0-FE22-4DCA-867A-9D26045602DD}"/>
    <cellStyle name="Normal 4 3 2 3 2 3" xfId="3815" xr:uid="{9CC399E7-0226-43B2-A0A9-03A57490DCEC}"/>
    <cellStyle name="Normal 4 3 2 3 2 3 2" xfId="7975" xr:uid="{106A8EEC-91FD-461A-BB40-F1A6750F36E8}"/>
    <cellStyle name="Normal 4 3 2 3 2 4" xfId="3816" xr:uid="{AF772B0A-470C-49CA-A760-7643467F96BD}"/>
    <cellStyle name="Normal 4 3 2 3 2 4 2" xfId="8631" xr:uid="{BFAFBAC2-0A9E-4E2D-8F1C-58B584AF3923}"/>
    <cellStyle name="Normal 4 3 2 3 2 5" xfId="3817" xr:uid="{EA96873B-3137-4F6D-A5D2-0D129D7F392C}"/>
    <cellStyle name="Normal 4 3 2 3 2 5 2" xfId="9294" xr:uid="{1814054F-8890-40EA-9C87-59FCDC7B6EA5}"/>
    <cellStyle name="Normal 4 3 2 3 2 6" xfId="6292" xr:uid="{E3DF252D-25A6-4485-A231-1B682CB205E1}"/>
    <cellStyle name="Normal 4 3 2 3 3" xfId="3818" xr:uid="{53DD56A9-93E5-4854-B651-F062F69E7208}"/>
    <cellStyle name="Normal 4 3 2 3 3 2" xfId="6997" xr:uid="{3E9E371B-2911-45CB-BF47-CC0E6B5859E9}"/>
    <cellStyle name="Normal 4 3 2 3 4" xfId="3819" xr:uid="{0C3BCAEE-B8E5-4DB9-B561-C8EC2039949A}"/>
    <cellStyle name="Normal 4 3 2 3 4 2" xfId="7648" xr:uid="{0062D3EC-8B0F-4C23-BF11-1F4AA7629B76}"/>
    <cellStyle name="Normal 4 3 2 3 5" xfId="3820" xr:uid="{7BC7D2EA-D602-433C-80EE-C0108BBD8514}"/>
    <cellStyle name="Normal 4 3 2 3 5 2" xfId="8304" xr:uid="{20486AF1-7958-4D4B-BC4A-FA1AC9902DDE}"/>
    <cellStyle name="Normal 4 3 2 3 6" xfId="3821" xr:uid="{AF4792A4-140C-4408-8537-F4621F68B91E}"/>
    <cellStyle name="Normal 4 3 2 3 6 2" xfId="8967" xr:uid="{907C8581-CC7F-4F51-A546-9DE8C50E2BC0}"/>
    <cellStyle name="Normal 4 3 2 3 7" xfId="5962" xr:uid="{59F51C94-CCE8-4701-B18D-D8E34CEAF5E6}"/>
    <cellStyle name="Normal 4 3 2 4" xfId="3822" xr:uid="{D7BA2AD6-72D5-49B9-A4C1-D67314C46D61}"/>
    <cellStyle name="Normal 4 3 2 4 2" xfId="3823" xr:uid="{E3014674-82A7-4BE5-BA20-46D8780DF42A}"/>
    <cellStyle name="Normal 4 3 2 4 2 2" xfId="7108" xr:uid="{7084B061-D891-4FBB-AC73-901F346D1EE5}"/>
    <cellStyle name="Normal 4 3 2 4 3" xfId="3824" xr:uid="{EC2A456F-9C7E-4079-A097-ACE2F2628558}"/>
    <cellStyle name="Normal 4 3 2 4 3 2" xfId="7759" xr:uid="{09E4AB2D-DB0D-49CD-A9C6-794F76BC4C27}"/>
    <cellStyle name="Normal 4 3 2 4 4" xfId="3825" xr:uid="{00CE50A5-DFDA-4BB7-B205-68099873526E}"/>
    <cellStyle name="Normal 4 3 2 4 4 2" xfId="8415" xr:uid="{B669C0F8-0CB1-409C-8B0C-7313C1FDF7C6}"/>
    <cellStyle name="Normal 4 3 2 4 5" xfId="3826" xr:uid="{6989E689-11C3-4D60-A636-7C6F4E93D853}"/>
    <cellStyle name="Normal 4 3 2 4 5 2" xfId="9078" xr:uid="{54BFDCB4-8B4D-4FE9-AB0E-B710E35A5658}"/>
    <cellStyle name="Normal 4 3 2 4 6" xfId="6076" xr:uid="{E766E272-08D4-467C-9AAF-392380AE042E}"/>
    <cellStyle name="Normal 4 3 2 5" xfId="3827" xr:uid="{257B43DA-3BE7-411B-9FCF-ECBF1F1FEA1E}"/>
    <cellStyle name="Normal 4 3 2 5 2" xfId="6481" xr:uid="{3A9EF6F1-6A53-4F2B-9B92-381D47AC27C5}"/>
    <cellStyle name="Normal 4 3 2 6" xfId="3828" xr:uid="{DECAB79D-884C-4084-A999-39DD61963086}"/>
    <cellStyle name="Normal 4 3 2 6 2" xfId="6781" xr:uid="{99DDE249-BB14-43D9-94D0-5C9BDD7A11BA}"/>
    <cellStyle name="Normal 4 3 2 7" xfId="3829" xr:uid="{377B7C00-19AB-4AB8-A4F7-1DD930FA8956}"/>
    <cellStyle name="Normal 4 3 2 7 2" xfId="7432" xr:uid="{67F5D61C-8D8F-4E7F-A217-D385D4DD9382}"/>
    <cellStyle name="Normal 4 3 2 8" xfId="3830" xr:uid="{95AE70CC-D22F-460C-8C52-486ECF85FBD9}"/>
    <cellStyle name="Normal 4 3 2 8 2" xfId="8088" xr:uid="{FCA0895C-1006-4A4F-9D95-917C4313D2A2}"/>
    <cellStyle name="Normal 4 3 2 9" xfId="3831" xr:uid="{44AD8540-0A2B-4797-A0AF-96E724BAA370}"/>
    <cellStyle name="Normal 4 3 2 9 2" xfId="8751" xr:uid="{54E6CA64-05E9-4B85-83EF-5EC1A03D5ADD}"/>
    <cellStyle name="Normal 4 3 3" xfId="3832" xr:uid="{861EC7C0-8C1C-4E6A-B9D2-3FA79387D72A}"/>
    <cellStyle name="Normal 4 3 3 2" xfId="3833" xr:uid="{62E6C46D-F66A-4B77-8DC7-834D3BEC5207}"/>
    <cellStyle name="Normal 4 3 3 2 2" xfId="3834" xr:uid="{CC94B8BE-E3D1-4D37-8E9D-73DFE8144111}"/>
    <cellStyle name="Normal 4 3 3 2 2 2" xfId="7162" xr:uid="{40AB3FE0-C574-4AC0-A03A-90840872611E}"/>
    <cellStyle name="Normal 4 3 3 2 3" xfId="3835" xr:uid="{E1137895-7C34-4C8E-8EFB-BEEAA53C0AE1}"/>
    <cellStyle name="Normal 4 3 3 2 3 2" xfId="7813" xr:uid="{A9DD8B1B-7CBD-4498-896C-EFC10B26EB71}"/>
    <cellStyle name="Normal 4 3 3 2 4" xfId="3836" xr:uid="{8F079A23-035B-4FF0-A026-7916C084CD05}"/>
    <cellStyle name="Normal 4 3 3 2 4 2" xfId="8469" xr:uid="{F4AE16F2-D7CD-4C5D-BEDD-56F55FBA378C}"/>
    <cellStyle name="Normal 4 3 3 2 5" xfId="3837" xr:uid="{9C06EFC8-9664-4BDF-A5A4-A82EFBA6811B}"/>
    <cellStyle name="Normal 4 3 3 2 5 2" xfId="9132" xr:uid="{A4FCE685-94EC-47CF-9714-B5735FE6AE04}"/>
    <cellStyle name="Normal 4 3 3 2 6" xfId="6130" xr:uid="{F99C4B4C-5503-4E8D-807D-4855E6455AD4}"/>
    <cellStyle name="Normal 4 3 3 3" xfId="3838" xr:uid="{EF8CBB47-A643-4A68-B159-89AA6E0B6961}"/>
    <cellStyle name="Normal 4 3 3 3 2" xfId="6539" xr:uid="{6FDFABC6-0C56-4024-B085-D5E84212E5C3}"/>
    <cellStyle name="Normal 4 3 3 4" xfId="3839" xr:uid="{F6A69AD5-9C69-466F-99F3-BE32AFE0D13F}"/>
    <cellStyle name="Normal 4 3 3 4 2" xfId="6835" xr:uid="{F1014F9C-FD7E-4D28-9B6B-A2D0607AFECB}"/>
    <cellStyle name="Normal 4 3 3 5" xfId="3840" xr:uid="{110480B1-3F5F-4902-83E9-EA98A2AC68A0}"/>
    <cellStyle name="Normal 4 3 3 5 2" xfId="7486" xr:uid="{C960F65F-94C1-408C-9B89-844E3DCA211F}"/>
    <cellStyle name="Normal 4 3 3 6" xfId="3841" xr:uid="{0419102C-C8ED-4F02-9FE8-9460DC725883}"/>
    <cellStyle name="Normal 4 3 3 6 2" xfId="8142" xr:uid="{14ABFB16-3871-409B-9543-E4BED84FAAFD}"/>
    <cellStyle name="Normal 4 3 3 7" xfId="3842" xr:uid="{57F04B14-CB77-4C44-B910-3ABBC91FE5A3}"/>
    <cellStyle name="Normal 4 3 3 7 2" xfId="8805" xr:uid="{4AA4E7BF-4D74-4688-99F3-799928582E54}"/>
    <cellStyle name="Normal 4 3 3 8" xfId="3843" xr:uid="{C3E318B6-5C0A-4E7A-A355-088039053F22}"/>
    <cellStyle name="Normal 4 3 3 8 2" xfId="5794" xr:uid="{76457486-6244-4CEF-A53D-1F7734A0F38E}"/>
    <cellStyle name="Normal 4 3 3 9" xfId="5341" xr:uid="{55A6551C-F506-4983-BE16-6819FA53074C}"/>
    <cellStyle name="Normal 4 3 4" xfId="3844" xr:uid="{62AC80F0-DAFF-4F22-B227-B29AFC0E8A15}"/>
    <cellStyle name="Normal 4 3 4 2" xfId="3845" xr:uid="{271F217C-B7A2-4A94-B3CF-1DC41D8FE004}"/>
    <cellStyle name="Normal 4 3 4 2 2" xfId="3846" xr:uid="{2A044CE6-742C-4C4A-9A5B-2BEA84860DD2}"/>
    <cellStyle name="Normal 4 3 4 2 2 2" xfId="7270" xr:uid="{96447162-8CB6-4881-976A-16EB0CD91FF5}"/>
    <cellStyle name="Normal 4 3 4 2 3" xfId="3847" xr:uid="{7838704E-D08D-4185-BBF2-939388714B48}"/>
    <cellStyle name="Normal 4 3 4 2 3 2" xfId="7921" xr:uid="{476B787A-5FAE-4AAB-A821-E7203A1E7F20}"/>
    <cellStyle name="Normal 4 3 4 2 4" xfId="3848" xr:uid="{CA695DD7-AE6C-4EE3-8260-A40A1D274B01}"/>
    <cellStyle name="Normal 4 3 4 2 4 2" xfId="8577" xr:uid="{D62FAEF0-9196-479A-8922-01F96F22CA5E}"/>
    <cellStyle name="Normal 4 3 4 2 5" xfId="3849" xr:uid="{BDEE9054-BC54-4AED-A484-79B9BFF8CCD4}"/>
    <cellStyle name="Normal 4 3 4 2 5 2" xfId="9240" xr:uid="{C039BD76-635A-45D3-A499-39239B64D26F}"/>
    <cellStyle name="Normal 4 3 4 2 6" xfId="6238" xr:uid="{FFF615B9-9D60-4DD8-A632-C71A853C4240}"/>
    <cellStyle name="Normal 4 3 4 3" xfId="3850" xr:uid="{1C6F2D0C-DC74-4B0A-B7E7-E01F1AA849BD}"/>
    <cellStyle name="Normal 4 3 4 3 2" xfId="6943" xr:uid="{F8DC26F5-20B7-441A-BC1B-14F1CA3FDEEC}"/>
    <cellStyle name="Normal 4 3 4 4" xfId="3851" xr:uid="{120E398F-3B76-4BCE-AC33-B6C2815D0BE1}"/>
    <cellStyle name="Normal 4 3 4 4 2" xfId="7594" xr:uid="{55338570-B946-4A0B-848E-15F88893BADB}"/>
    <cellStyle name="Normal 4 3 4 5" xfId="3852" xr:uid="{761174C8-3C9F-4725-AF38-EDD3ED2588B9}"/>
    <cellStyle name="Normal 4 3 4 5 2" xfId="8250" xr:uid="{4C8C2B49-2CEB-4749-BFFC-0DF11DD03DA4}"/>
    <cellStyle name="Normal 4 3 4 6" xfId="3853" xr:uid="{99F08B57-606E-4A3B-8D90-56E23E423752}"/>
    <cellStyle name="Normal 4 3 4 6 2" xfId="8913" xr:uid="{3E614113-2E78-4240-8B5E-E981F574CE95}"/>
    <cellStyle name="Normal 4 3 4 7" xfId="5908" xr:uid="{12EA6FC3-01C0-4F21-87F7-93825C7B454A}"/>
    <cellStyle name="Normal 4 3 5" xfId="3854" xr:uid="{F54383C4-8EE6-4E69-988D-4A73F2184A27}"/>
    <cellStyle name="Normal 4 3 5 2" xfId="3855" xr:uid="{B636BBD0-5B09-4534-920D-2A4570D803BF}"/>
    <cellStyle name="Normal 4 3 5 2 2" xfId="7054" xr:uid="{1DD2E087-8FDF-46D7-BFE4-27FAFD66AB6A}"/>
    <cellStyle name="Normal 4 3 5 3" xfId="3856" xr:uid="{36EFD0B3-4DAF-49E5-AC14-7BDE24A7DE2C}"/>
    <cellStyle name="Normal 4 3 5 3 2" xfId="7705" xr:uid="{A806747A-FEC5-4346-A0F5-BDD487CDF3D4}"/>
    <cellStyle name="Normal 4 3 5 4" xfId="3857" xr:uid="{AF980C6E-1DAA-43BC-8631-F99A1DBC3F7F}"/>
    <cellStyle name="Normal 4 3 5 4 2" xfId="8361" xr:uid="{85C05FF0-2CE3-4AA1-8856-655BD87AE4AD}"/>
    <cellStyle name="Normal 4 3 5 5" xfId="3858" xr:uid="{19F0E4EA-AB00-4A2E-A953-4F1307C3D616}"/>
    <cellStyle name="Normal 4 3 5 5 2" xfId="9024" xr:uid="{AD7E36BE-7BD8-4918-A4E1-2C5554B3D97C}"/>
    <cellStyle name="Normal 4 3 5 6" xfId="6022" xr:uid="{915137DF-4829-4E80-A28A-F13DE59ECF34}"/>
    <cellStyle name="Normal 4 3 6" xfId="3859" xr:uid="{2CCACB02-807C-4E0B-899D-A3CFCD49365A}"/>
    <cellStyle name="Normal 4 3 6 2" xfId="6521" xr:uid="{F05FE2C6-EABC-46DB-A883-98B449C6244F}"/>
    <cellStyle name="Normal 4 3 7" xfId="3860" xr:uid="{7DA79EA7-BB5E-4DC1-A628-B91AAA516965}"/>
    <cellStyle name="Normal 4 3 7 2" xfId="6727" xr:uid="{9D6CC42C-29F9-42C5-98E1-839F7D112025}"/>
    <cellStyle name="Normal 4 3 8" xfId="3861" xr:uid="{B263E8E8-68AF-4FEB-9FA8-3AA0E41EC3D5}"/>
    <cellStyle name="Normal 4 3 8 2" xfId="7378" xr:uid="{C436F6DA-0CDD-44D5-A9B4-FD49A19C88ED}"/>
    <cellStyle name="Normal 4 3 9" xfId="3862" xr:uid="{1DF4C71B-660C-4D6C-BB5A-1115B53D6DF7}"/>
    <cellStyle name="Normal 4 3 9 2" xfId="8034" xr:uid="{039EB71E-D821-4EA5-B16D-FE3B3DB091BD}"/>
    <cellStyle name="Normal 4 4" xfId="3863" xr:uid="{861024BA-35BB-4C32-86C4-4F629628BD9A}"/>
    <cellStyle name="Normal 4 4 10" xfId="3864" xr:uid="{F86DD554-FFB5-47FC-ADE7-EC1B13C13214}"/>
    <cellStyle name="Normal 4 4 10 2" xfId="6459" xr:uid="{7BC7042E-A8A2-4DF0-90A4-9A677B02C029}"/>
    <cellStyle name="Normal 4 4 11" xfId="3865" xr:uid="{7BBA3CB4-BE9E-43B9-8CE1-078519641647}"/>
    <cellStyle name="Normal 4 4 12" xfId="3866" xr:uid="{D0A88111-3FAA-4D8E-98CE-4CE5A4B7D627}"/>
    <cellStyle name="Normal 4 4 12 2" xfId="5708" xr:uid="{226F4E11-40AD-4401-9E20-81185624FD35}"/>
    <cellStyle name="Normal 4 4 13" xfId="5081" xr:uid="{60404C2A-EC63-4B42-A666-89074BD9D6A3}"/>
    <cellStyle name="Normal 4 4 2" xfId="3867" xr:uid="{B08667D9-68D0-461D-B19B-C25E5CB0632B}"/>
    <cellStyle name="Normal 4 4 2 2" xfId="3868" xr:uid="{91684EF5-E41A-41AF-B678-D8DF0DCC6138}"/>
    <cellStyle name="Normal 4 4 2 2 2" xfId="3869" xr:uid="{DCE5DB03-F5A1-4327-A7CA-FA8EF65255E6}"/>
    <cellStyle name="Normal 4 4 2 2 2 2" xfId="7183" xr:uid="{8FD3EB0B-F694-4DF2-B7A7-022FEF541155}"/>
    <cellStyle name="Normal 4 4 2 2 3" xfId="3870" xr:uid="{0F1A659A-1BD7-40A6-9093-A4DDFC73DA54}"/>
    <cellStyle name="Normal 4 4 2 2 3 2" xfId="7834" xr:uid="{77915376-61EE-44BD-BDBB-A99660C88D2A}"/>
    <cellStyle name="Normal 4 4 2 2 4" xfId="3871" xr:uid="{296AC52A-57ED-4570-8BF5-B6515F78312B}"/>
    <cellStyle name="Normal 4 4 2 2 4 2" xfId="8490" xr:uid="{25ED81B8-2B31-4776-A3AF-11BC8C28EA46}"/>
    <cellStyle name="Normal 4 4 2 2 5" xfId="3872" xr:uid="{09262346-9E57-43EE-B3EF-2DB4CF8E8548}"/>
    <cellStyle name="Normal 4 4 2 2 5 2" xfId="9153" xr:uid="{BC2DAEE5-2536-4937-A872-8B7947A39891}"/>
    <cellStyle name="Normal 4 4 2 2 6" xfId="3873" xr:uid="{4F6E7015-8EE1-4710-AC0B-8F59A12AD7DA}"/>
    <cellStyle name="Normal 4 4 2 2 6 2" xfId="6151" xr:uid="{3B765315-D46E-4AFC-AFC1-D024739C7A38}"/>
    <cellStyle name="Normal 4 4 2 2 7" xfId="5413" xr:uid="{261E5003-EA0B-4566-8569-39AEF8D5A5F4}"/>
    <cellStyle name="Normal 4 4 2 3" xfId="3874" xr:uid="{2A62BB59-F8C8-4CF6-ABEB-E38CC16AF688}"/>
    <cellStyle name="Normal 4 4 2 3 2" xfId="6589" xr:uid="{A3AECA29-F08E-49C0-BB92-C536BCFA9B45}"/>
    <cellStyle name="Normal 4 4 2 4" xfId="3875" xr:uid="{851073EE-574C-472B-BC80-CC313D65D995}"/>
    <cellStyle name="Normal 4 4 2 4 2" xfId="6856" xr:uid="{1ABFF409-0666-4043-86FE-154F0C75711C}"/>
    <cellStyle name="Normal 4 4 2 5" xfId="3876" xr:uid="{CE44300A-0B3F-4CEC-A51A-A1C22C85A3E9}"/>
    <cellStyle name="Normal 4 4 2 5 2" xfId="7507" xr:uid="{47A84324-1478-436E-BD5F-B59B9C5A1F5F}"/>
    <cellStyle name="Normal 4 4 2 6" xfId="3877" xr:uid="{1CC7E45C-4A0E-4612-9DE3-610305F536BA}"/>
    <cellStyle name="Normal 4 4 2 6 2" xfId="8163" xr:uid="{28A2E020-D904-47A3-AAFE-B4C78900F070}"/>
    <cellStyle name="Normal 4 4 2 7" xfId="3878" xr:uid="{C9EA832C-DB2A-4E88-92ED-1E56CE6A178E}"/>
    <cellStyle name="Normal 4 4 2 7 2" xfId="8826" xr:uid="{FD5434F8-373B-4916-9C3B-D07AA20E004F}"/>
    <cellStyle name="Normal 4 4 2 8" xfId="3879" xr:uid="{7470EF0E-BAEC-4F91-AE61-F579B9DA7F51}"/>
    <cellStyle name="Normal 4 4 2 8 2" xfId="5815" xr:uid="{2D2D3A2D-9A00-4669-B524-E7E562D91149}"/>
    <cellStyle name="Normal 4 4 2 9" xfId="5194" xr:uid="{9B76E13B-F31E-40D3-B8B0-98A196915757}"/>
    <cellStyle name="Normal 4 4 3" xfId="3880" xr:uid="{C122F6BB-9FA5-4FEF-96DF-E0D6EA276F4C}"/>
    <cellStyle name="Normal 4 4 3 2" xfId="3881" xr:uid="{E9D01610-AC6E-47C1-8F55-F0731CCA4BF2}"/>
    <cellStyle name="Normal 4 4 3 2 2" xfId="3882" xr:uid="{FF967411-9497-4930-B77C-88C6D6EDE923}"/>
    <cellStyle name="Normal 4 4 3 2 2 2" xfId="7291" xr:uid="{1CB20CB3-9F7B-4C1D-AB15-39F2DFB3B461}"/>
    <cellStyle name="Normal 4 4 3 2 3" xfId="3883" xr:uid="{0D4669EA-B110-49B2-8B57-9AD06C64ED15}"/>
    <cellStyle name="Normal 4 4 3 2 3 2" xfId="7942" xr:uid="{A91B9592-BBC0-430A-BC37-CD81021C9657}"/>
    <cellStyle name="Normal 4 4 3 2 4" xfId="3884" xr:uid="{845B54D5-7991-4295-907A-F3D0CAA6D2B8}"/>
    <cellStyle name="Normal 4 4 3 2 4 2" xfId="8598" xr:uid="{B95BCB5C-76CB-4990-8097-8407202B7F70}"/>
    <cellStyle name="Normal 4 4 3 2 5" xfId="3885" xr:uid="{6547AA97-59CA-4F0C-A8AC-25DA20E8CEC2}"/>
    <cellStyle name="Normal 4 4 3 2 5 2" xfId="9261" xr:uid="{D05A8587-7C37-4EA7-9F49-4B752D404F47}"/>
    <cellStyle name="Normal 4 4 3 2 6" xfId="6259" xr:uid="{A408E9FA-70BC-46D7-B872-ACD2612ABC5D}"/>
    <cellStyle name="Normal 4 4 3 3" xfId="3886" xr:uid="{092CE954-5395-4264-9CBE-7F77199243D6}"/>
    <cellStyle name="Normal 4 4 3 3 2" xfId="6964" xr:uid="{127BE223-FEB6-44C2-B652-50622C4644FE}"/>
    <cellStyle name="Normal 4 4 3 4" xfId="3887" xr:uid="{DF033656-FC40-43DC-8D5D-A5D6E0E664F9}"/>
    <cellStyle name="Normal 4 4 3 4 2" xfId="7615" xr:uid="{0BC150A6-AEE6-4478-893D-8635FD88616C}"/>
    <cellStyle name="Normal 4 4 3 5" xfId="3888" xr:uid="{3F554E8A-AF33-41E5-9411-09CA4A394D36}"/>
    <cellStyle name="Normal 4 4 3 5 2" xfId="8271" xr:uid="{70E2E2F3-A04D-43EF-B1C0-01302A734762}"/>
    <cellStyle name="Normal 4 4 3 6" xfId="3889" xr:uid="{22AC7EF7-8618-4A12-9F1B-1B20863DC738}"/>
    <cellStyle name="Normal 4 4 3 6 2" xfId="8934" xr:uid="{24C74D2E-4F71-4851-A068-3DEAD4BB282A}"/>
    <cellStyle name="Normal 4 4 3 7" xfId="3890" xr:uid="{2D7F915D-501F-40CC-BC92-D0204F9E888E}"/>
    <cellStyle name="Normal 4 4 3 7 2" xfId="5929" xr:uid="{AC33E419-22E1-438D-9DEF-8A7AA32214E2}"/>
    <cellStyle name="Normal 4 4 3 8" xfId="5303" xr:uid="{22D64FB8-6AB1-4B8B-BDB9-4AA8BF8495BE}"/>
    <cellStyle name="Normal 4 4 4" xfId="3891" xr:uid="{9C5605BE-1CAC-4D59-8A07-EA2A6E181ED5}"/>
    <cellStyle name="Normal 4 4 4 2" xfId="3892" xr:uid="{70C42AE1-9B21-4B9D-B2E1-F0E92E901AE3}"/>
    <cellStyle name="Normal 4 4 4 2 2" xfId="7075" xr:uid="{E66E4BAA-323B-4BB9-9697-794EC86B5270}"/>
    <cellStyle name="Normal 4 4 4 3" xfId="3893" xr:uid="{3CB5FDD7-D26B-43D8-9962-F1F35E46DCF9}"/>
    <cellStyle name="Normal 4 4 4 3 2" xfId="7726" xr:uid="{E08F4BE2-7B08-4B0E-98A5-3304DDFD866D}"/>
    <cellStyle name="Normal 4 4 4 4" xfId="3894" xr:uid="{B43468C9-B3F5-45A7-B3A2-353123F01E0D}"/>
    <cellStyle name="Normal 4 4 4 4 2" xfId="8382" xr:uid="{7F78E8F4-AB4F-4E59-9C4A-B9E2B8271A43}"/>
    <cellStyle name="Normal 4 4 4 5" xfId="3895" xr:uid="{2DA0B3BF-BA24-40D3-B249-B447B3BB341B}"/>
    <cellStyle name="Normal 4 4 4 5 2" xfId="9045" xr:uid="{971944E2-97ED-421D-B4D7-4B8D98D1C970}"/>
    <cellStyle name="Normal 4 4 4 6" xfId="6043" xr:uid="{E8BC0583-1FB1-4341-982E-F7993995DCAE}"/>
    <cellStyle name="Normal 4 4 5" xfId="3896" xr:uid="{D40788A6-4F82-44A0-8C70-094BC594721C}"/>
    <cellStyle name="Normal 4 4 5 2" xfId="6493" xr:uid="{01475D69-4252-46E0-8251-8BEA5CF9FA1D}"/>
    <cellStyle name="Normal 4 4 6" xfId="3897" xr:uid="{6576843B-CEB7-4FEF-B474-39952A549C4A}"/>
    <cellStyle name="Normal 4 4 6 2" xfId="6748" xr:uid="{F97F5595-1397-4A00-8E98-DA9C56EC7ADB}"/>
    <cellStyle name="Normal 4 4 7" xfId="3898" xr:uid="{F14036EE-3259-46B6-B04E-E3B64C81B882}"/>
    <cellStyle name="Normal 4 4 7 2" xfId="7399" xr:uid="{16B934BC-2D8B-4CE4-9070-BDC77B6DE46E}"/>
    <cellStyle name="Normal 4 4 8" xfId="3899" xr:uid="{3F532D60-D890-4C3C-9039-FEA0AF6125BB}"/>
    <cellStyle name="Normal 4 4 8 2" xfId="8055" xr:uid="{5020C1B8-0016-4CCB-B7CD-65F0D0216EF0}"/>
    <cellStyle name="Normal 4 4 9" xfId="3900" xr:uid="{D3282F31-49EA-4FD4-B6C3-B203A91B285A}"/>
    <cellStyle name="Normal 4 4 9 2" xfId="8718" xr:uid="{7BA28B62-2A6F-415D-8BE8-B00167DEBF72}"/>
    <cellStyle name="Normal 4 5" xfId="3901" xr:uid="{6AC90100-5EC3-433C-B3F1-D33F2C29ADD4}"/>
    <cellStyle name="Normal 4 5 2" xfId="3902" xr:uid="{6F54998B-69BA-4687-82A0-B9B813CAA9C3}"/>
    <cellStyle name="Normal 4 5 2 2" xfId="3903" xr:uid="{5497BC88-F798-4B21-9A36-730540582209}"/>
    <cellStyle name="Normal 4 5 2 2 2" xfId="3904" xr:uid="{0C1E9FC0-276B-41E3-84BE-4FC489269CAD}"/>
    <cellStyle name="Normal 4 5 2 2 2 2" xfId="7129" xr:uid="{8E1923E3-E2EE-4993-92D1-9A65F38EEA5B}"/>
    <cellStyle name="Normal 4 5 2 2 3" xfId="5396" xr:uid="{697FEBF1-56E8-4F07-827E-53961B52B526}"/>
    <cellStyle name="Normal 4 5 2 3" xfId="3905" xr:uid="{EB2B1488-56ED-483A-9134-EA99E77820FA}"/>
    <cellStyle name="Normal 4 5 2 3 2" xfId="7780" xr:uid="{C41FF9E7-FC61-4922-9C40-EBF97006C77D}"/>
    <cellStyle name="Normal 4 5 2 4" xfId="3906" xr:uid="{001A1E5C-B6BF-41C9-9BD1-186BE53B6CA4}"/>
    <cellStyle name="Normal 4 5 2 4 2" xfId="8436" xr:uid="{02961A38-0E0B-4AA0-ADE6-CF9C1512D50F}"/>
    <cellStyle name="Normal 4 5 2 5" xfId="3907" xr:uid="{F07892ED-EEA4-42F8-9F97-9A65095D594E}"/>
    <cellStyle name="Normal 4 5 2 5 2" xfId="9099" xr:uid="{7B56C7E1-124B-4AB6-8A38-6A1951E9A5EF}"/>
    <cellStyle name="Normal 4 5 2 6" xfId="3908" xr:uid="{7FE07B1E-747E-48AD-B8EB-B5FCF334BA26}"/>
    <cellStyle name="Normal 4 5 2 6 2" xfId="6097" xr:uid="{CC11DDDA-0DE1-418C-BE4E-0AEA3F616625}"/>
    <cellStyle name="Normal 4 5 2 7" xfId="5177" xr:uid="{9DC86668-BB63-45F0-A206-B6F16E6DE975}"/>
    <cellStyle name="Normal 4 5 3" xfId="3909" xr:uid="{AE400B6A-C675-4B3F-95AC-3478E81A501D}"/>
    <cellStyle name="Normal 4 5 3 2" xfId="3910" xr:uid="{5A831B82-6A93-4C46-9E63-BEE29B434190}"/>
    <cellStyle name="Normal 4 5 3 2 2" xfId="6618" xr:uid="{89CDA59C-D41F-43DF-8C98-414C223851F9}"/>
    <cellStyle name="Normal 4 5 3 3" xfId="5286" xr:uid="{7ABC7D3E-6560-426D-9B53-C1B72CA35B7C}"/>
    <cellStyle name="Normal 4 5 4" xfId="3911" xr:uid="{CAFE63C9-56F3-411D-985A-4AEB5FA47F8D}"/>
    <cellStyle name="Normal 4 5 4 2" xfId="6802" xr:uid="{5039C3C1-48F6-42C1-B287-6DA6956FBEA3}"/>
    <cellStyle name="Normal 4 5 5" xfId="3912" xr:uid="{BA26DE8F-18DC-47B9-BE1B-B9011E9D917C}"/>
    <cellStyle name="Normal 4 5 5 2" xfId="7453" xr:uid="{9B6B4A61-36C4-4946-ADB8-6D36A90C49E0}"/>
    <cellStyle name="Normal 4 5 6" xfId="3913" xr:uid="{90952743-434D-4F3A-9A25-6B12D6169007}"/>
    <cellStyle name="Normal 4 5 6 2" xfId="8109" xr:uid="{8D59BBB9-FA52-40ED-8E6A-5A8609F31B7E}"/>
    <cellStyle name="Normal 4 5 7" xfId="3914" xr:uid="{B96C0207-39C3-49BA-9898-E090FCDB9A10}"/>
    <cellStyle name="Normal 4 5 7 2" xfId="8772" xr:uid="{6138B50A-7289-4412-A4E1-0EBBB2AC1852}"/>
    <cellStyle name="Normal 4 5 8" xfId="3915" xr:uid="{40F4D853-9780-49E9-92E7-6DFFF89BA7EA}"/>
    <cellStyle name="Normal 4 5 8 2" xfId="5761" xr:uid="{6493E251-FE49-4AF8-A348-63E5E63AC8D0}"/>
    <cellStyle name="Normal 4 5 9" xfId="5063" xr:uid="{FCEE98EB-3DF6-4DCA-A2F9-5C9C7E0A4773}"/>
    <cellStyle name="Normal 4 6" xfId="3916" xr:uid="{EE275DAA-B869-4013-95C5-BC1BD0597304}"/>
    <cellStyle name="Normal 4 6 2" xfId="3917" xr:uid="{499D8A54-0282-4C3D-8336-F1D0B19D7A28}"/>
    <cellStyle name="Normal 4 6 2 2" xfId="3918" xr:uid="{93994221-F970-47A1-BC94-0A16BF86ADAF}"/>
    <cellStyle name="Normal 4 6 2 2 2" xfId="7237" xr:uid="{433B1A96-5880-4D64-AACB-153861E2D1D9}"/>
    <cellStyle name="Normal 4 6 2 3" xfId="3919" xr:uid="{5B8DEC54-C66C-4E51-A287-11E636480260}"/>
    <cellStyle name="Normal 4 6 2 3 2" xfId="7888" xr:uid="{B3C71FE5-71FC-4751-9956-A3DF97381407}"/>
    <cellStyle name="Normal 4 6 2 4" xfId="3920" xr:uid="{A622D894-AF7C-4F28-AAFF-79566FE3CB23}"/>
    <cellStyle name="Normal 4 6 2 4 2" xfId="8544" xr:uid="{AE3E7899-2039-484B-9125-FFC695286DBE}"/>
    <cellStyle name="Normal 4 6 2 5" xfId="3921" xr:uid="{EB55E9F1-EE88-4F91-BA8F-34567ED5C091}"/>
    <cellStyle name="Normal 4 6 2 5 2" xfId="9207" xr:uid="{1A5710BF-53CC-4DBF-A6E0-564EC646CAD7}"/>
    <cellStyle name="Normal 4 6 2 6" xfId="3922" xr:uid="{FA79255E-81AD-44BC-900B-0FAB7CBD8FEA}"/>
    <cellStyle name="Normal 4 6 2 6 2" xfId="6205" xr:uid="{699FEFAD-1EFF-4052-85EA-50B5A2D6271F}"/>
    <cellStyle name="Normal 4 6 2 7" xfId="5367" xr:uid="{DF3F65C8-BD5C-4CB8-B699-93364E20EA64}"/>
    <cellStyle name="Normal 4 6 3" xfId="3923" xr:uid="{58A3410A-55F3-4173-973E-574123ED34D6}"/>
    <cellStyle name="Normal 4 6 3 2" xfId="6910" xr:uid="{1301D1A0-415C-461C-8EB3-3D3711A09F33}"/>
    <cellStyle name="Normal 4 6 4" xfId="3924" xr:uid="{04FCCA7A-C3E3-4A9F-BD4C-DBEAE2D2DC75}"/>
    <cellStyle name="Normal 4 6 4 2" xfId="7561" xr:uid="{5DDC808D-CD9D-4981-A6C0-07B0B7745E84}"/>
    <cellStyle name="Normal 4 6 5" xfId="3925" xr:uid="{C91F1879-FC82-4989-AB32-35F6D12AA34D}"/>
    <cellStyle name="Normal 4 6 5 2" xfId="8217" xr:uid="{7A6FF154-6FA6-4D06-9A39-1BCC28FAE876}"/>
    <cellStyle name="Normal 4 6 6" xfId="3926" xr:uid="{74162134-4DA6-4244-8921-C96E377DBEEC}"/>
    <cellStyle name="Normal 4 6 6 2" xfId="8880" xr:uid="{75F769E9-DF9A-4641-9709-B2EF0D54ECF4}"/>
    <cellStyle name="Normal 4 6 7" xfId="3927" xr:uid="{8A169743-79A8-481D-975F-379276C08B43}"/>
    <cellStyle name="Normal 4 6 7 2" xfId="5875" xr:uid="{DE177DED-73D9-4863-BA9C-6F2EAC4E44A7}"/>
    <cellStyle name="Normal 4 6 8" xfId="5148" xr:uid="{BBA56BBE-4FF5-4484-9318-A0756BA5FCC0}"/>
    <cellStyle name="Normal 4 7" xfId="3928" xr:uid="{7237933F-4EBD-4817-B0E8-A24A36FAA05B}"/>
    <cellStyle name="Normal 4 7 2" xfId="3929" xr:uid="{58C38B00-1B3E-4285-A7AA-6C91303A7460}"/>
    <cellStyle name="Normal 4 7 2 2" xfId="7021" xr:uid="{1F9A917C-DE70-4248-8B04-C83EBE934A8A}"/>
    <cellStyle name="Normal 4 7 3" xfId="3930" xr:uid="{0BD179CF-60AC-472F-BA9B-BA097777C4DD}"/>
    <cellStyle name="Normal 4 7 3 2" xfId="7672" xr:uid="{9503242F-F5FE-4344-B768-5A511CBAAD7A}"/>
    <cellStyle name="Normal 4 7 4" xfId="3931" xr:uid="{F9B4CF91-1441-4911-B2A3-7BBEB288285A}"/>
    <cellStyle name="Normal 4 7 4 2" xfId="8328" xr:uid="{8E622875-4776-4063-807E-58F5A4C74F80}"/>
    <cellStyle name="Normal 4 7 5" xfId="3932" xr:uid="{05E06B0E-6B01-477D-AA5C-B059EC3994F8}"/>
    <cellStyle name="Normal 4 7 5 2" xfId="8991" xr:uid="{2CC9530E-82C5-4403-9AE6-6716DD48C40B}"/>
    <cellStyle name="Normal 4 7 6" xfId="3933" xr:uid="{B69B4706-EA1A-4E33-ACD8-FEEF3D4149EE}"/>
    <cellStyle name="Normal 4 7 6 2" xfId="5989" xr:uid="{AA0FBB0B-2DE8-4376-9271-66A050DA4867}"/>
    <cellStyle name="Normal 4 7 7" xfId="5257" xr:uid="{A5E7C558-F238-42B6-8733-58C6A5B8D3E8}"/>
    <cellStyle name="Normal 4 8" xfId="3934" xr:uid="{3E3BF293-4AD9-4A15-8A27-F458A7121BCE}"/>
    <cellStyle name="Normal 4 8 2" xfId="3935" xr:uid="{5311F2CA-77B1-4D3F-B8AE-CBF355F04966}"/>
    <cellStyle name="Normal 4 8 2 2" xfId="6525" xr:uid="{69C81806-3D7F-4E80-91E7-B871B518E04C}"/>
    <cellStyle name="Normal 4 8 3" xfId="5034" xr:uid="{E50AF0EF-2F23-4F6A-9235-403D4A9DCB84}"/>
    <cellStyle name="Normal 4 9" xfId="3936" xr:uid="{2CB372D7-98DF-40AD-8D06-7D252D0C40D9}"/>
    <cellStyle name="Normal 4 9 2" xfId="6694" xr:uid="{DE8D42F3-3596-4546-ABA0-967620F53D28}"/>
    <cellStyle name="Normal 40" xfId="3937" xr:uid="{A0C5E3BE-ACC2-487D-9DCE-863E4D19BF10}"/>
    <cellStyle name="Normal 41" xfId="3938" xr:uid="{71CC7421-4917-4D25-A8C1-6E735E32FFEF}"/>
    <cellStyle name="Normal 42" xfId="3939" xr:uid="{0D9A5929-85E9-4424-AC08-EE4B42E797A9}"/>
    <cellStyle name="Normal 43" xfId="3940" xr:uid="{C4A8A83E-6F11-417E-84BC-5989DC14E375}"/>
    <cellStyle name="Normal 44" xfId="3941" xr:uid="{544B342E-A062-4CC1-8944-AE66232372B0}"/>
    <cellStyle name="Normal 45" xfId="3942" xr:uid="{0C4D620D-04F0-4D38-9C37-F1942E0249D3}"/>
    <cellStyle name="Normal 46" xfId="3943" xr:uid="{793E1C48-AC6A-4342-A05E-ABC24EEE0BCE}"/>
    <cellStyle name="Normal 47" xfId="3944" xr:uid="{981C5CBF-5F82-4A62-AE2C-93FAC81973E5}"/>
    <cellStyle name="Normal 48" xfId="3945" xr:uid="{67749DF6-9297-4307-8FDF-5C6CE80813EC}"/>
    <cellStyle name="Normal 49" xfId="3946" xr:uid="{BB25DF1C-B3F0-4A4A-AD80-0E50CC26CE1E}"/>
    <cellStyle name="Normal 5" xfId="3947" xr:uid="{C6FB94C0-1E8B-41EB-848F-83113889B9FE}"/>
    <cellStyle name="Normal 5 2" xfId="3948" xr:uid="{AF446924-818F-418E-BF38-1ED45AF9C9F0}"/>
    <cellStyle name="Normal 5 2 2" xfId="3949" xr:uid="{C868BBBD-D93E-4B1B-8F6D-F555D40F1D5A}"/>
    <cellStyle name="Normal 5 2 2 2" xfId="3950" xr:uid="{AF272084-BFD3-43EF-930D-76F863CBE3F9}"/>
    <cellStyle name="Normal 5 2 2 2 2" xfId="3951" xr:uid="{D5F3D157-00D9-482E-AA97-6D763BAA6458}"/>
    <cellStyle name="Normal 5 2 2 2 3" xfId="3952" xr:uid="{A020B9FF-6E73-44D8-AD05-FCC42000598B}"/>
    <cellStyle name="Normal 5 2 2 2 3 2" xfId="3953" xr:uid="{9134FDE9-AE5A-4FAB-A692-9FA592415C11}"/>
    <cellStyle name="Normal 5 2 2 2 3 2 2" xfId="5435" xr:uid="{AC69F628-579B-4C08-BE19-5E91BFD2C2BC}"/>
    <cellStyle name="Normal 5 2 2 2 3 3" xfId="5216" xr:uid="{19D2D342-11E9-4EFF-8291-C568151B4946}"/>
    <cellStyle name="Normal 5 2 2 2 4" xfId="3954" xr:uid="{43D26845-02F1-43E5-9131-35D462C007F5}"/>
    <cellStyle name="Normal 5 2 2 2 4 2" xfId="5325" xr:uid="{E78F8A22-E6D5-4E67-B906-C9C57599EC01}"/>
    <cellStyle name="Normal 5 2 2 2 5" xfId="5105" xr:uid="{83ACD8A6-A70C-4999-8DBF-03B1ABCF890A}"/>
    <cellStyle name="Normal 5 2 2 3" xfId="3955" xr:uid="{543E81F0-FC5C-47E1-96F7-5A4049D37397}"/>
    <cellStyle name="Normal 5 2 3" xfId="3956" xr:uid="{2FBA9CE6-C214-4C2D-A7A1-E5E30134169C}"/>
    <cellStyle name="Normal 5 2 3 2" xfId="3957" xr:uid="{1A1446B0-D72B-4093-8920-F2B9DC97DB6F}"/>
    <cellStyle name="Normal 5 2 3 2 2" xfId="3958" xr:uid="{49DB57A7-3F8B-4868-BEA7-54A19051C2C7}"/>
    <cellStyle name="Normal 5 2 3 2 2 2" xfId="5454" xr:uid="{3BE331EA-5845-4CDD-81A2-74DAA46AA819}"/>
    <cellStyle name="Normal 5 2 3 2 3" xfId="3959" xr:uid="{2BD0624B-315A-45F8-B5EB-14E5324CA445}"/>
    <cellStyle name="Normal 5 2 3 2 4" xfId="5235" xr:uid="{070EBD88-7421-4EE0-9103-B55CBBF6B0A5}"/>
    <cellStyle name="Normal 5 2 3 3" xfId="3960" xr:uid="{E331CBCE-5285-43AB-948E-08EE9342A346}"/>
    <cellStyle name="Normal 5 2 3 3 2" xfId="5344" xr:uid="{58420A2D-A1F7-4EBA-95C4-563555035774}"/>
    <cellStyle name="Normal 5 2 3 4" xfId="3961" xr:uid="{D85E929F-CFCE-4FAF-A25E-C9A5F0DFBA43}"/>
    <cellStyle name="Normal 5 2 3 5" xfId="5124" xr:uid="{C9E83111-523F-4D11-85D9-315BF57CD9DC}"/>
    <cellStyle name="Normal 5 2 4" xfId="3962" xr:uid="{2115F5D8-BE70-4F83-83C5-4A234DB50CB6}"/>
    <cellStyle name="Normal 5 2 4 2" xfId="3963" xr:uid="{A321F526-2B0A-44AB-B3A3-82BB14E2D122}"/>
    <cellStyle name="Normal 5 2 4 2 2" xfId="3964" xr:uid="{93F63DC1-0755-48CF-9570-FCE5FA6BF1DF}"/>
    <cellStyle name="Normal 5 2 4 2 2 2" xfId="5416" xr:uid="{A929CD39-57A1-4190-A3EC-5E0BEF4289CB}"/>
    <cellStyle name="Normal 5 2 4 2 3" xfId="5197" xr:uid="{0F7D6180-CA08-451B-918B-9646CEF06486}"/>
    <cellStyle name="Normal 5 2 4 3" xfId="3965" xr:uid="{C6AE2966-E9CA-4108-BB2E-1FFDCF265EA1}"/>
    <cellStyle name="Normal 5 2 4 3 2" xfId="5306" xr:uid="{C5FAB8B2-5EFE-406E-B3E1-DC7B9FAF0FD6}"/>
    <cellStyle name="Normal 5 2 4 4" xfId="3966" xr:uid="{8EFB99E2-77CC-42AB-BAE3-C46393680526}"/>
    <cellStyle name="Normal 5 2 4 5" xfId="5086" xr:uid="{25A2B92C-2374-45CF-9D3B-BEBB29781A10}"/>
    <cellStyle name="Normal 5 2 5" xfId="3967" xr:uid="{CFE9E6C5-9105-4F18-8AC3-EE79DE10F70F}"/>
    <cellStyle name="Normal 5 2 5 2" xfId="3968" xr:uid="{41F04A8E-9FF5-4CDA-8ACB-EFFEFA554252}"/>
    <cellStyle name="Normal 5 2 5 2 2" xfId="5370" xr:uid="{FB8BAAE7-7CC3-4C2D-BC38-EF5B52EC1663}"/>
    <cellStyle name="Normal 5 2 5 3" xfId="3969" xr:uid="{CAAE178E-A08A-4B10-B02F-0344084E1D8F}"/>
    <cellStyle name="Normal 5 2 5 4" xfId="5151" xr:uid="{0182C1A3-B8FC-4E5C-A917-2BE8BFB98322}"/>
    <cellStyle name="Normal 5 2 6" xfId="3970" xr:uid="{D356A7CC-0CFE-42B8-9534-350806B7C3FF}"/>
    <cellStyle name="Normal 5 2 6 2" xfId="5260" xr:uid="{81E880E5-A550-460F-B338-947A1D1E082D}"/>
    <cellStyle name="Normal 5 2 7" xfId="3971" xr:uid="{74AADB0A-EA2E-4AC4-94C4-694230D0B01B}"/>
    <cellStyle name="Normal 5 2 7 2" xfId="5037" xr:uid="{FBBA42B0-76CF-41BE-8BB0-7A50D9B0C6C0}"/>
    <cellStyle name="Normal 5 2 8" xfId="3972" xr:uid="{7216FE17-6F39-4261-BD62-F7FBBBEB85AE}"/>
    <cellStyle name="Normal 5 2 9" xfId="4991" xr:uid="{56260FBA-03E4-452A-8551-E7407E5A022F}"/>
    <cellStyle name="Normal 5 3" xfId="3973" xr:uid="{42C7CF4D-604C-4C0B-B33A-D7838879806D}"/>
    <cellStyle name="Normal 5 3 2" xfId="3974" xr:uid="{09E14EE5-B72F-418C-A3A8-6928D03ED98E}"/>
    <cellStyle name="Normal 5 3 2 2" xfId="3975" xr:uid="{EC63FC14-39F7-433A-987D-99B1AE0CA946}"/>
    <cellStyle name="Normal 5 3 2 2 2" xfId="3976" xr:uid="{466D9F21-BE8E-4159-97D7-187303129467}"/>
    <cellStyle name="Normal 5 3 2 2 2 2" xfId="5460" xr:uid="{5EA490EB-2FD9-4160-AE0C-FAE5D9769287}"/>
    <cellStyle name="Normal 5 3 2 2 3" xfId="5241" xr:uid="{51045EC5-1816-4B12-A58A-8C80057F6730}"/>
    <cellStyle name="Normal 5 3 2 3" xfId="3977" xr:uid="{0C91F5B4-2ADE-453C-AFD7-F5042A505979}"/>
    <cellStyle name="Normal 5 3 2 3 2" xfId="5350" xr:uid="{2716156A-EE8F-44B7-A9A5-C6CDCDE3C546}"/>
    <cellStyle name="Normal 5 3 2 4" xfId="3978" xr:uid="{7D6BE8E7-32DF-423E-A827-94E48A09E531}"/>
    <cellStyle name="Normal 5 3 2 4 2" xfId="6403" xr:uid="{29976323-4679-4A03-B3CD-397CBFE37DF6}"/>
    <cellStyle name="Normal 5 3 2 5" xfId="5130" xr:uid="{063BDAE7-B91E-4490-A419-D5C7B7FEC116}"/>
    <cellStyle name="Normal 5 3 3" xfId="3979" xr:uid="{7DED5EBC-6560-46C6-AE80-F2FD7DA175C3}"/>
    <cellStyle name="Normal 5 3 3 2" xfId="3980" xr:uid="{2B54BAF0-D82E-4F9B-BF29-A50456CA398B}"/>
    <cellStyle name="Normal 5 3 3 2 2" xfId="5391" xr:uid="{6C849327-D05E-4C33-BA8E-35823D34C9F6}"/>
    <cellStyle name="Normal 5 3 3 3" xfId="5172" xr:uid="{E63F5D03-E7E6-4B4D-8AB4-C470424518BC}"/>
    <cellStyle name="Normal 5 3 4" xfId="3981" xr:uid="{B6A67444-6790-4302-B2C7-B24376C5449D}"/>
    <cellStyle name="Normal 5 3 4 2" xfId="5281" xr:uid="{96F627F3-AEBB-474B-914C-90909C6F7F1B}"/>
    <cellStyle name="Normal 5 3 5" xfId="3982" xr:uid="{BDD6E634-D932-4559-96DC-53B059AEDE8B}"/>
    <cellStyle name="Normal 5 3 5 2" xfId="5058" xr:uid="{624D92F6-E2C8-4504-A44D-B657A9B9EA3F}"/>
    <cellStyle name="Normal 5 3 6" xfId="3983" xr:uid="{0D4E6374-E310-48AC-8DE9-878824194D8C}"/>
    <cellStyle name="Normal 5 3 7" xfId="5012" xr:uid="{65462525-0924-4776-A98D-DAD03794C777}"/>
    <cellStyle name="Normal 5 4" xfId="3984" xr:uid="{76F04E43-C95C-46C2-B29C-C1FCA58AF4F9}"/>
    <cellStyle name="Normal 5 5" xfId="3985" xr:uid="{4D4ACFC8-BD38-48DB-9065-75C84F7B752B}"/>
    <cellStyle name="Normal 5 6" xfId="3986" xr:uid="{F70008A7-10E0-4B4E-B13D-A386EEA71BF7}"/>
    <cellStyle name="Normal 5 6 2" xfId="5532" xr:uid="{37814FA1-26A2-45F0-854D-6E1C89A31F13}"/>
    <cellStyle name="Normal 5 7" xfId="3987" xr:uid="{F317CB95-2304-400D-BB2D-BF3B895DCC44}"/>
    <cellStyle name="Normal 5 8" xfId="4831" xr:uid="{73428F20-23D5-459F-9A0B-CBB957A64A11}"/>
    <cellStyle name="Normal 50" xfId="3988" xr:uid="{C181F22D-1CF3-4E02-AD38-5044D0F56B9C}"/>
    <cellStyle name="Normal 51" xfId="3989" xr:uid="{1D67986C-A191-40FF-AB39-6A378BC4AE20}"/>
    <cellStyle name="Normal 52" xfId="3990" xr:uid="{6ABB68C5-93C6-4E6C-98DB-7DC8E6547FA3}"/>
    <cellStyle name="Normal 52 2" xfId="5533" xr:uid="{E6E8C65B-7073-4826-AE83-2670B8678AC3}"/>
    <cellStyle name="Normal 53" xfId="3991" xr:uid="{2075BAD8-8D33-4365-99E5-8A5F83C4D902}"/>
    <cellStyle name="Normal 54" xfId="3992" xr:uid="{ED662629-3B1A-41FF-B6F1-DA22C85FCE61}"/>
    <cellStyle name="Normal 55" xfId="3993" xr:uid="{914735C6-E2BE-442C-BC92-53FF43B5C4EE}"/>
    <cellStyle name="Normal 56" xfId="3994" xr:uid="{8557DC98-CA1C-419D-9C9D-D250858BA5B6}"/>
    <cellStyle name="Normal 57" xfId="3995" xr:uid="{9A396538-2815-4A25-B1FE-DB120BC70310}"/>
    <cellStyle name="Normal 58" xfId="3996" xr:uid="{A66B0DF1-F9DF-451A-8AB4-8337C9FE7BD4}"/>
    <cellStyle name="Normal 59" xfId="3997" xr:uid="{E3E36EEA-F3D0-441F-84DB-9C3B03C1B5CE}"/>
    <cellStyle name="Normal 6" xfId="3998" xr:uid="{4A4B3F54-B5AA-4544-B6DB-50C9A6AF1405}"/>
    <cellStyle name="Normal 6 2" xfId="3999" xr:uid="{9B943ABE-9B02-4CBC-B760-E79841283287}"/>
    <cellStyle name="Normal 6 2 2" xfId="4000" xr:uid="{8C2756E5-B563-4A1F-87E6-69749CCE6EA3}"/>
    <cellStyle name="Normal 6 2 2 2" xfId="4001" xr:uid="{6D01027B-DD95-4C69-B559-059005E4C780}"/>
    <cellStyle name="Normal 6 2 2 2 2" xfId="5456" xr:uid="{CE7FDC83-8B23-4750-A8B7-23DCFE623992}"/>
    <cellStyle name="Normal 6 2 2 3" xfId="4002" xr:uid="{264DFF8F-775A-4F05-99CB-0805C2E8314C}"/>
    <cellStyle name="Normal 6 2 2 3 2" xfId="6417" xr:uid="{F51AE771-9543-49D0-8A16-B9111E95A902}"/>
    <cellStyle name="Normal 6 2 2 4" xfId="5237" xr:uid="{D28653B9-7C0B-4C0B-A54A-ED10B29974B2}"/>
    <cellStyle name="Normal 6 2 3" xfId="4003" xr:uid="{8DFF6191-2C79-40FF-98EE-E7F5B6B3BC62}"/>
    <cellStyle name="Normal 6 2 3 2" xfId="5346" xr:uid="{C071CE4B-7368-4B5E-8618-AD822CC34C99}"/>
    <cellStyle name="Normal 6 2 4" xfId="4004" xr:uid="{FEF573F6-67D3-46A1-ABA4-AC8D674580F9}"/>
    <cellStyle name="Normal 6 2 5" xfId="5126" xr:uid="{F37B7F94-DAD3-4DC2-98CE-9863AB15C1F4}"/>
    <cellStyle name="Normal 6 3" xfId="4005" xr:uid="{97FF150A-8711-44F9-8731-2BD4960536B3}"/>
    <cellStyle name="Normal 6 3 2" xfId="4006" xr:uid="{74E950D4-AAF8-42EE-9518-A96D1B8D9883}"/>
    <cellStyle name="Normal 6 3 2 2" xfId="5372" xr:uid="{4FE43556-E105-422D-B8A2-81AC5F016197}"/>
    <cellStyle name="Normal 6 3 3" xfId="4007" xr:uid="{BB8F027D-23F1-47CA-96BE-33875F9E3921}"/>
    <cellStyle name="Normal 6 3 4" xfId="5153" xr:uid="{3907883A-746E-4ED1-A242-4A98FEDF47A4}"/>
    <cellStyle name="Normal 6 4" xfId="4008" xr:uid="{AF98EF3A-7581-4A81-86B7-159F09C7BAE9}"/>
    <cellStyle name="Normal 6 4 2" xfId="4009" xr:uid="{A8D51B03-39CF-4ECC-B632-9F7F45CEE981}"/>
    <cellStyle name="Normal 6 4 3" xfId="5262" xr:uid="{D1881A9D-0ADF-4259-86DB-3D6F066B5EA4}"/>
    <cellStyle name="Normal 6 5" xfId="4010" xr:uid="{701BABC1-2DC0-4DDA-8837-EC57E51B77C5}"/>
    <cellStyle name="Normal 6 5 2" xfId="5039" xr:uid="{6C3EAF7F-C4DB-4A12-BA97-FD60A745A38B}"/>
    <cellStyle name="Normal 6 6" xfId="4011" xr:uid="{9347568C-3ED2-45EE-875B-9FEEB0DF7B4F}"/>
    <cellStyle name="Normal 6 6 2" xfId="5534" xr:uid="{B96A84D7-7B49-40BB-B9E8-63A1E0F49A01}"/>
    <cellStyle name="Normal 6 7" xfId="4012" xr:uid="{774A1F16-EC6B-47B9-8DAB-BCA790D21EA6}"/>
    <cellStyle name="Normal 6 7 2" xfId="4993" xr:uid="{50FD048B-C581-49E6-A0A7-B52E57B651E5}"/>
    <cellStyle name="Normal 6 8" xfId="4870" xr:uid="{9E02CEAC-7AA3-4830-93A2-1617AB4E26E5}"/>
    <cellStyle name="Normal 60" xfId="4013" xr:uid="{4CE6F3B9-D573-4CF7-A2AF-4A80353D49B5}"/>
    <cellStyle name="Normal 61" xfId="4014" xr:uid="{A5DC1414-F828-4510-96D5-5EAE5D630575}"/>
    <cellStyle name="Normal 62" xfId="4015" xr:uid="{BF5C7B76-B776-400E-BBCF-150A443D1830}"/>
    <cellStyle name="Normal 63" xfId="4016" xr:uid="{334073D5-D977-4553-9FB1-E74AC829747D}"/>
    <cellStyle name="Normal 63 2" xfId="5535" xr:uid="{9AD8D242-DDBE-475C-B93C-93E93525C2FA}"/>
    <cellStyle name="Normal 64" xfId="4017" xr:uid="{1F7CDE41-7242-49C8-9590-85B6A80AC75F}"/>
    <cellStyle name="Normal 64 2" xfId="5536" xr:uid="{2B28C84F-DF93-44CB-8FB6-9AD225387018}"/>
    <cellStyle name="Normal 65" xfId="4018" xr:uid="{7F61EA7A-5FF1-4AD1-8B88-22D26CAEFFBD}"/>
    <cellStyle name="Normal 65 2" xfId="5537" xr:uid="{37E111FF-24A8-457A-A0E1-21DC125F505E}"/>
    <cellStyle name="Normal 66" xfId="4019" xr:uid="{65EBE9EB-B0D9-4F27-98DE-221ADE2D2C99}"/>
    <cellStyle name="Normal 66 2" xfId="5538" xr:uid="{212FF2FC-5FC2-4B7A-BF68-04DDD3EB1AB3}"/>
    <cellStyle name="Normal 67" xfId="4020" xr:uid="{B24CEF9C-C036-4458-90C2-33D5F0CA561A}"/>
    <cellStyle name="Normal 67 2" xfId="5539" xr:uid="{E520A6CC-6FE0-4724-94A0-CDE3C7DB6649}"/>
    <cellStyle name="Normal 68" xfId="4021" xr:uid="{35251994-DD71-4A1E-A383-1F16548A8665}"/>
    <cellStyle name="Normal 68 2" xfId="5540" xr:uid="{7195F928-2E76-424B-B7F6-F0C70ED214BE}"/>
    <cellStyle name="Normal 69" xfId="4022" xr:uid="{EFD13A70-CE6D-40A9-8214-5981297A4938}"/>
    <cellStyle name="Normal 69 2" xfId="5541" xr:uid="{4A032B4A-29D7-4F48-904E-244FB5DCF79B}"/>
    <cellStyle name="Normal 7" xfId="4023" xr:uid="{B39A499C-8A3A-4B25-8E8A-FF90AD861497}"/>
    <cellStyle name="Normal 7 2" xfId="4024" xr:uid="{B91C36BC-AA78-40E4-9B39-5F472C066E43}"/>
    <cellStyle name="Normal 7 3" xfId="4025" xr:uid="{6CACB9F0-F66F-40C7-B643-D1F113AAC925}"/>
    <cellStyle name="Normal 7 3 2" xfId="5542" xr:uid="{80F0D507-7F07-4D95-980F-6AAD026ED57B}"/>
    <cellStyle name="Normal 7 4" xfId="4026" xr:uid="{61360BB7-DCD9-45BD-9E73-847B6AD70BA8}"/>
    <cellStyle name="Normal 70" xfId="4027" xr:uid="{5B0C88EB-A880-413A-9FEE-6FC781A0469C}"/>
    <cellStyle name="Normal 70 2" xfId="5543" xr:uid="{2C7CE347-D9C8-4F98-BCE6-E09382CB2E62}"/>
    <cellStyle name="Normal 71" xfId="4028" xr:uid="{592970D4-AF75-4821-B0AC-A88E1D52CA87}"/>
    <cellStyle name="Normal 71 2" xfId="5544" xr:uid="{99268DCE-9F82-46E1-8A2D-D71EA3F50A01}"/>
    <cellStyle name="Normal 72" xfId="4029" xr:uid="{B32F2FFB-765F-413A-993A-AB3DBF84717A}"/>
    <cellStyle name="Normal 72 2" xfId="5545" xr:uid="{7328735E-9354-4296-BC80-FB7F4B05F498}"/>
    <cellStyle name="Normal 73" xfId="4030" xr:uid="{4E2D0311-E483-47A0-A04C-AE7C35311C07}"/>
    <cellStyle name="Normal 73 2" xfId="5546" xr:uid="{00CF189D-6166-4437-9249-166BEDC7B23B}"/>
    <cellStyle name="Normal 74" xfId="4031" xr:uid="{2A79625A-EEB2-4783-A566-80F70FBF6497}"/>
    <cellStyle name="Normal 74 2" xfId="5617" xr:uid="{87FB8BBA-201A-4FEC-B996-C4E9B0C407D4}"/>
    <cellStyle name="Normal 75" xfId="4032" xr:uid="{EE0B721D-8372-4536-85A3-4AD613320EE0}"/>
    <cellStyle name="Normal 75 2" xfId="5619" xr:uid="{F5EB5F64-0BF3-4C80-81F5-816787330349}"/>
    <cellStyle name="Normal 76" xfId="4033" xr:uid="{FD7A5E30-9A9A-4BDC-9DD0-387B171861D8}"/>
    <cellStyle name="Normal 76 2" xfId="5620" xr:uid="{FF96AA14-3E3D-4AA7-800A-0B7CFB478D97}"/>
    <cellStyle name="Normal 77" xfId="4034" xr:uid="{2F89E5FC-1D4F-483E-8637-F6406E04675F}"/>
    <cellStyle name="Normal 77 2" xfId="5621" xr:uid="{AFD92AAE-2AB7-44D0-A928-3BE5FCA60A84}"/>
    <cellStyle name="Normal 78" xfId="4035" xr:uid="{EA1FF3D3-C43C-459D-8F1A-738B7002C603}"/>
    <cellStyle name="Normal 78 2" xfId="5622" xr:uid="{1F789F21-F2C8-41C4-8433-A76BD1551921}"/>
    <cellStyle name="Normal 79" xfId="4036" xr:uid="{E1DF85DE-D319-4814-81D5-326CA49BF8DE}"/>
    <cellStyle name="Normal 79 2" xfId="5626" xr:uid="{1BDE2F22-5E19-49ED-A881-04B43582C8F3}"/>
    <cellStyle name="Normal 8" xfId="4037" xr:uid="{EEF5FF82-4A19-4D55-ADED-CDF4D1D43CCA}"/>
    <cellStyle name="Normal 8 2" xfId="4038" xr:uid="{83EACBE7-ED14-45B4-BC80-89267AA1F3D4}"/>
    <cellStyle name="Normal 8 3" xfId="4039" xr:uid="{0225FC89-DB00-47CC-9F04-C36FF6DEF2C3}"/>
    <cellStyle name="Normal 8 3 2" xfId="4040" xr:uid="{C78A8F44-1A60-4C45-94F9-60E4F695B0E8}"/>
    <cellStyle name="Normal 8 4" xfId="4041" xr:uid="{A8C8FE31-1A3F-48EE-A034-DEEDE93ED679}"/>
    <cellStyle name="Normal 8 5" xfId="4042" xr:uid="{1DD2D2E0-A15C-4BC6-A624-62B9D7EE1634}"/>
    <cellStyle name="Normal 8 6" xfId="4043" xr:uid="{FA0E17E4-5B47-4CA3-926D-C636CAF09C9F}"/>
    <cellStyle name="Normal 8 6 2" xfId="5547" xr:uid="{AD373B57-6408-4EA7-A2AE-C4D2B1E424B0}"/>
    <cellStyle name="Normal 8 7" xfId="4044" xr:uid="{04085934-E1F6-4D60-AF21-96BF061038A4}"/>
    <cellStyle name="Normal 8 8" xfId="4807" xr:uid="{49AEBA2C-9247-490E-86C5-6E1A7489A6FD}"/>
    <cellStyle name="Normal 80" xfId="4045" xr:uid="{3F11AC24-BF3E-490C-B7BD-639C89EFE7DE}"/>
    <cellStyle name="Normal 80 2" xfId="5627" xr:uid="{84DAFFD5-4A39-4CFE-A0E6-03D384A4F7F6}"/>
    <cellStyle name="Normal 81" xfId="4046" xr:uid="{20568536-691C-48A8-95A7-B4D6BCB2AFE4}"/>
    <cellStyle name="Normal 82" xfId="4047" xr:uid="{ED09B514-55BF-4388-9FD5-4DFEACBDC09B}"/>
    <cellStyle name="Normal 82 2" xfId="5462" xr:uid="{9A42ECCA-D8E9-4251-906B-22FE93D069EF}"/>
    <cellStyle name="Normal 83" xfId="4048" xr:uid="{AC1C3DF6-8A1A-400A-9077-35DB23B9DE02}"/>
    <cellStyle name="Normal 84" xfId="4049" xr:uid="{DAFFD45E-7FC0-4614-8955-C03B655BE0B5}"/>
    <cellStyle name="Normal 85" xfId="4050" xr:uid="{8926BB6B-9CC2-4D83-AF15-03BB21F65803}"/>
    <cellStyle name="Normal 86" xfId="4051" xr:uid="{87164D3A-1363-4E1F-AE61-9B875FA8B034}"/>
    <cellStyle name="Normal 87" xfId="4052" xr:uid="{EB61AA23-2571-41C6-AD3A-08141F0C4C0B}"/>
    <cellStyle name="Normal 88" xfId="4053" xr:uid="{A816E69C-AA01-4809-9E96-2F77D34894E3}"/>
    <cellStyle name="Normal 89" xfId="4054" xr:uid="{33ADF790-89C8-4E5A-8269-572988B3E2CD}"/>
    <cellStyle name="Normal 9" xfId="4055" xr:uid="{64852941-D39C-49F8-922B-284E4D9AF730}"/>
    <cellStyle name="Normal 9 2" xfId="4056" xr:uid="{08BC9DC7-D8D4-4BEF-A0A3-1E9118B2F936}"/>
    <cellStyle name="Normal 9 2 2" xfId="4057" xr:uid="{7033BAB1-FEB2-4245-A44D-6D185661FDA5}"/>
    <cellStyle name="Normal 9 2 3" xfId="5352" xr:uid="{B892AA02-14EC-45A7-B0E1-9DA28B56671D}"/>
    <cellStyle name="Normal 9 3" xfId="4058" xr:uid="{9CA717F2-B717-484D-8DC4-33B433CBDACD}"/>
    <cellStyle name="Normal 9 4" xfId="4059" xr:uid="{5E9778F0-270D-4EB3-8997-5C2820B2CCC3}"/>
    <cellStyle name="Normal 9 5" xfId="4060" xr:uid="{DEE4704D-CA2C-49C6-8593-2388888CA7D0}"/>
    <cellStyle name="Normal 9 5 2" xfId="5548" xr:uid="{993DD028-BF82-4999-A611-E361D07FF979}"/>
    <cellStyle name="Normal 9 6" xfId="5133" xr:uid="{BA803538-A618-4E9A-9A31-E2068DC37A42}"/>
    <cellStyle name="Normal 90" xfId="4061" xr:uid="{91388958-62C5-4B23-A198-42A1E8AE9C55}"/>
    <cellStyle name="Normal 91" xfId="4062" xr:uid="{9172B1DE-9587-4188-8E54-08C3B46611AE}"/>
    <cellStyle name="Normal 92" xfId="4063" xr:uid="{41B67C5B-83CA-4176-82FC-B47986C53722}"/>
    <cellStyle name="Normal 93" xfId="4064" xr:uid="{5C930459-1192-456B-9774-5BF51AF0AA6F}"/>
    <cellStyle name="Normal 94" xfId="4065" xr:uid="{412F151D-753C-421F-8FFA-D07209A78170}"/>
    <cellStyle name="Normal 95" xfId="4066" xr:uid="{C2B1C590-A08E-4487-985D-277B01C5D455}"/>
    <cellStyle name="Normal 96" xfId="4067" xr:uid="{DBDD1C3A-9D0A-49D4-AA2D-5207BEE23832}"/>
    <cellStyle name="Normal 97" xfId="4068" xr:uid="{2AF04788-BE97-4560-944C-B3EBB16A0442}"/>
    <cellStyle name="Normal 98" xfId="4069" xr:uid="{66853E04-7C6C-4033-A4AE-1C163B45468C}"/>
    <cellStyle name="Normal 99" xfId="4070" xr:uid="{5C7B09DA-27A5-4E6B-8B87-3DBCD31B8071}"/>
    <cellStyle name="Note 2" xfId="4071" xr:uid="{BC64816E-9B27-42B1-991E-FFAD72B50E36}"/>
    <cellStyle name="Note 2 10" xfId="4072" xr:uid="{5E1AC3FC-15C3-44AE-803D-18215539DC40}"/>
    <cellStyle name="Note 2 10 2" xfId="7346" xr:uid="{873130CD-9517-4DDD-B192-C23BE8EF0EB6}"/>
    <cellStyle name="Note 2 11" xfId="4073" xr:uid="{0025DD90-1D8C-42C4-9FC1-BA75131C3B63}"/>
    <cellStyle name="Note 2 11 2" xfId="8000" xr:uid="{9AA942A6-781B-49B8-B24D-CB767F6D93F1}"/>
    <cellStyle name="Note 2 12" xfId="4074" xr:uid="{E8E835D2-835F-43C0-AAE8-D82749A25B02}"/>
    <cellStyle name="Note 2 12 2" xfId="8665" xr:uid="{6BBF3270-5EFF-4655-B12A-6603C678DFDA}"/>
    <cellStyle name="Note 2 13" xfId="4075" xr:uid="{3DC68BC8-BC78-4717-BDFD-0155211C3331}"/>
    <cellStyle name="Note 2 13 2" xfId="5549" xr:uid="{A9719754-D8EA-438D-9C11-C4DD8EAC25AD}"/>
    <cellStyle name="Note 2 14" xfId="4076" xr:uid="{13FA9FF0-94A9-4A59-A3A6-4C958541E96F}"/>
    <cellStyle name="Note 2 14 2" xfId="4977" xr:uid="{0E62F78D-C116-42B9-8D94-38749621EF47}"/>
    <cellStyle name="Note 2 15" xfId="4827" xr:uid="{81648F54-5584-443B-B52E-D40B22558F44}"/>
    <cellStyle name="Note 2 2" xfId="4077" xr:uid="{69A99478-06A4-4CC7-B1D2-5B6DF3BE6A39}"/>
    <cellStyle name="Note 2 2 10" xfId="4078" xr:uid="{13217666-48A5-4F7F-BD79-98B42DF66AE7}"/>
    <cellStyle name="Note 2 2 10 2" xfId="8681" xr:uid="{E8E413D2-C070-4562-BC4A-A90C2F2FC0B4}"/>
    <cellStyle name="Note 2 2 11" xfId="4079" xr:uid="{41DC22A0-C157-4BCB-9E6C-7B8DFE3A8B0C}"/>
    <cellStyle name="Note 2 2 11 2" xfId="5663" xr:uid="{00270943-66B5-49E0-9C56-883DBD20F4B1}"/>
    <cellStyle name="Note 2 2 12" xfId="4978" xr:uid="{FB2DAF89-8515-4E2F-A1C1-678A5E98E924}"/>
    <cellStyle name="Note 2 2 2" xfId="4080" xr:uid="{E6CD588D-B51F-490A-AE42-77B27FC4734F}"/>
    <cellStyle name="Note 2 2 2 10" xfId="5725" xr:uid="{EC64389C-1961-4555-B3EB-DF451ED15F09}"/>
    <cellStyle name="Note 2 2 2 2" xfId="4081" xr:uid="{D073B8CF-4D02-49FD-A030-C67089A1D252}"/>
    <cellStyle name="Note 2 2 2 2 2" xfId="4082" xr:uid="{204401BB-70AF-4C7F-8B04-2E5A4E94B6E8}"/>
    <cellStyle name="Note 2 2 2 2 2 2" xfId="4083" xr:uid="{7BE27285-5B3C-4CA7-952E-8707F745D35B}"/>
    <cellStyle name="Note 2 2 2 2 2 2 2" xfId="7200" xr:uid="{34050005-5C2A-43E0-ADE6-7C0FF2802E2B}"/>
    <cellStyle name="Note 2 2 2 2 2 3" xfId="4084" xr:uid="{D9E69230-7F48-40BD-8382-39AA17D40EE9}"/>
    <cellStyle name="Note 2 2 2 2 2 3 2" xfId="7851" xr:uid="{8A52CFE0-5C6C-4F9C-A131-B4E4318A69AA}"/>
    <cellStyle name="Note 2 2 2 2 2 4" xfId="4085" xr:uid="{56002731-53F1-49AB-A2E1-48B8284E2E3C}"/>
    <cellStyle name="Note 2 2 2 2 2 4 2" xfId="8507" xr:uid="{4015C1EA-FEC4-4A04-AB7E-EE0E9A4DD0A4}"/>
    <cellStyle name="Note 2 2 2 2 2 5" xfId="4086" xr:uid="{1689D253-021E-4D5D-8A63-B6965B7595B0}"/>
    <cellStyle name="Note 2 2 2 2 2 5 2" xfId="9170" xr:uid="{8525046A-3952-49AF-9D62-ABFFCA4DE502}"/>
    <cellStyle name="Note 2 2 2 2 2 6" xfId="6168" xr:uid="{F8DA0AD0-43E1-49D1-990C-B33AAC350692}"/>
    <cellStyle name="Note 2 2 2 2 3" xfId="4087" xr:uid="{0FE4B093-CE1D-47D9-B418-A8D5305C5419}"/>
    <cellStyle name="Note 2 2 2 2 3 2" xfId="6578" xr:uid="{D44ACB82-DDEE-48AF-8A3C-7678D4C2AE97}"/>
    <cellStyle name="Note 2 2 2 2 4" xfId="4088" xr:uid="{CB5773E1-A06D-41AC-B437-AF5F7060AA44}"/>
    <cellStyle name="Note 2 2 2 2 4 2" xfId="6873" xr:uid="{204DB5A0-09A0-4435-8E5F-A4BBCEAA3E24}"/>
    <cellStyle name="Note 2 2 2 2 5" xfId="4089" xr:uid="{39191351-0C92-4E22-A5B6-C3BFA93CFB09}"/>
    <cellStyle name="Note 2 2 2 2 5 2" xfId="7524" xr:uid="{CED23E8C-3706-4E02-A482-A33CAD135516}"/>
    <cellStyle name="Note 2 2 2 2 6" xfId="4090" xr:uid="{A8AE6F0B-7EFD-419B-AEB7-C4D34FD35B52}"/>
    <cellStyle name="Note 2 2 2 2 6 2" xfId="8180" xr:uid="{50F0CB99-86AA-4ABE-B763-DE9CEDEBDB9C}"/>
    <cellStyle name="Note 2 2 2 2 7" xfId="4091" xr:uid="{7FAA21A6-5FB1-43F8-A2D6-877C9405C497}"/>
    <cellStyle name="Note 2 2 2 2 7 2" xfId="8843" xr:uid="{F04961F5-6267-4A47-BEF5-703AD40559FB}"/>
    <cellStyle name="Note 2 2 2 2 8" xfId="5832" xr:uid="{388A15AF-0348-4887-9C1A-0247512242A3}"/>
    <cellStyle name="Note 2 2 2 3" xfId="4092" xr:uid="{2BDAC194-3BDC-4684-81F6-F55EE83008B4}"/>
    <cellStyle name="Note 2 2 2 3 2" xfId="4093" xr:uid="{ACF6C5E9-CB07-41C6-B0DC-A92BEFA3144D}"/>
    <cellStyle name="Note 2 2 2 3 2 2" xfId="4094" xr:uid="{71DC9FEA-433E-4BBF-9F08-16B925D5BDEE}"/>
    <cellStyle name="Note 2 2 2 3 2 2 2" xfId="7308" xr:uid="{12E1C113-FA2C-4F95-B8D3-B2D6CDDB4925}"/>
    <cellStyle name="Note 2 2 2 3 2 3" xfId="4095" xr:uid="{601D4FB6-5A7A-48E0-978D-8818ED9042DF}"/>
    <cellStyle name="Note 2 2 2 3 2 3 2" xfId="7959" xr:uid="{B43FB813-5325-4D65-B490-929F5229F2DA}"/>
    <cellStyle name="Note 2 2 2 3 2 4" xfId="4096" xr:uid="{284BC6B0-DA7D-4B56-A51F-A80B208C85AB}"/>
    <cellStyle name="Note 2 2 2 3 2 4 2" xfId="8615" xr:uid="{099EEF0A-5850-4166-B6D5-9447A1E1A9EA}"/>
    <cellStyle name="Note 2 2 2 3 2 5" xfId="4097" xr:uid="{6FA6D873-F54F-4A27-AFF8-E3FA6834F0A2}"/>
    <cellStyle name="Note 2 2 2 3 2 5 2" xfId="9278" xr:uid="{BB47D6FE-D89A-4ECB-AEAE-7151D549D638}"/>
    <cellStyle name="Note 2 2 2 3 2 6" xfId="6276" xr:uid="{0ABBCE92-B121-4A58-90F2-3052C4FB80AD}"/>
    <cellStyle name="Note 2 2 2 3 3" xfId="4098" xr:uid="{DFBBF46F-82EB-4335-982B-DFE6C8BAD321}"/>
    <cellStyle name="Note 2 2 2 3 3 2" xfId="6981" xr:uid="{42617213-6D8E-46B3-902A-1E70680FD42A}"/>
    <cellStyle name="Note 2 2 2 3 4" xfId="4099" xr:uid="{B3C68A1B-CCB8-46BA-8D0B-0A4A2A3ED14D}"/>
    <cellStyle name="Note 2 2 2 3 4 2" xfId="7632" xr:uid="{ACF8D283-E905-4219-8AF3-E103C986ABBE}"/>
    <cellStyle name="Note 2 2 2 3 5" xfId="4100" xr:uid="{E8A1D97E-0990-496A-A43C-8B97E02656D6}"/>
    <cellStyle name="Note 2 2 2 3 5 2" xfId="8288" xr:uid="{527F72A1-4FF1-4454-AC40-D3B962590C81}"/>
    <cellStyle name="Note 2 2 2 3 6" xfId="4101" xr:uid="{67ADF951-A9C9-404E-A98E-70EE9686EEE3}"/>
    <cellStyle name="Note 2 2 2 3 6 2" xfId="8951" xr:uid="{11C73623-1F9C-4474-A4AC-8D508D80A099}"/>
    <cellStyle name="Note 2 2 2 3 7" xfId="5946" xr:uid="{FC11F632-F10A-411C-89C7-4CBF7B476C74}"/>
    <cellStyle name="Note 2 2 2 4" xfId="4102" xr:uid="{200B8968-8324-4DE0-8CD3-93FD2ECB15FC}"/>
    <cellStyle name="Note 2 2 2 4 2" xfId="4103" xr:uid="{0C99F8C6-DFB7-4EBD-BAE3-20D5BA930A4B}"/>
    <cellStyle name="Note 2 2 2 4 2 2" xfId="7092" xr:uid="{8ADDE34D-A73C-4982-AAB0-80C2D4543BEE}"/>
    <cellStyle name="Note 2 2 2 4 3" xfId="4104" xr:uid="{5EC006F6-B597-43F6-B567-F0EA8E332126}"/>
    <cellStyle name="Note 2 2 2 4 3 2" xfId="7743" xr:uid="{8BE810EC-0782-4B82-8A1B-C1FE6937DF02}"/>
    <cellStyle name="Note 2 2 2 4 4" xfId="4105" xr:uid="{CF0B4962-55F9-4DD8-8FF1-83F3F8DD8ACA}"/>
    <cellStyle name="Note 2 2 2 4 4 2" xfId="8399" xr:uid="{FDB931EB-12CE-49FC-B65F-7F040F22D9AB}"/>
    <cellStyle name="Note 2 2 2 4 5" xfId="4106" xr:uid="{E0A88C53-E0B1-4369-927C-482E46044AB9}"/>
    <cellStyle name="Note 2 2 2 4 5 2" xfId="9062" xr:uid="{8035EC43-242C-4906-B1DD-53C5D5E0BDCA}"/>
    <cellStyle name="Note 2 2 2 4 6" xfId="6060" xr:uid="{55328EB7-4512-4DF5-AA60-D9DF01E73915}"/>
    <cellStyle name="Note 2 2 2 5" xfId="4107" xr:uid="{5D20F517-D2A8-4520-8105-47A5FC3CC06B}"/>
    <cellStyle name="Note 2 2 2 5 2" xfId="6656" xr:uid="{3B01E68D-C159-48AA-9B77-551FD7790EB5}"/>
    <cellStyle name="Note 2 2 2 6" xfId="4108" xr:uid="{EE11A575-F30A-430F-82A5-2CD1A0874C98}"/>
    <cellStyle name="Note 2 2 2 6 2" xfId="6765" xr:uid="{92BFA80D-B8B0-4CA0-8EAA-379FC11EB735}"/>
    <cellStyle name="Note 2 2 2 7" xfId="4109" xr:uid="{B0E949B4-E354-471D-948F-F2A373349869}"/>
    <cellStyle name="Note 2 2 2 7 2" xfId="7416" xr:uid="{2BCF92E0-C0E9-4DD9-BCF5-8B7FACB6420E}"/>
    <cellStyle name="Note 2 2 2 8" xfId="4110" xr:uid="{FF917CFB-8665-406B-B63E-A340413C987F}"/>
    <cellStyle name="Note 2 2 2 8 2" xfId="8072" xr:uid="{1814F462-D67A-42FD-A05A-752D9D6212BD}"/>
    <cellStyle name="Note 2 2 2 9" xfId="4111" xr:uid="{89BF332E-9A64-4266-80E6-025A4ACFFD1D}"/>
    <cellStyle name="Note 2 2 2 9 2" xfId="8735" xr:uid="{760621D8-9EAC-450E-9B35-C34514469AD0}"/>
    <cellStyle name="Note 2 2 3" xfId="4112" xr:uid="{4FC52126-8D7A-471F-AADA-85273B621F81}"/>
    <cellStyle name="Note 2 2 3 2" xfId="4113" xr:uid="{9ED914BD-31FD-4A0E-9A0A-BECB7F0E1088}"/>
    <cellStyle name="Note 2 2 3 2 2" xfId="4114" xr:uid="{7783F8FB-A04F-48A7-A3AC-8DB0D14BAB2B}"/>
    <cellStyle name="Note 2 2 3 2 2 2" xfId="7146" xr:uid="{8E3AEC20-483E-441D-B56D-A8B067894C5C}"/>
    <cellStyle name="Note 2 2 3 2 3" xfId="4115" xr:uid="{DFDBF7C5-B2AC-48E8-8A62-34857F0E12A6}"/>
    <cellStyle name="Note 2 2 3 2 3 2" xfId="7797" xr:uid="{A513B135-F3BB-4DD1-9311-43BA5718D2A8}"/>
    <cellStyle name="Note 2 2 3 2 4" xfId="4116" xr:uid="{CD2C7078-07A3-46F3-8995-AD992C9DC1A5}"/>
    <cellStyle name="Note 2 2 3 2 4 2" xfId="8453" xr:uid="{C62529A2-1A8F-4D6A-8B19-ED38D994D8C8}"/>
    <cellStyle name="Note 2 2 3 2 5" xfId="4117" xr:uid="{136D5DCF-5C61-4A41-B181-B2902442F1B9}"/>
    <cellStyle name="Note 2 2 3 2 5 2" xfId="9116" xr:uid="{E00D803A-6560-4D47-82BB-313EB16FE5FE}"/>
    <cellStyle name="Note 2 2 3 2 6" xfId="6114" xr:uid="{C8EC1612-BFDD-423D-A6D9-CC7DE5FEDDC4}"/>
    <cellStyle name="Note 2 2 3 3" xfId="4118" xr:uid="{ADD5D697-0593-4F69-B424-C7692E1D148B}"/>
    <cellStyle name="Note 2 2 3 3 2" xfId="6611" xr:uid="{3AA65C7E-7270-4C77-B582-39DE84DA1759}"/>
    <cellStyle name="Note 2 2 3 4" xfId="4119" xr:uid="{C88FAB82-0554-481E-B31A-8CFAE2D508B9}"/>
    <cellStyle name="Note 2 2 3 4 2" xfId="6819" xr:uid="{356ACB73-17D5-477C-B02E-89BF19372095}"/>
    <cellStyle name="Note 2 2 3 5" xfId="4120" xr:uid="{ACDD48DB-A312-4191-8B4F-2CADC520D1DE}"/>
    <cellStyle name="Note 2 2 3 5 2" xfId="7470" xr:uid="{EEF56C47-EF46-4910-A0A0-0CC46190B772}"/>
    <cellStyle name="Note 2 2 3 6" xfId="4121" xr:uid="{D49D1CC4-E17A-42C5-A29F-D3B75F79D57B}"/>
    <cellStyle name="Note 2 2 3 6 2" xfId="8126" xr:uid="{2C610177-1C15-4994-A533-5CACBA260B59}"/>
    <cellStyle name="Note 2 2 3 7" xfId="4122" xr:uid="{92E4CF5A-00BB-43BC-8F68-86623EA82998}"/>
    <cellStyle name="Note 2 2 3 7 2" xfId="8789" xr:uid="{DAF1C2BE-7BCD-40A3-A8F4-2E9AAE0E5B45}"/>
    <cellStyle name="Note 2 2 3 8" xfId="5778" xr:uid="{4FB189EE-D942-460A-B1E3-573BAD5AAFBD}"/>
    <cellStyle name="Note 2 2 4" xfId="4123" xr:uid="{E0509B3C-60A0-408B-A947-26C70601E47C}"/>
    <cellStyle name="Note 2 2 4 2" xfId="4124" xr:uid="{536B649E-385E-41DD-9E71-8884CFBDFDD8}"/>
    <cellStyle name="Note 2 2 4 2 2" xfId="4125" xr:uid="{DEB8CEF0-D6EC-4CDA-B7A9-C26946B50688}"/>
    <cellStyle name="Note 2 2 4 2 2 2" xfId="7254" xr:uid="{1B87B941-2443-4751-AD0D-D8AF6DEBE115}"/>
    <cellStyle name="Note 2 2 4 2 3" xfId="4126" xr:uid="{63DD0B61-D302-40EF-A7AC-1C95784818B8}"/>
    <cellStyle name="Note 2 2 4 2 3 2" xfId="7905" xr:uid="{0A4B4516-2D2B-4DBD-8F7A-04782CB3FD25}"/>
    <cellStyle name="Note 2 2 4 2 4" xfId="4127" xr:uid="{D0D6D963-A134-41BC-83CF-0C3FA1662DDD}"/>
    <cellStyle name="Note 2 2 4 2 4 2" xfId="8561" xr:uid="{9A2DD2D2-14FA-4736-92FB-9FC11E7523F7}"/>
    <cellStyle name="Note 2 2 4 2 5" xfId="4128" xr:uid="{2CA5B073-C64A-4571-82E7-D2BDD02BA790}"/>
    <cellStyle name="Note 2 2 4 2 5 2" xfId="9224" xr:uid="{A1ABEC20-D9E4-480F-A723-492AC8A5382A}"/>
    <cellStyle name="Note 2 2 4 2 6" xfId="6222" xr:uid="{0A4B931A-1A6A-402A-8454-7D1492399FBE}"/>
    <cellStyle name="Note 2 2 4 3" xfId="4129" xr:uid="{17EC1C17-3AD1-491B-A9A1-EE43286A1E28}"/>
    <cellStyle name="Note 2 2 4 3 2" xfId="6927" xr:uid="{8BE87FD3-F7B3-4C69-9BA9-5E6B69DA4758}"/>
    <cellStyle name="Note 2 2 4 4" xfId="4130" xr:uid="{C6D23346-8082-4FCD-9BC2-E6ADC47B6671}"/>
    <cellStyle name="Note 2 2 4 4 2" xfId="7578" xr:uid="{E2BDFAEE-5D2E-46A3-8971-6C59A10A2AD4}"/>
    <cellStyle name="Note 2 2 4 5" xfId="4131" xr:uid="{1F636D39-82F8-480D-BDB1-EAB18AD1C307}"/>
    <cellStyle name="Note 2 2 4 5 2" xfId="8234" xr:uid="{EA348F08-55CB-4A95-88C0-A0653358815F}"/>
    <cellStyle name="Note 2 2 4 6" xfId="4132" xr:uid="{353020F7-5123-4E27-8376-A4E6DF3244EA}"/>
    <cellStyle name="Note 2 2 4 6 2" xfId="8897" xr:uid="{F6E54C46-BFA9-4130-9AFE-653C5F83F9CA}"/>
    <cellStyle name="Note 2 2 4 7" xfId="5892" xr:uid="{F0DDC052-225A-46EF-8646-368619912C8F}"/>
    <cellStyle name="Note 2 2 5" xfId="4133" xr:uid="{F692FED3-B606-4F88-B7F8-A37550ABD29A}"/>
    <cellStyle name="Note 2 2 5 2" xfId="4134" xr:uid="{2F2E1F63-43C0-4197-A0CC-2159E802346B}"/>
    <cellStyle name="Note 2 2 5 2 2" xfId="7038" xr:uid="{B39C3CD1-E3D0-49B1-A58D-9AFC4A173B76}"/>
    <cellStyle name="Note 2 2 5 3" xfId="4135" xr:uid="{501C2F4A-E37F-4357-A3C9-64BB315BEB95}"/>
    <cellStyle name="Note 2 2 5 3 2" xfId="7689" xr:uid="{42D6BCC6-F809-43FD-AB0C-69CB041FAD06}"/>
    <cellStyle name="Note 2 2 5 4" xfId="4136" xr:uid="{03300599-9906-4FB4-BF80-F983BF94AB86}"/>
    <cellStyle name="Note 2 2 5 4 2" xfId="8345" xr:uid="{CA0F6453-6D63-4B5B-B4BE-876802AF2B0A}"/>
    <cellStyle name="Note 2 2 5 5" xfId="4137" xr:uid="{4C4DB8F6-5D2F-4832-A9D1-0432CE555266}"/>
    <cellStyle name="Note 2 2 5 5 2" xfId="9008" xr:uid="{74949DB9-9033-45DE-A616-15790219BF39}"/>
    <cellStyle name="Note 2 2 5 6" xfId="6006" xr:uid="{146CDE0B-35FA-4920-B8F9-365246729951}"/>
    <cellStyle name="Note 2 2 6" xfId="4138" xr:uid="{1E4107D2-C114-44EA-8B00-55BF0E9E70BC}"/>
    <cellStyle name="Note 2 2 6 2" xfId="6640" xr:uid="{1DD66B37-9864-4C61-B420-AC907986A1CA}"/>
    <cellStyle name="Note 2 2 7" xfId="4139" xr:uid="{EB7B66D1-C333-4EAF-B142-57EA7136A691}"/>
    <cellStyle name="Note 2 2 7 2" xfId="6711" xr:uid="{FAB338BF-E111-4C26-8CA3-17D49122654B}"/>
    <cellStyle name="Note 2 2 8" xfId="4140" xr:uid="{F2849812-7A4E-41A3-BF56-DC434AF95889}"/>
    <cellStyle name="Note 2 2 8 2" xfId="7362" xr:uid="{72D8D55E-D4D6-49B6-A688-5137B02D9C24}"/>
    <cellStyle name="Note 2 2 9" xfId="4141" xr:uid="{BB7AF01B-B368-4002-BFD3-49F620E41C46}"/>
    <cellStyle name="Note 2 2 9 2" xfId="8017" xr:uid="{053943AE-9EE6-40DE-9E08-0AFEB0EC13CA}"/>
    <cellStyle name="Note 2 3" xfId="4142" xr:uid="{BF7E128B-7ECA-4F48-950B-468CA7DFC564}"/>
    <cellStyle name="Note 2 3 10" xfId="4143" xr:uid="{405C58E8-8C50-49FB-AF97-EC34DAE893C1}"/>
    <cellStyle name="Note 2 3 10 2" xfId="8698" xr:uid="{C6D4B40F-BAD4-4410-87FF-B7F4159DE996}"/>
    <cellStyle name="Note 2 3 11" xfId="4144" xr:uid="{861B149E-EEFE-4600-B203-1CB6C868F4D1}"/>
    <cellStyle name="Note 2 3 11 2" xfId="5683" xr:uid="{D21FD6ED-C969-403E-ADFC-DF56F35CD184}"/>
    <cellStyle name="Note 2 3 12" xfId="4979" xr:uid="{9F03AA96-203E-494E-B26F-06F73B8CBC31}"/>
    <cellStyle name="Note 2 3 2" xfId="4145" xr:uid="{19A69034-8F1F-419B-B386-413036F470AC}"/>
    <cellStyle name="Note 2 3 2 10" xfId="4146" xr:uid="{8040D357-15B0-4B4C-9C05-D6B64C9592BA}"/>
    <cellStyle name="Note 2 3 2 10 2" xfId="5742" xr:uid="{0C016C40-B82F-486A-93B1-276184C7DFA1}"/>
    <cellStyle name="Note 2 3 2 11" xfId="4989" xr:uid="{9AEE31DA-08E7-4D47-AFB5-5580D1967A0C}"/>
    <cellStyle name="Note 2 3 2 2" xfId="4147" xr:uid="{1DE0A275-92A9-4CF3-A84C-84F1045B061D}"/>
    <cellStyle name="Note 2 3 2 2 2" xfId="4148" xr:uid="{597C0AAF-0F50-4BDC-9CC2-B36460E08692}"/>
    <cellStyle name="Note 2 3 2 2 2 2" xfId="4149" xr:uid="{4586D516-5F8C-441B-BE15-6F9D03392899}"/>
    <cellStyle name="Note 2 3 2 2 2 2 2" xfId="7217" xr:uid="{6444F318-BD6E-4668-A00E-7F90FEFD7121}"/>
    <cellStyle name="Note 2 3 2 2 2 3" xfId="4150" xr:uid="{DE8437AF-8EF5-4D7C-BF8E-FE29DD0A5616}"/>
    <cellStyle name="Note 2 3 2 2 2 3 2" xfId="7868" xr:uid="{5F470E8C-AC7C-4E03-88BF-2F665B6527B3}"/>
    <cellStyle name="Note 2 3 2 2 2 4" xfId="4151" xr:uid="{363FEB08-19F9-474A-A6B3-3F8885F23D01}"/>
    <cellStyle name="Note 2 3 2 2 2 4 2" xfId="8524" xr:uid="{065A551B-4334-48E7-ACEE-AFC0883E88ED}"/>
    <cellStyle name="Note 2 3 2 2 2 5" xfId="4152" xr:uid="{DAAB5CCB-FB23-4ECC-838B-7D70337FFF73}"/>
    <cellStyle name="Note 2 3 2 2 2 5 2" xfId="9187" xr:uid="{1B0F7363-34BE-486A-9F2B-02255414D9BB}"/>
    <cellStyle name="Note 2 3 2 2 2 6" xfId="6185" xr:uid="{88BB9F63-0B2F-45DB-9F17-A69063F3EFD5}"/>
    <cellStyle name="Note 2 3 2 2 3" xfId="4153" xr:uid="{1A0676C8-A1D2-498F-A5AD-4B30BEA9757E}"/>
    <cellStyle name="Note 2 3 2 2 3 2" xfId="6678" xr:uid="{2B5C3E08-4F3F-4101-A5B2-A264984F1046}"/>
    <cellStyle name="Note 2 3 2 2 4" xfId="4154" xr:uid="{467C8430-E663-4F8B-9675-2C6C81D1F5D4}"/>
    <cellStyle name="Note 2 3 2 2 4 2" xfId="6890" xr:uid="{91FBCADE-2655-4D0E-94BE-2116C04414B7}"/>
    <cellStyle name="Note 2 3 2 2 5" xfId="4155" xr:uid="{540297E9-507B-4EE1-9050-6D7B94ECB948}"/>
    <cellStyle name="Note 2 3 2 2 5 2" xfId="7541" xr:uid="{97A0FFB8-60C4-4A2B-9C5D-6E47D56E71FA}"/>
    <cellStyle name="Note 2 3 2 2 6" xfId="4156" xr:uid="{0673B299-B566-49AD-9C3C-4A3312856B8B}"/>
    <cellStyle name="Note 2 3 2 2 6 2" xfId="8197" xr:uid="{16AB1C49-56AD-49B9-9F2D-93D7201B4EB3}"/>
    <cellStyle name="Note 2 3 2 2 7" xfId="4157" xr:uid="{EC04BE01-5084-4C49-9CDB-1E94D1AE6D49}"/>
    <cellStyle name="Note 2 3 2 2 7 2" xfId="8860" xr:uid="{4620263E-AA05-4A3A-8702-FAD14EB16BA3}"/>
    <cellStyle name="Note 2 3 2 2 8" xfId="5849" xr:uid="{6B0ABF88-E0E5-4F95-8633-C0B7571A5312}"/>
    <cellStyle name="Note 2 3 2 3" xfId="4158" xr:uid="{191FA8CB-7B4C-4636-BA37-60C5C7EBEB86}"/>
    <cellStyle name="Note 2 3 2 3 2" xfId="4159" xr:uid="{60F620F6-7AF9-40F4-855F-143635070615}"/>
    <cellStyle name="Note 2 3 2 3 2 2" xfId="4160" xr:uid="{AFB5BF18-7126-43AF-B474-ED5ECC6E5439}"/>
    <cellStyle name="Note 2 3 2 3 2 2 2" xfId="7325" xr:uid="{1108E936-20B9-48A2-B267-59D9742B4F7C}"/>
    <cellStyle name="Note 2 3 2 3 2 3" xfId="4161" xr:uid="{D5392134-634D-44F7-ADD9-2F966C9DE568}"/>
    <cellStyle name="Note 2 3 2 3 2 3 2" xfId="7976" xr:uid="{2BD3C812-0845-4D5F-A3BE-070FC44FF766}"/>
    <cellStyle name="Note 2 3 2 3 2 4" xfId="4162" xr:uid="{E536F551-A740-4001-8396-914410031962}"/>
    <cellStyle name="Note 2 3 2 3 2 4 2" xfId="8632" xr:uid="{4568F774-923C-4B88-86A4-8B202D24A457}"/>
    <cellStyle name="Note 2 3 2 3 2 5" xfId="4163" xr:uid="{BA521A63-FFFA-4CDD-B0B2-9B912218063F}"/>
    <cellStyle name="Note 2 3 2 3 2 5 2" xfId="9295" xr:uid="{208755B5-EBF9-4FCC-9315-951F716B52F4}"/>
    <cellStyle name="Note 2 3 2 3 2 6" xfId="6293" xr:uid="{6C7043E0-FC55-4DAE-9973-46D865DE5193}"/>
    <cellStyle name="Note 2 3 2 3 3" xfId="4164" xr:uid="{78B93461-95FB-4802-BA40-9D31BD9BB6BB}"/>
    <cellStyle name="Note 2 3 2 3 3 2" xfId="6998" xr:uid="{3C499353-650D-4207-ABCE-6B7F4779271E}"/>
    <cellStyle name="Note 2 3 2 3 4" xfId="4165" xr:uid="{F82A4421-C721-4244-B278-E5F7C1F71A85}"/>
    <cellStyle name="Note 2 3 2 3 4 2" xfId="7649" xr:uid="{404F525B-B756-4B2F-81EE-293631663598}"/>
    <cellStyle name="Note 2 3 2 3 5" xfId="4166" xr:uid="{D7805A37-1D48-4B51-BB0D-01597E6855A7}"/>
    <cellStyle name="Note 2 3 2 3 5 2" xfId="8305" xr:uid="{21A3D985-60A6-4B51-9153-ABAAD00FA00F}"/>
    <cellStyle name="Note 2 3 2 3 6" xfId="4167" xr:uid="{C474DCA7-2411-4B46-B497-D3277432BDA3}"/>
    <cellStyle name="Note 2 3 2 3 6 2" xfId="8968" xr:uid="{A35CCC9A-6CBD-4925-9C5A-88B0E9D1F1F5}"/>
    <cellStyle name="Note 2 3 2 3 7" xfId="5963" xr:uid="{69011BC4-8B9E-4E8F-8FC7-F4B225974D28}"/>
    <cellStyle name="Note 2 3 2 4" xfId="4168" xr:uid="{94FA9400-DA50-436F-9640-33A8B9D92E52}"/>
    <cellStyle name="Note 2 3 2 4 2" xfId="4169" xr:uid="{24364700-8848-4A15-8A2E-E33D1D1AC9B2}"/>
    <cellStyle name="Note 2 3 2 4 2 2" xfId="7109" xr:uid="{E37A03B5-9F6B-4B50-90D8-DAE8021FD7E6}"/>
    <cellStyle name="Note 2 3 2 4 3" xfId="4170" xr:uid="{9A46F6EA-756B-4844-A70C-CFACC9A940AA}"/>
    <cellStyle name="Note 2 3 2 4 3 2" xfId="7760" xr:uid="{7F4F85BD-1AA0-49F6-B7FA-2A39180B6663}"/>
    <cellStyle name="Note 2 3 2 4 4" xfId="4171" xr:uid="{7CEB892B-7FC6-46CB-8453-DB15CBCABD7B}"/>
    <cellStyle name="Note 2 3 2 4 4 2" xfId="8416" xr:uid="{0A0D5929-1E58-4B07-B5E8-0EEC981891EE}"/>
    <cellStyle name="Note 2 3 2 4 5" xfId="4172" xr:uid="{F3BA2D97-0EFE-463E-8483-7BCAB73032AC}"/>
    <cellStyle name="Note 2 3 2 4 5 2" xfId="9079" xr:uid="{2E9CEF60-B1A4-4D32-86F1-D2E9AA7E5326}"/>
    <cellStyle name="Note 2 3 2 4 6" xfId="6077" xr:uid="{2144A485-1D47-4FFF-B28B-6C71735D3907}"/>
    <cellStyle name="Note 2 3 2 5" xfId="4173" xr:uid="{E93F0DF5-2247-41DE-AB9A-760B4C341A6C}"/>
    <cellStyle name="Note 2 3 2 5 2" xfId="6472" xr:uid="{F47C31EC-3057-4CF3-A474-F6FF5A1E1C59}"/>
    <cellStyle name="Note 2 3 2 6" xfId="4174" xr:uid="{60AA5E24-E110-4C19-B516-68C2F9965B8C}"/>
    <cellStyle name="Note 2 3 2 6 2" xfId="6782" xr:uid="{24C2B249-AFEE-4EC3-9FB8-4C83665BD2F5}"/>
    <cellStyle name="Note 2 3 2 7" xfId="4175" xr:uid="{3E754D27-EB65-4245-BF2D-9823D0F39A10}"/>
    <cellStyle name="Note 2 3 2 7 2" xfId="7433" xr:uid="{978F5456-D71F-49C4-9CEF-06E421357F6C}"/>
    <cellStyle name="Note 2 3 2 8" xfId="4176" xr:uid="{A42020E4-A4CB-4E30-9B76-4EBCA16C05E0}"/>
    <cellStyle name="Note 2 3 2 8 2" xfId="8089" xr:uid="{F7455798-2D71-475E-B25B-58E16ABFC504}"/>
    <cellStyle name="Note 2 3 2 9" xfId="4177" xr:uid="{4EA68646-B2B0-46C8-84F5-4109DA469F65}"/>
    <cellStyle name="Note 2 3 2 9 2" xfId="8752" xr:uid="{ADCD7F46-D0E9-48C5-B6E0-273227B74F49}"/>
    <cellStyle name="Note 2 3 3" xfId="4178" xr:uid="{07D2454F-2BEA-43BE-ADCF-E1888B8F7223}"/>
    <cellStyle name="Note 2 3 3 2" xfId="4179" xr:uid="{ACC6B926-C28A-4B9E-BC0F-42479F6DB630}"/>
    <cellStyle name="Note 2 3 3 2 2" xfId="4180" xr:uid="{55D70001-2CCF-4C9B-B40F-26DB451D7200}"/>
    <cellStyle name="Note 2 3 3 2 2 2" xfId="7163" xr:uid="{12A53679-D18D-41E7-9F94-2121DCACAAA1}"/>
    <cellStyle name="Note 2 3 3 2 3" xfId="4181" xr:uid="{BC5742B8-BEDF-45F6-A1AC-54F61CC498BA}"/>
    <cellStyle name="Note 2 3 3 2 3 2" xfId="7814" xr:uid="{9D1C443D-A2B6-474B-B3A1-73F865E95792}"/>
    <cellStyle name="Note 2 3 3 2 4" xfId="4182" xr:uid="{915485B9-48D1-4C31-B484-22043F248D07}"/>
    <cellStyle name="Note 2 3 3 2 4 2" xfId="8470" xr:uid="{967E0336-AB60-4D14-A41E-86D0C074DCFA}"/>
    <cellStyle name="Note 2 3 3 2 5" xfId="4183" xr:uid="{889042A6-BE73-4745-BABF-85818706B227}"/>
    <cellStyle name="Note 2 3 3 2 5 2" xfId="9133" xr:uid="{AF6895AB-B3B1-4FF5-9E6A-0609A7E0ED61}"/>
    <cellStyle name="Note 2 3 3 2 6" xfId="6131" xr:uid="{EF24CCCC-7050-454F-AAE8-CA0807BE60D9}"/>
    <cellStyle name="Note 2 3 3 3" xfId="4184" xr:uid="{26E31A49-D422-4203-8C22-79432FAB0882}"/>
    <cellStyle name="Note 2 3 3 3 2" xfId="6577" xr:uid="{4EABCCA3-B90F-4F33-921F-882EC2320099}"/>
    <cellStyle name="Note 2 3 3 4" xfId="4185" xr:uid="{B5197D29-F27C-4A44-A599-11C8D30A63CB}"/>
    <cellStyle name="Note 2 3 3 4 2" xfId="6836" xr:uid="{99A595A5-4F36-4C1D-93F4-0F522CF88EAB}"/>
    <cellStyle name="Note 2 3 3 5" xfId="4186" xr:uid="{56AC8E96-BD8B-4852-9E38-B2EEDACF74EB}"/>
    <cellStyle name="Note 2 3 3 5 2" xfId="7487" xr:uid="{ADF6C99A-C0C4-44E8-8311-9045118A0FA2}"/>
    <cellStyle name="Note 2 3 3 6" xfId="4187" xr:uid="{97AA3493-25EE-448A-B5D2-31FF2FD5799E}"/>
    <cellStyle name="Note 2 3 3 6 2" xfId="8143" xr:uid="{D7F763D7-20D1-4D8E-B22A-46B8C4026EF2}"/>
    <cellStyle name="Note 2 3 3 7" xfId="4188" xr:uid="{FA8381BF-8B29-4566-B289-B6CABA2816AE}"/>
    <cellStyle name="Note 2 3 3 7 2" xfId="8806" xr:uid="{82D49801-CA37-4CE5-8FD9-CFD0ED63D7D8}"/>
    <cellStyle name="Note 2 3 3 8" xfId="4189" xr:uid="{04ECF272-6B56-4FBD-9BF1-DB4DC5A4407F}"/>
    <cellStyle name="Note 2 3 3 8 2" xfId="5795" xr:uid="{7BE5B507-D206-446F-A14D-0099EF48347D}"/>
    <cellStyle name="Note 2 3 3 9" xfId="5082" xr:uid="{EFB41A95-EDE3-4235-B2CA-450CC7B02793}"/>
    <cellStyle name="Note 2 3 4" xfId="4190" xr:uid="{7A8569D5-CB8C-4702-996F-744395197AA8}"/>
    <cellStyle name="Note 2 3 4 2" xfId="4191" xr:uid="{866192B9-E8D9-4D01-A5E1-FC6C744F5AC1}"/>
    <cellStyle name="Note 2 3 4 2 2" xfId="4192" xr:uid="{03C5FE52-4EE6-4E6D-9A61-18F8881C4803}"/>
    <cellStyle name="Note 2 3 4 2 2 2" xfId="7271" xr:uid="{0AAED209-2AEC-4714-8B1C-FFB39CA1325C}"/>
    <cellStyle name="Note 2 3 4 2 3" xfId="4193" xr:uid="{4D2B4082-DE18-4B08-8895-AABF4DE5B2A0}"/>
    <cellStyle name="Note 2 3 4 2 3 2" xfId="7922" xr:uid="{7E9E66A4-6F33-4680-8682-0968F54BD80D}"/>
    <cellStyle name="Note 2 3 4 2 4" xfId="4194" xr:uid="{BC396CC9-CDC6-488B-9DB9-3D42E65273AE}"/>
    <cellStyle name="Note 2 3 4 2 4 2" xfId="8578" xr:uid="{06823F0A-A426-4BF7-8168-748AFC32EB5D}"/>
    <cellStyle name="Note 2 3 4 2 5" xfId="4195" xr:uid="{E561969F-E846-4B2B-91CE-AE8C9D5BF865}"/>
    <cellStyle name="Note 2 3 4 2 5 2" xfId="9241" xr:uid="{0DC8FC92-0A5C-4645-9E6A-0EA715A61C48}"/>
    <cellStyle name="Note 2 3 4 2 6" xfId="6239" xr:uid="{B763BCD0-AFF5-43BD-8319-F9C2A6EFCBC5}"/>
    <cellStyle name="Note 2 3 4 3" xfId="4196" xr:uid="{A51BEA7A-EC5C-4A04-91CF-278A5AD38977}"/>
    <cellStyle name="Note 2 3 4 3 2" xfId="6944" xr:uid="{A37D2204-CD3A-43AB-896B-69E69F66C63B}"/>
    <cellStyle name="Note 2 3 4 4" xfId="4197" xr:uid="{E98440C9-C785-488C-8840-A8B66364261F}"/>
    <cellStyle name="Note 2 3 4 4 2" xfId="7595" xr:uid="{9B518F1A-8875-4C60-B8DE-06F148AA9560}"/>
    <cellStyle name="Note 2 3 4 5" xfId="4198" xr:uid="{5F32B43C-FC81-40E6-8E93-0E7CBAEC2DE1}"/>
    <cellStyle name="Note 2 3 4 5 2" xfId="8251" xr:uid="{4FE40F22-51F2-4397-9C0B-146256571EF0}"/>
    <cellStyle name="Note 2 3 4 6" xfId="4199" xr:uid="{2BE28EE6-23C7-47B9-970B-E5C571939A58}"/>
    <cellStyle name="Note 2 3 4 6 2" xfId="8914" xr:uid="{33E36A51-CE4A-4311-82E2-B25538E4276D}"/>
    <cellStyle name="Note 2 3 4 7" xfId="5909" xr:uid="{AFDD2919-BCB3-4FFF-8D56-FCBEB212CEF4}"/>
    <cellStyle name="Note 2 3 5" xfId="4200" xr:uid="{628E92F6-289F-4EEC-86CC-5127C2734341}"/>
    <cellStyle name="Note 2 3 5 2" xfId="4201" xr:uid="{1DD09FC1-DB25-435F-BDBA-DD69253CFEF9}"/>
    <cellStyle name="Note 2 3 5 2 2" xfId="7055" xr:uid="{969BB532-C233-446A-BB29-ADF1D6466922}"/>
    <cellStyle name="Note 2 3 5 3" xfId="4202" xr:uid="{2C31F8DA-C9D6-4736-9E61-34E13C1CB21D}"/>
    <cellStyle name="Note 2 3 5 3 2" xfId="7706" xr:uid="{55FA8790-552D-4C81-B8C9-50B5D65266A9}"/>
    <cellStyle name="Note 2 3 5 4" xfId="4203" xr:uid="{B22DD979-A790-491A-9783-2964353F82CE}"/>
    <cellStyle name="Note 2 3 5 4 2" xfId="8362" xr:uid="{F2C4CE24-D3A4-44BA-A70A-A154CEF58C0F}"/>
    <cellStyle name="Note 2 3 5 5" xfId="4204" xr:uid="{36970A5E-8FE9-470C-944A-62B53FEFF91E}"/>
    <cellStyle name="Note 2 3 5 5 2" xfId="9025" xr:uid="{617E10A7-7EC2-4AE8-BA56-8CA4878B5C7C}"/>
    <cellStyle name="Note 2 3 5 6" xfId="6023" xr:uid="{E4DF127C-FF6F-4731-85C1-EABA3EDD8CE7}"/>
    <cellStyle name="Note 2 3 6" xfId="4205" xr:uid="{E1EC947D-ABA2-449E-AF7C-45487FA906C0}"/>
    <cellStyle name="Note 2 3 6 2" xfId="6593" xr:uid="{7729FFE2-C87C-43F9-ACF4-A67DAA5C01E2}"/>
    <cellStyle name="Note 2 3 7" xfId="4206" xr:uid="{207029CE-8D29-4814-BC61-5C88C39FF239}"/>
    <cellStyle name="Note 2 3 7 2" xfId="6728" xr:uid="{516E3287-1ECE-4D13-A7BA-A046AB9B8DEE}"/>
    <cellStyle name="Note 2 3 8" xfId="4207" xr:uid="{B03F4E1C-618C-4FCF-B52B-FB412CFA56F0}"/>
    <cellStyle name="Note 2 3 8 2" xfId="7379" xr:uid="{B9631EC5-0D01-4EBC-AE20-D1520EF0BE49}"/>
    <cellStyle name="Note 2 3 9" xfId="4208" xr:uid="{9366D8EC-0AC5-4026-85BC-CD3F297A033B}"/>
    <cellStyle name="Note 2 3 9 2" xfId="8035" xr:uid="{E3C148FB-2635-480E-BBDB-7A1C454048B0}"/>
    <cellStyle name="Note 2 4" xfId="4209" xr:uid="{2EF611D3-7A2B-4100-A649-12C03498605A}"/>
    <cellStyle name="Note 2 4 10" xfId="4210" xr:uid="{786813DB-27CD-4696-9984-CFED5D696DA5}"/>
    <cellStyle name="Note 2 4 10 2" xfId="5709" xr:uid="{5BC4C83F-4698-4DCC-9780-22634A2AEFB1}"/>
    <cellStyle name="Note 2 4 11" xfId="5017" xr:uid="{BCD577DF-1182-4274-94A3-D4F2C47DD2C5}"/>
    <cellStyle name="Note 2 4 2" xfId="4211" xr:uid="{D4877E63-0B8C-4A75-B9A4-5136BF07661C}"/>
    <cellStyle name="Note 2 4 2 2" xfId="4212" xr:uid="{3F636A88-EF05-42C1-B8F4-F2A5219A56AE}"/>
    <cellStyle name="Note 2 4 2 2 2" xfId="4213" xr:uid="{131B281F-A08E-400C-BAFB-828692AB153C}"/>
    <cellStyle name="Note 2 4 2 2 2 2" xfId="7184" xr:uid="{D95B71A1-69A0-4005-A32F-6153E173BC98}"/>
    <cellStyle name="Note 2 4 2 2 3" xfId="4214" xr:uid="{21E0878E-7F14-4F8B-AE4B-79EB173193F6}"/>
    <cellStyle name="Note 2 4 2 2 3 2" xfId="7835" xr:uid="{46E025FC-3E8F-4FC1-8A97-11F37AB09E85}"/>
    <cellStyle name="Note 2 4 2 2 4" xfId="4215" xr:uid="{29ED450E-2192-45DA-A556-53938E8776C9}"/>
    <cellStyle name="Note 2 4 2 2 4 2" xfId="8491" xr:uid="{A99C8E71-2107-40EE-84F6-3F133C667E64}"/>
    <cellStyle name="Note 2 4 2 2 5" xfId="4216" xr:uid="{8162CC5F-7EC0-4E07-8998-2CC299FFEF6D}"/>
    <cellStyle name="Note 2 4 2 2 5 2" xfId="9154" xr:uid="{384A8500-03A2-4DC8-A883-0D6AF57DF074}"/>
    <cellStyle name="Note 2 4 2 2 6" xfId="6152" xr:uid="{163AFD31-94E0-4225-8EF1-452F08025008}"/>
    <cellStyle name="Note 2 4 2 3" xfId="4217" xr:uid="{8DC3A6C9-20F5-446B-9304-594C83451B54}"/>
    <cellStyle name="Note 2 4 2 3 2" xfId="6570" xr:uid="{CE452DA0-AB39-44CB-B53A-F142F18D3A3D}"/>
    <cellStyle name="Note 2 4 2 4" xfId="4218" xr:uid="{3F70F76F-92EA-4DE9-B64B-BD8C45B8EE37}"/>
    <cellStyle name="Note 2 4 2 4 2" xfId="6857" xr:uid="{3E0C6285-A6C4-4E1E-9DC1-527D5406EFA7}"/>
    <cellStyle name="Note 2 4 2 5" xfId="4219" xr:uid="{5ACDAF5E-EDEB-4B60-913E-F82A37060161}"/>
    <cellStyle name="Note 2 4 2 5 2" xfId="7508" xr:uid="{D61ACEEA-3582-4E85-B319-D7837D369581}"/>
    <cellStyle name="Note 2 4 2 6" xfId="4220" xr:uid="{6474E15C-5801-422F-9852-5E4C18B5B381}"/>
    <cellStyle name="Note 2 4 2 6 2" xfId="8164" xr:uid="{03255781-470B-460D-A09B-1372A98B67C9}"/>
    <cellStyle name="Note 2 4 2 7" xfId="4221" xr:uid="{7F983E96-AB80-47C3-96A1-67FD3C97A10C}"/>
    <cellStyle name="Note 2 4 2 7 2" xfId="8827" xr:uid="{11E2AF07-706C-484B-BA49-E82316CC9E78}"/>
    <cellStyle name="Note 2 4 2 8" xfId="5816" xr:uid="{30F2C5C9-9F10-4728-A717-A75BC0159FEE}"/>
    <cellStyle name="Note 2 4 3" xfId="4222" xr:uid="{A65D13A2-B348-47A4-8A2A-2A41B4447C4C}"/>
    <cellStyle name="Note 2 4 3 2" xfId="4223" xr:uid="{968226F3-70DF-448D-9FE6-F469EE3559FC}"/>
    <cellStyle name="Note 2 4 3 2 2" xfId="4224" xr:uid="{8A36CF15-30C4-4D9D-AEA6-88D0DE4399DB}"/>
    <cellStyle name="Note 2 4 3 2 2 2" xfId="7292" xr:uid="{08B5C9C1-47B3-46B9-9A9F-09FA5FD5C84A}"/>
    <cellStyle name="Note 2 4 3 2 3" xfId="4225" xr:uid="{C2D30D12-59C1-4F4B-9927-4D53FC7705B8}"/>
    <cellStyle name="Note 2 4 3 2 3 2" xfId="7943" xr:uid="{BE9F3E1B-4DAE-4301-A16D-DFFD88A5E845}"/>
    <cellStyle name="Note 2 4 3 2 4" xfId="4226" xr:uid="{271E73BB-360A-42E4-B4CB-F0AAC1F58390}"/>
    <cellStyle name="Note 2 4 3 2 4 2" xfId="8599" xr:uid="{3862092F-2E80-4E03-A6F8-3DC4C9AB69F8}"/>
    <cellStyle name="Note 2 4 3 2 5" xfId="4227" xr:uid="{FA1527C2-092D-49F8-A06F-5F3DBFDB4895}"/>
    <cellStyle name="Note 2 4 3 2 5 2" xfId="9262" xr:uid="{C575C203-6B4F-42CC-973C-F0DD6DDEE13E}"/>
    <cellStyle name="Note 2 4 3 2 6" xfId="6260" xr:uid="{69D56B4E-A078-4F19-A0BF-43EDC6F469F2}"/>
    <cellStyle name="Note 2 4 3 3" xfId="4228" xr:uid="{D3DA9AED-C0D2-4ACC-80C2-DC84C30720F8}"/>
    <cellStyle name="Note 2 4 3 3 2" xfId="6965" xr:uid="{134CE1D1-970D-444F-95B6-644B77F87CC6}"/>
    <cellStyle name="Note 2 4 3 4" xfId="4229" xr:uid="{0FA4876F-2562-4302-9C18-28C2D5BFEA36}"/>
    <cellStyle name="Note 2 4 3 4 2" xfId="7616" xr:uid="{3D88481E-D765-492E-90E1-590A7B8B8857}"/>
    <cellStyle name="Note 2 4 3 5" xfId="4230" xr:uid="{1B7965E6-391F-44CA-9498-C54CE6FF756D}"/>
    <cellStyle name="Note 2 4 3 5 2" xfId="8272" xr:uid="{607443F6-122A-47AF-A681-5A41F19D70E4}"/>
    <cellStyle name="Note 2 4 3 6" xfId="4231" xr:uid="{51FB5ADB-83D7-480F-A009-6DADF127FCB9}"/>
    <cellStyle name="Note 2 4 3 6 2" xfId="8935" xr:uid="{F033E480-2EF0-4785-BB96-10178CCF5838}"/>
    <cellStyle name="Note 2 4 3 7" xfId="5930" xr:uid="{33E08B82-904D-4F86-A789-1011FA53B5E1}"/>
    <cellStyle name="Note 2 4 4" xfId="4232" xr:uid="{82DE34B5-CC99-4BA5-B119-7EE522D2BF2F}"/>
    <cellStyle name="Note 2 4 4 2" xfId="4233" xr:uid="{AF43FE18-1A07-4924-8A51-69BE97BFD0E2}"/>
    <cellStyle name="Note 2 4 4 2 2" xfId="7076" xr:uid="{DDFBB405-B5A3-4E48-8F2D-50F6F842A557}"/>
    <cellStyle name="Note 2 4 4 3" xfId="4234" xr:uid="{09A74F54-7241-4CD7-AE94-0B1DD16A4745}"/>
    <cellStyle name="Note 2 4 4 3 2" xfId="7727" xr:uid="{5753ECFE-2004-4044-BF3B-E97CEA1B5199}"/>
    <cellStyle name="Note 2 4 4 4" xfId="4235" xr:uid="{AEBEFF9B-FE9A-4E31-B6B6-54F877C1C9AA}"/>
    <cellStyle name="Note 2 4 4 4 2" xfId="8383" xr:uid="{CDE8A52B-01E9-4920-9068-082BAA092323}"/>
    <cellStyle name="Note 2 4 4 5" xfId="4236" xr:uid="{4BF115BE-7B84-43BF-980B-A37C7DB416F8}"/>
    <cellStyle name="Note 2 4 4 5 2" xfId="9046" xr:uid="{9887630C-7DB1-4993-A6EA-144FB9EB2C57}"/>
    <cellStyle name="Note 2 4 4 6" xfId="6044" xr:uid="{01313B13-CF31-4EEA-9B37-FA6BA7C874A7}"/>
    <cellStyle name="Note 2 4 5" xfId="4237" xr:uid="{27F35E98-4E9C-45CC-B6CB-2614A9261B81}"/>
    <cellStyle name="Note 2 4 5 2" xfId="6550" xr:uid="{87E42D74-D73C-4A96-A749-366E999BAFA7}"/>
    <cellStyle name="Note 2 4 6" xfId="4238" xr:uid="{51E4A096-69B1-4D54-811F-780C7DA3E1BD}"/>
    <cellStyle name="Note 2 4 6 2" xfId="6749" xr:uid="{1AF2F970-6ABC-46AD-A8B5-A7242F26660D}"/>
    <cellStyle name="Note 2 4 7" xfId="4239" xr:uid="{90DDC33A-D45D-48A4-91C4-D7AF93012BA9}"/>
    <cellStyle name="Note 2 4 7 2" xfId="7400" xr:uid="{D06104A6-AF58-4E05-9B67-6932AB2FAA76}"/>
    <cellStyle name="Note 2 4 8" xfId="4240" xr:uid="{40196ECC-ADB1-4466-9608-4633B6B8E1B6}"/>
    <cellStyle name="Note 2 4 8 2" xfId="8056" xr:uid="{9594F052-C72F-4419-B59B-62F4651BAF6C}"/>
    <cellStyle name="Note 2 4 9" xfId="4241" xr:uid="{8D1B2B58-8193-4977-8946-920BE6CC33CE}"/>
    <cellStyle name="Note 2 4 9 2" xfId="8719" xr:uid="{ED11D099-3EEE-49F8-A964-653ACC3637CE}"/>
    <cellStyle name="Note 2 5" xfId="4242" xr:uid="{7751E872-89A1-4F19-90A8-1DFE156242CA}"/>
    <cellStyle name="Note 2 5 2" xfId="4243" xr:uid="{5E0BB141-F840-4C71-A323-8921128A7D4D}"/>
    <cellStyle name="Note 2 5 2 2" xfId="4244" xr:uid="{9AEE3BC5-ED79-4615-9139-CCCAD6C03722}"/>
    <cellStyle name="Note 2 5 2 2 2" xfId="7130" xr:uid="{F7DA1458-2A84-46AB-A788-B4B1A97A83A7}"/>
    <cellStyle name="Note 2 5 2 3" xfId="4245" xr:uid="{1C123405-A656-44C8-878C-2C2C4DC6A52D}"/>
    <cellStyle name="Note 2 5 2 3 2" xfId="7781" xr:uid="{AC2E1755-AFE5-4C20-BC4D-E110C663A50F}"/>
    <cellStyle name="Note 2 5 2 4" xfId="4246" xr:uid="{6BC77338-1EB5-440F-B5ED-C8E040086F4A}"/>
    <cellStyle name="Note 2 5 2 4 2" xfId="8437" xr:uid="{B3B2A536-6345-4A43-A73F-0852F5852894}"/>
    <cellStyle name="Note 2 5 2 5" xfId="4247" xr:uid="{874533FB-F677-488B-AECD-8D3E09637AA6}"/>
    <cellStyle name="Note 2 5 2 5 2" xfId="9100" xr:uid="{7C560B3D-CC03-4D64-A0A5-4465F1948933}"/>
    <cellStyle name="Note 2 5 2 6" xfId="6098" xr:uid="{38BE20FE-0139-4376-A2A2-0F5E76E10BDC}"/>
    <cellStyle name="Note 2 5 3" xfId="4248" xr:uid="{D1F263E5-3D25-48E6-81ED-517B6FD780BF}"/>
    <cellStyle name="Note 2 5 3 2" xfId="6545" xr:uid="{42F414EF-2DAA-4A39-B477-B4F281725EFD}"/>
    <cellStyle name="Note 2 5 4" xfId="4249" xr:uid="{43730C9C-83F3-4800-A1DC-4C3DC71DFD29}"/>
    <cellStyle name="Note 2 5 4 2" xfId="6803" xr:uid="{A7136807-35F6-41EB-A944-B58FCB8DDEF7}"/>
    <cellStyle name="Note 2 5 5" xfId="4250" xr:uid="{4F8BB69A-2460-4EC9-AD8B-3BEE0D357956}"/>
    <cellStyle name="Note 2 5 5 2" xfId="7454" xr:uid="{D1D31E72-8042-4206-A432-53D2E6C7375F}"/>
    <cellStyle name="Note 2 5 6" xfId="4251" xr:uid="{6BBB68C4-E16F-421F-82A4-A2437DB1D68D}"/>
    <cellStyle name="Note 2 5 6 2" xfId="8110" xr:uid="{D50F69D1-1A24-4349-95D2-F31CD68D785E}"/>
    <cellStyle name="Note 2 5 7" xfId="4252" xr:uid="{70957E99-9AB7-46D7-A66A-80F351549578}"/>
    <cellStyle name="Note 2 5 7 2" xfId="8773" xr:uid="{6C814755-57EA-4C1E-AED8-618C303DD58A}"/>
    <cellStyle name="Note 2 5 8" xfId="5762" xr:uid="{490D91A7-619C-4CC6-B253-821071180394}"/>
    <cellStyle name="Note 2 6" xfId="4253" xr:uid="{B081A24E-0EE0-4523-B714-BB3A1D17845A}"/>
    <cellStyle name="Note 2 6 2" xfId="4254" xr:uid="{0D8955B6-60CC-4054-A6CB-A849AAFB7049}"/>
    <cellStyle name="Note 2 6 2 2" xfId="4255" xr:uid="{FA564D58-DCD3-42BA-B32B-D6E3EB075668}"/>
    <cellStyle name="Note 2 6 2 2 2" xfId="7238" xr:uid="{7045C4B3-E316-4CFF-A259-7248EBE8EA68}"/>
    <cellStyle name="Note 2 6 2 3" xfId="4256" xr:uid="{9460384A-81A1-4610-9E8B-A6BFF3BCF445}"/>
    <cellStyle name="Note 2 6 2 3 2" xfId="7889" xr:uid="{FFACA83D-F25E-4770-921D-ED51B04F760F}"/>
    <cellStyle name="Note 2 6 2 4" xfId="4257" xr:uid="{DA79033B-A091-4B55-95A5-ED2309B3EC15}"/>
    <cellStyle name="Note 2 6 2 4 2" xfId="8545" xr:uid="{CEA5ACE1-6A78-470F-A822-00E398BE0E74}"/>
    <cellStyle name="Note 2 6 2 5" xfId="4258" xr:uid="{20DAEE76-4F84-44D9-A8CB-F3512E386E1B}"/>
    <cellStyle name="Note 2 6 2 5 2" xfId="9208" xr:uid="{414F00C8-9985-4818-BE54-E86D886B350C}"/>
    <cellStyle name="Note 2 6 2 6" xfId="6206" xr:uid="{C6C82CAB-6612-4F40-BCBE-FFD7B4ADC5A6}"/>
    <cellStyle name="Note 2 6 3" xfId="4259" xr:uid="{5DA8CDDF-4281-489C-9F82-819118940FE1}"/>
    <cellStyle name="Note 2 6 3 2" xfId="6911" xr:uid="{0D5E3D37-A600-4C8D-95AA-F7E5C130D8C8}"/>
    <cellStyle name="Note 2 6 4" xfId="4260" xr:uid="{80D17CC5-5E4D-4E30-853E-A2DBF864F6A9}"/>
    <cellStyle name="Note 2 6 4 2" xfId="7562" xr:uid="{170BCC38-66DB-4241-9A99-452DB62965D0}"/>
    <cellStyle name="Note 2 6 5" xfId="4261" xr:uid="{CA16A0E5-AE35-4012-A6AC-26854B50BEAD}"/>
    <cellStyle name="Note 2 6 5 2" xfId="8218" xr:uid="{C3358B92-9280-487C-B119-6A1578558199}"/>
    <cellStyle name="Note 2 6 6" xfId="4262" xr:uid="{807555B7-AD2E-42C7-901A-F667E7E1C74D}"/>
    <cellStyle name="Note 2 6 6 2" xfId="8881" xr:uid="{DE26F1CC-D4C7-4F4F-AB35-4492994B832F}"/>
    <cellStyle name="Note 2 6 7" xfId="5876" xr:uid="{908B90F2-E75E-40B3-80F1-D54BFBE47B35}"/>
    <cellStyle name="Note 2 7" xfId="4263" xr:uid="{9E979AC7-7869-4B36-BD39-C3A6BE5D748C}"/>
    <cellStyle name="Note 2 7 2" xfId="4264" xr:uid="{59C7F117-A1A3-4301-B29A-8FB62B4499CC}"/>
    <cellStyle name="Note 2 7 2 2" xfId="7022" xr:uid="{3501BBB4-E9DB-4A2D-83AC-596F814EC197}"/>
    <cellStyle name="Note 2 7 3" xfId="4265" xr:uid="{346E9F86-EBA7-4B8A-B6E0-DB2C9387F0A4}"/>
    <cellStyle name="Note 2 7 3 2" xfId="7673" xr:uid="{B36B48DF-D716-40A9-90BC-9F01E3572037}"/>
    <cellStyle name="Note 2 7 4" xfId="4266" xr:uid="{049F6D52-9AEA-4509-A33D-A70FAED83621}"/>
    <cellStyle name="Note 2 7 4 2" xfId="8329" xr:uid="{CE919D46-1624-4243-802B-02587D1DD010}"/>
    <cellStyle name="Note 2 7 5" xfId="4267" xr:uid="{8064813A-15BA-4AC6-91B5-208317F46B6B}"/>
    <cellStyle name="Note 2 7 5 2" xfId="8992" xr:uid="{313299B1-DBE2-4D92-B5C1-854617E739DE}"/>
    <cellStyle name="Note 2 7 6" xfId="5990" xr:uid="{A776A0EC-9207-4481-8462-5332459842A2}"/>
    <cellStyle name="Note 2 8" xfId="4268" xr:uid="{1896B2D1-F182-48FB-A903-9F5645B5268F}"/>
    <cellStyle name="Note 2 8 2" xfId="6566" xr:uid="{91F52E0E-F2E1-4C1A-A955-5D6FAA7C0A94}"/>
    <cellStyle name="Note 2 9" xfId="4269" xr:uid="{78B1D8F2-E409-4762-A165-DA16FC3D46D4}"/>
    <cellStyle name="Note 2 9 2" xfId="6695" xr:uid="{0AFCF3EB-97FB-4A25-A8F7-6C2CF882476B}"/>
    <cellStyle name="Note 3" xfId="4270" xr:uid="{B127BA82-78B1-4603-95D1-931D0FECB03B}"/>
    <cellStyle name="Note 3 10" xfId="4271" xr:uid="{97C3CCF2-98E6-4B06-859A-0877973CBE93}"/>
    <cellStyle name="Note 3 10 2" xfId="4980" xr:uid="{379AB70A-55E2-4741-A741-3D94E20D09D5}"/>
    <cellStyle name="Note 3 11" xfId="4866" xr:uid="{F5711E09-EB16-4C0A-9AB9-4DA421AC6423}"/>
    <cellStyle name="Note 3 2" xfId="4272" xr:uid="{B3BC5F54-1427-4081-9AAE-6ADE12C51465}"/>
    <cellStyle name="Note 3 2 2" xfId="4273" xr:uid="{61AA2D41-4194-45AE-BFD2-B738B06E19BF}"/>
    <cellStyle name="Note 3 2 2 2" xfId="4274" xr:uid="{467B37C2-2DD0-4D24-A127-AAEDC8080A8A}"/>
    <cellStyle name="Note 3 2 2 2 2" xfId="4275" xr:uid="{BDDE4746-9A2C-4BC3-AB5A-1051B6C43C80}"/>
    <cellStyle name="Note 3 2 2 2 2 2" xfId="5433" xr:uid="{19C7D957-B985-4D80-8FB6-55DB91C5953D}"/>
    <cellStyle name="Note 3 2 2 2 3" xfId="5214" xr:uid="{5FC4F2A4-3200-4D18-B530-6A4F027575D6}"/>
    <cellStyle name="Note 3 2 2 3" xfId="4276" xr:uid="{F9724887-7016-4679-A97C-21712AD2D997}"/>
    <cellStyle name="Note 3 2 2 3 2" xfId="5323" xr:uid="{FFF14BCF-C234-48B3-8845-B684CCE8ACD2}"/>
    <cellStyle name="Note 3 2 2 4" xfId="5103" xr:uid="{D126FD60-B34B-49C9-8CE2-DE93B349AFE1}"/>
    <cellStyle name="Note 3 2 3" xfId="4277" xr:uid="{611FA9D8-5169-4235-8057-07B2E1C202F7}"/>
    <cellStyle name="Note 3 2 3 2" xfId="4278" xr:uid="{C32A6ADA-EC26-4FBE-B94B-9EC3CEE24FD8}"/>
    <cellStyle name="Note 3 2 3 2 2" xfId="5389" xr:uid="{19F6AC3A-ED09-4E53-9487-DB5A19F41272}"/>
    <cellStyle name="Note 3 2 3 3" xfId="5170" xr:uid="{71307153-A8A5-48D7-A62C-4A79909F91A8}"/>
    <cellStyle name="Note 3 2 4" xfId="4279" xr:uid="{6F0EE4E7-0DED-4429-98C2-E741D77A82CC}"/>
    <cellStyle name="Note 3 2 4 2" xfId="5279" xr:uid="{3B88CAD3-594A-48FF-83E1-2FDEC94F6CE1}"/>
    <cellStyle name="Note 3 2 5" xfId="4280" xr:uid="{1D515258-A11B-4521-9BE6-63B3651C2D2C}"/>
    <cellStyle name="Note 3 2 5 2" xfId="5056" xr:uid="{099F9802-BAE6-48F0-9A35-7495E3755E91}"/>
    <cellStyle name="Note 3 2 6" xfId="4281" xr:uid="{84EA0FC0-B056-4F5E-A6A4-17E23311CED1}"/>
    <cellStyle name="Note 3 2 6 2" xfId="6404" xr:uid="{34D58DD6-81F4-4CC2-81BD-7FAED4802244}"/>
    <cellStyle name="Note 3 2 7" xfId="5010" xr:uid="{21E6696E-7922-4076-84A0-24433C767E13}"/>
    <cellStyle name="Note 3 3" xfId="4282" xr:uid="{BFC737EE-2E47-4732-908A-37725EF871F9}"/>
    <cellStyle name="Note 3 3 2" xfId="4283" xr:uid="{FF2F0AD7-8543-4AEB-9BA5-54496B812A10}"/>
    <cellStyle name="Note 3 3 2 2" xfId="4284" xr:uid="{72D9BA3F-5201-4492-9D05-633DE9C684C6}"/>
    <cellStyle name="Note 3 3 2 2 2" xfId="5452" xr:uid="{410305E3-2A27-463C-8041-7308ABCA98EC}"/>
    <cellStyle name="Note 3 3 2 3" xfId="5233" xr:uid="{64806C76-9FE1-4E74-897F-FC4C32D541D8}"/>
    <cellStyle name="Note 3 3 3" xfId="4285" xr:uid="{3811B642-077B-4071-B481-2E0B8E7F18E9}"/>
    <cellStyle name="Note 3 3 3 2" xfId="5342" xr:uid="{E865D4EE-AB0B-4408-AEC3-171C5B7000C6}"/>
    <cellStyle name="Note 3 3 4" xfId="5122" xr:uid="{E3712FCF-B2D6-4D17-9BAC-739DD3A370F3}"/>
    <cellStyle name="Note 3 4" xfId="4286" xr:uid="{193D5C48-9AC3-4CA6-8B9A-E9E6151D70FB}"/>
    <cellStyle name="Note 3 4 2" xfId="4287" xr:uid="{EF3C596E-D1DD-4D9A-8920-7081133436C4}"/>
    <cellStyle name="Note 3 4 2 2" xfId="4288" xr:uid="{8ADBF131-DC45-4A33-9BC3-93F44FAF4842}"/>
    <cellStyle name="Note 3 4 2 2 2" xfId="5414" xr:uid="{31BB528B-3DDC-41EE-9CA5-1C325345DBAE}"/>
    <cellStyle name="Note 3 4 2 3" xfId="5195" xr:uid="{6BE2B374-B688-45B9-B251-A1CE80B5470C}"/>
    <cellStyle name="Note 3 4 3" xfId="4289" xr:uid="{52E8EE0B-C8E7-4B63-899E-DC96A15F1A00}"/>
    <cellStyle name="Note 3 4 3 2" xfId="5304" xr:uid="{5758FAF2-F16F-4A70-8FBE-4D76E71B48A3}"/>
    <cellStyle name="Note 3 4 4" xfId="5083" xr:uid="{96CC4DB9-E7BE-4854-8D21-C80B7A194216}"/>
    <cellStyle name="Note 3 5" xfId="4290" xr:uid="{156D0E90-5969-4794-BF46-740A0DB951E8}"/>
    <cellStyle name="Note 3 5 2" xfId="4291" xr:uid="{0E487044-B662-44C4-9057-1C1AE34EDF8C}"/>
    <cellStyle name="Note 3 5 2 2" xfId="4292" xr:uid="{B3A237E2-691F-4BC3-8E93-A55B76029DB7}"/>
    <cellStyle name="Note 3 5 2 2 2" xfId="5397" xr:uid="{BC7EC118-7CB1-4568-964D-301EEE19C949}"/>
    <cellStyle name="Note 3 5 2 3" xfId="5178" xr:uid="{6E5F6773-B659-4538-B2B3-AA50C9538165}"/>
    <cellStyle name="Note 3 5 3" xfId="4293" xr:uid="{5EA2BCC3-8497-40C7-A0CC-C22E129F2538}"/>
    <cellStyle name="Note 3 5 3 2" xfId="5287" xr:uid="{41D4A7EA-3448-45C7-9449-8EB89FCE2D36}"/>
    <cellStyle name="Note 3 5 4" xfId="5064" xr:uid="{B705FEA4-8C52-4E66-8866-A26BD97C45DD}"/>
    <cellStyle name="Note 3 6" xfId="4294" xr:uid="{90660B00-F9B5-49AA-92A5-EA398B0C0009}"/>
    <cellStyle name="Note 3 6 2" xfId="4295" xr:uid="{DF99B4D8-A2BF-4FD5-887F-B55EF7092B0B}"/>
    <cellStyle name="Note 3 6 2 2" xfId="5368" xr:uid="{75A35E84-8ADF-4AEB-AE11-B57DF13589E7}"/>
    <cellStyle name="Note 3 6 3" xfId="5149" xr:uid="{93E2004A-46E0-4A4A-A0FA-3D66C83153C8}"/>
    <cellStyle name="Note 3 7" xfId="4296" xr:uid="{850C4A0F-5611-4935-8C1D-2798C718D41D}"/>
    <cellStyle name="Note 3 7 2" xfId="5258" xr:uid="{9940C9F1-442A-41EA-AE85-C3E5028CD253}"/>
    <cellStyle name="Note 3 8" xfId="4297" xr:uid="{C5DA0D94-850E-4710-B5C5-3961D5562C7A}"/>
    <cellStyle name="Note 3 8 2" xfId="5035" xr:uid="{FF857892-3A74-4713-B48F-801ACB6C5679}"/>
    <cellStyle name="Note 3 9" xfId="4298" xr:uid="{1EAB800D-5585-4C4F-8825-D73748EA255E}"/>
    <cellStyle name="Note 3 9 2" xfId="5550" xr:uid="{D6F80667-B9B0-4347-9C73-BB66A101BE62}"/>
    <cellStyle name="Note 4" xfId="4299" xr:uid="{D389AF41-F2ED-41D2-8FFF-B044BEEED2C0}"/>
    <cellStyle name="Note 4 2" xfId="4300" xr:uid="{74BF58BE-BE23-4C2E-9589-9AAA3AE5FA91}"/>
    <cellStyle name="Note 4 2 2" xfId="4301" xr:uid="{7CC15467-F1EA-45ED-AA3E-DB559361ACAA}"/>
    <cellStyle name="Note 4 2 2 2" xfId="4302" xr:uid="{9D5AD960-8A26-4B3D-BFDA-BB075DFFAD6E}"/>
    <cellStyle name="Note 4 2 2 2 2" xfId="5458" xr:uid="{524BCD5D-061B-453A-8762-1DF2AD5BEE3D}"/>
    <cellStyle name="Note 4 2 2 3" xfId="5239" xr:uid="{BDD5F02D-506F-4653-B170-D744E29EF461}"/>
    <cellStyle name="Note 4 2 3" xfId="4303" xr:uid="{EAD97B4A-0E47-4B40-AB1A-F85AFB900377}"/>
    <cellStyle name="Note 4 2 3 2" xfId="5348" xr:uid="{9BD74E22-E4BA-42A0-8730-2214356139BA}"/>
    <cellStyle name="Note 4 2 4" xfId="5128" xr:uid="{E7A02017-DE60-40A4-9146-3D60536690AA}"/>
    <cellStyle name="Note 4 3" xfId="4304" xr:uid="{7ACFF83C-B323-4E5D-A736-FC7CF4F8ACBE}"/>
    <cellStyle name="Note 4 3 2" xfId="4305" xr:uid="{6DA9CD6E-7779-443F-97CC-CB8026B63039}"/>
    <cellStyle name="Note 4 3 2 2" xfId="5374" xr:uid="{AB94CAE9-05CD-4AE0-BBDA-C4492BFA6688}"/>
    <cellStyle name="Note 4 3 3" xfId="5155" xr:uid="{B20F8E0D-6570-434F-B083-55ECA23BE657}"/>
    <cellStyle name="Note 4 4" xfId="4306" xr:uid="{30F0691C-2A93-4B84-A874-608493405E0D}"/>
    <cellStyle name="Note 4 4 2" xfId="5264" xr:uid="{FA84938F-850A-4AF5-8EE7-DF58B643C8E5}"/>
    <cellStyle name="Note 4 5" xfId="4307" xr:uid="{7B4815DE-B340-4124-B9A6-2EB3B80F33FC}"/>
    <cellStyle name="Note 4 5 2" xfId="5041" xr:uid="{E76D2081-DA95-4CE9-9AB0-DA70969DDDCE}"/>
    <cellStyle name="Note 4 6" xfId="4308" xr:uid="{6EB2E74B-6858-43FD-942E-81CB9DB16C56}"/>
    <cellStyle name="Note 4 6 2" xfId="6398" xr:uid="{2B9100C4-8FD6-44DB-B069-353C5E25AE00}"/>
    <cellStyle name="Note 4 7" xfId="4309" xr:uid="{E7AF9343-A7D8-4180-AA72-FC3D2A10AE43}"/>
    <cellStyle name="Note 4 7 2" xfId="4995" xr:uid="{D87F1EBB-18AD-4AE8-A69E-694A0AD6C5A5}"/>
    <cellStyle name="Note 4 8" xfId="4810" xr:uid="{651195A0-50BF-4BD8-AFD9-953F68DE5E39}"/>
    <cellStyle name="Note 5" xfId="4310" xr:uid="{B66B2F99-5DA6-45C6-94F1-230DAFC4A771}"/>
    <cellStyle name="Note 5 2" xfId="6326" xr:uid="{29F702F6-2F16-4542-829B-ADC2B8E62F6B}"/>
    <cellStyle name="Note 6" xfId="4311" xr:uid="{68FD1696-0AA6-433C-B248-F631FF6F7C58}"/>
    <cellStyle name="Note 6 2" xfId="6309" xr:uid="{556C5F2F-784B-49DE-8ACA-1FB92FCFDAD4}"/>
    <cellStyle name="Numbers - size 10" xfId="4312" xr:uid="{4B076567-1B06-4254-A65F-B42688610689}"/>
    <cellStyle name="Numbers - size 10 2" xfId="5551" xr:uid="{99F3EADB-5CC9-4AF6-8417-D435D0E3B22C}"/>
    <cellStyle name="Numbers - size 11" xfId="4313" xr:uid="{E5277CD0-FA65-472E-A5B3-2922AA48BB65}"/>
    <cellStyle name="Numbers - size 11 2" xfId="5552" xr:uid="{950A6284-7DC3-4D4A-9281-7B834E1E7019}"/>
    <cellStyle name="Numbers - size 8" xfId="4314" xr:uid="{E79543DC-E404-42FF-8BBA-EEC285EE9CFF}"/>
    <cellStyle name="Numbers - size 8 2" xfId="5553" xr:uid="{CBFA700A-1C99-4C55-BE01-A60C9CFD0985}"/>
    <cellStyle name="Numbers - size 9" xfId="4315" xr:uid="{4844C690-781E-4A28-937F-133EBB8CA821}"/>
    <cellStyle name="Numbers - size 9 2" xfId="5554" xr:uid="{268F1544-3EB6-413F-A126-007E4332F412}"/>
    <cellStyle name="Output" xfId="4316" builtinId="21" customBuiltin="1"/>
    <cellStyle name="Output 2" xfId="4317" xr:uid="{0F7DDAE5-B50A-4874-B7CF-0D1681A2FA6A}"/>
    <cellStyle name="Output 2 2" xfId="4318" xr:uid="{A913340A-3BE7-4853-A4D0-5E17A7C41D73}"/>
    <cellStyle name="Output 2 2 2" xfId="6358" xr:uid="{32F8810C-41E4-4687-8216-FE6E939BE431}"/>
    <cellStyle name="Output 2 3" xfId="4319" xr:uid="{38FA3D42-023B-4FEF-A8D7-26525E9785AB}"/>
    <cellStyle name="Output 2 3 2" xfId="4981" xr:uid="{1C945F6A-6954-4D7E-9149-E727F8A5605D}"/>
    <cellStyle name="Output 2 4" xfId="4867" xr:uid="{04F81C52-7B98-46A2-A083-E9EB395022AD}"/>
    <cellStyle name="Output 3" xfId="4320" xr:uid="{3AC7489D-72D0-44AD-8FAD-C9E7DA53F7CC}"/>
    <cellStyle name="Output 3 2" xfId="6391" xr:uid="{0570474E-4F83-48D6-841B-9EA5FC8DD640}"/>
    <cellStyle name="Output 4" xfId="4321" xr:uid="{0DD5663F-ACF4-45CD-9429-EB02545CD4D1}"/>
    <cellStyle name="Output 4 2" xfId="6321" xr:uid="{FA0E8234-4499-4A2B-99E8-E2077506E425}"/>
    <cellStyle name="Output 5" xfId="4773" xr:uid="{97FC6A54-0947-49B7-A6FB-039DA20C307C}"/>
    <cellStyle name="Page Headings" xfId="4322" xr:uid="{974682CC-8BA5-46B3-A968-705C95A06305}"/>
    <cellStyle name="Page Headings 2" xfId="5555" xr:uid="{0D67C3BA-8EE8-48FA-93BE-D03E2559B933}"/>
    <cellStyle name="Percent" xfId="4323" builtinId="5"/>
    <cellStyle name="Percent - size 10 - 1 place" xfId="4324" xr:uid="{4B5A8133-41BF-4E67-A910-F3A117780A36}"/>
    <cellStyle name="Percent - size 10 - 1 place 2" xfId="5557" xr:uid="{A5DBCECA-57E7-4776-AC64-96AA409DFAF8}"/>
    <cellStyle name="Percent - size 10 - 2 places" xfId="4325" xr:uid="{1598213A-C527-4E13-A021-38E743C7B7AE}"/>
    <cellStyle name="Percent - size 10 - 2 places 2" xfId="5558" xr:uid="{88A7AB54-9521-4749-BED5-8402DC86407B}"/>
    <cellStyle name="Percent - size 11 - 1 place" xfId="4326" xr:uid="{2C9626E4-4623-49FE-ACB7-6A9083C17042}"/>
    <cellStyle name="Percent - size 11 - 1 place 2" xfId="4327" xr:uid="{85625623-1954-46C8-BE77-F916FAFD7DF6}"/>
    <cellStyle name="Percent - size 11 - 1 place 2 2" xfId="5560" xr:uid="{10E9D081-AC40-4EAD-A1F4-5614DB38CFFB}"/>
    <cellStyle name="Percent - size 11 - 1 place 3" xfId="5559" xr:uid="{0BF30CA1-AF0A-4A2E-9EC4-99927012D402}"/>
    <cellStyle name="Percent - size 11 - 2 places" xfId="4328" xr:uid="{96BEDAB7-5A08-4917-8DA3-E1F80FCBA24C}"/>
    <cellStyle name="Percent - size 11 - 2 places 2" xfId="5561" xr:uid="{4AB4095F-AFD1-4063-8F97-111F05EF5A28}"/>
    <cellStyle name="Percent - size 8 - 1 place" xfId="4329" xr:uid="{F5CEEAB6-2150-47E0-8F42-3F235562F521}"/>
    <cellStyle name="Percent - size 8 - 1 place 2" xfId="5562" xr:uid="{2BF9D363-7669-47E9-B343-7AC109B41611}"/>
    <cellStyle name="Percent - size 8 - 2 places" xfId="4330" xr:uid="{15F0F366-D02D-40FA-89C2-FA8A0281918D}"/>
    <cellStyle name="Percent - size 8 - 2 places 2" xfId="5563" xr:uid="{5A37EFEA-2FFB-4B11-AC56-7AFAF23F1074}"/>
    <cellStyle name="Percent - size 9 - 1 place" xfId="4331" xr:uid="{86F184AA-83A4-476F-BF21-3EF4356D71A2}"/>
    <cellStyle name="Percent - size 9 - 1 place 2" xfId="5564" xr:uid="{9BD0BAFC-E8C6-4B8C-B638-00A31948E15E}"/>
    <cellStyle name="Percent - size 9 - 2 places" xfId="4332" xr:uid="{E25E41BB-7D1C-40A2-9174-FF679447C555}"/>
    <cellStyle name="Percent - size 9 - 2 places 2" xfId="5565" xr:uid="{8AB6D23B-86CD-4B65-B867-485FC73DC807}"/>
    <cellStyle name="Percent 10" xfId="4333" xr:uid="{05BE4B7D-400F-4080-9B01-207D13EDDA0C}"/>
    <cellStyle name="Percent 10 2" xfId="4334" xr:uid="{8D2CC09B-AE75-483B-8A43-2B6E78487F9A}"/>
    <cellStyle name="Percent 10 2 2" xfId="5658" xr:uid="{83C3CF6F-F0FF-42BF-916D-4FF82BC65903}"/>
    <cellStyle name="Percent 10 3" xfId="5566" xr:uid="{25A41588-35AF-4051-B1A5-CE027690AD98}"/>
    <cellStyle name="Percent 11" xfId="4335" xr:uid="{9929FD86-CF89-4999-8FF3-2B6D52C7436A}"/>
    <cellStyle name="Percent 11 2" xfId="4336" xr:uid="{9D49CE4A-ED1C-49ED-A8AE-009441A892DA}"/>
    <cellStyle name="Percent 11 2 2" xfId="5634" xr:uid="{C777AD3C-4B4C-4A3B-838B-9335AFA0D4DD}"/>
    <cellStyle name="Percent 11 3" xfId="5567" xr:uid="{D9CC8CB4-2B4E-4927-A652-46000CCBF7C1}"/>
    <cellStyle name="Percent 12" xfId="4337" xr:uid="{24558A9B-DECC-4069-BF60-3B0C309F2276}"/>
    <cellStyle name="Percent 12 10" xfId="5568" xr:uid="{52645BF5-2C38-4D0D-B258-0D322EDCB2C3}"/>
    <cellStyle name="Percent 12 2" xfId="4338" xr:uid="{9125ACF1-733E-4E09-9503-29288B4D18DE}"/>
    <cellStyle name="Percent 12 2 2" xfId="4339" xr:uid="{1946E04F-2E6E-4E42-84FE-9D12782590EB}"/>
    <cellStyle name="Percent 12 2 2 2" xfId="4340" xr:uid="{1C2535FC-38E9-494A-A303-52E25EA46146}"/>
    <cellStyle name="Percent 12 2 2 2 2" xfId="7167" xr:uid="{2F3B44A1-A093-4476-A106-6227667B7CC0}"/>
    <cellStyle name="Percent 12 2 2 3" xfId="4341" xr:uid="{2F9BBAD3-CBA0-413B-85D9-7656D491AA1B}"/>
    <cellStyle name="Percent 12 2 2 3 2" xfId="7818" xr:uid="{0FCD265B-7FAC-4474-834F-3397706EBE6A}"/>
    <cellStyle name="Percent 12 2 2 4" xfId="4342" xr:uid="{75A9077C-9474-4F91-92C5-B35DFD842C80}"/>
    <cellStyle name="Percent 12 2 2 4 2" xfId="8474" xr:uid="{ACD10480-A613-45FD-85AB-D881ED7F2EFC}"/>
    <cellStyle name="Percent 12 2 2 5" xfId="4343" xr:uid="{C8260980-E55D-402B-8F24-6C655940169E}"/>
    <cellStyle name="Percent 12 2 2 5 2" xfId="9137" xr:uid="{927570E0-8BED-426C-8436-2EED8D055B2A}"/>
    <cellStyle name="Percent 12 2 2 6" xfId="6135" xr:uid="{45CCED5B-614F-49B0-8A16-5B046B4B3C94}"/>
    <cellStyle name="Percent 12 2 3" xfId="4344" xr:uid="{671A95FD-9363-4AB1-BDA0-7A9E2C7A4CB1}"/>
    <cellStyle name="Percent 12 2 3 2" xfId="6559" xr:uid="{D4DE23FB-CA34-468D-90AC-1ED3DF80D405}"/>
    <cellStyle name="Percent 12 2 4" xfId="4345" xr:uid="{9B75D1BD-DAAC-4CB1-BEFC-205D6C98A215}"/>
    <cellStyle name="Percent 12 2 4 2" xfId="6840" xr:uid="{AAA2BB42-9039-415D-A53D-2BEF9BF3F885}"/>
    <cellStyle name="Percent 12 2 5" xfId="4346" xr:uid="{9BBB27FC-11E4-4A17-9C9B-4731546F57C0}"/>
    <cellStyle name="Percent 12 2 5 2" xfId="7491" xr:uid="{B87242BB-9541-41A4-9063-A161175F50E1}"/>
    <cellStyle name="Percent 12 2 6" xfId="4347" xr:uid="{DCA4E52A-8150-4366-854E-D5E96E118F0F}"/>
    <cellStyle name="Percent 12 2 6 2" xfId="8147" xr:uid="{7D26D8C9-C3C7-4D00-AD96-777A12EF68F9}"/>
    <cellStyle name="Percent 12 2 7" xfId="4348" xr:uid="{E3E195C6-C265-4A91-8300-959F87EE4F09}"/>
    <cellStyle name="Percent 12 2 7 2" xfId="8810" xr:uid="{AFD6CE7D-F1A3-430D-A1BF-A417E50E5AB3}"/>
    <cellStyle name="Percent 12 2 8" xfId="5799" xr:uid="{982CEE04-80EB-4728-AD97-DF94D50A35B9}"/>
    <cellStyle name="Percent 12 3" xfId="4349" xr:uid="{3D999904-2F72-47E2-8081-38B4AFF02325}"/>
    <cellStyle name="Percent 12 3 2" xfId="4350" xr:uid="{1509A72D-8DFD-4687-8029-ABCAD94C75E0}"/>
    <cellStyle name="Percent 12 3 2 2" xfId="4351" xr:uid="{1F8E5FB0-E68F-4F0F-977E-F3314EC6D5BC}"/>
    <cellStyle name="Percent 12 3 2 2 2" xfId="7275" xr:uid="{57D7381D-5619-417F-B078-023C14AF93F5}"/>
    <cellStyle name="Percent 12 3 2 3" xfId="4352" xr:uid="{26A43BF5-A641-4015-BCB5-6F530C48193C}"/>
    <cellStyle name="Percent 12 3 2 3 2" xfId="7926" xr:uid="{5CD02B83-2424-4B15-8265-67141C5E7C3B}"/>
    <cellStyle name="Percent 12 3 2 4" xfId="4353" xr:uid="{2970FC67-7648-4F7C-A76C-A70313DA9462}"/>
    <cellStyle name="Percent 12 3 2 4 2" xfId="8582" xr:uid="{4D37A215-991A-425C-97E4-EDB7F72EDC67}"/>
    <cellStyle name="Percent 12 3 2 5" xfId="4354" xr:uid="{1F2485D9-17D6-4829-A08C-0CEA2F4E865F}"/>
    <cellStyle name="Percent 12 3 2 5 2" xfId="9245" xr:uid="{000AFFE6-AE93-481D-BD6D-AB9FA947C8D2}"/>
    <cellStyle name="Percent 12 3 2 6" xfId="6243" xr:uid="{BCA1F515-345A-4630-A8D1-AB0B3277C9D0}"/>
    <cellStyle name="Percent 12 3 3" xfId="4355" xr:uid="{66A41B96-31E3-4385-A212-3209279B4642}"/>
    <cellStyle name="Percent 12 3 3 2" xfId="6948" xr:uid="{4F673ABE-FDC8-467B-86B5-97F782298B18}"/>
    <cellStyle name="Percent 12 3 4" xfId="4356" xr:uid="{70714755-6A24-463B-B27F-5239F6952E9D}"/>
    <cellStyle name="Percent 12 3 4 2" xfId="7599" xr:uid="{9985CAB8-7429-4792-9EA9-5706143DBA89}"/>
    <cellStyle name="Percent 12 3 5" xfId="4357" xr:uid="{C94792F3-7A0F-4B87-91A0-9BC4007A25EB}"/>
    <cellStyle name="Percent 12 3 5 2" xfId="8255" xr:uid="{8EBBAB39-87D5-4619-ACEB-846DA1F641F6}"/>
    <cellStyle name="Percent 12 3 6" xfId="4358" xr:uid="{34528D29-1548-433C-B5A4-940BCED3212F}"/>
    <cellStyle name="Percent 12 3 6 2" xfId="8918" xr:uid="{6D4E4B0F-7D8D-438D-A6A4-6D500CF03B05}"/>
    <cellStyle name="Percent 12 3 7" xfId="5913" xr:uid="{C4DE4B2C-7095-49D5-830C-B05B3729968A}"/>
    <cellStyle name="Percent 12 4" xfId="4359" xr:uid="{AC0292F8-8DFC-4C09-96E3-B34DD1E71003}"/>
    <cellStyle name="Percent 12 4 2" xfId="4360" xr:uid="{34C202EC-7CC1-4663-8D3D-94F7BDAD3769}"/>
    <cellStyle name="Percent 12 4 2 2" xfId="7059" xr:uid="{E216A945-96A5-4978-AEC4-F51F6891A0C9}"/>
    <cellStyle name="Percent 12 4 3" xfId="4361" xr:uid="{2742E507-684F-4367-A33A-FC19A8D9DA56}"/>
    <cellStyle name="Percent 12 4 3 2" xfId="7710" xr:uid="{63C409BA-E850-48D8-A94A-44BFDEC29B72}"/>
    <cellStyle name="Percent 12 4 4" xfId="4362" xr:uid="{5C038DA5-89C3-4A96-BBB4-DC8598602215}"/>
    <cellStyle name="Percent 12 4 4 2" xfId="8366" xr:uid="{54887B4C-EF6B-4222-B728-7BC6E26C9C82}"/>
    <cellStyle name="Percent 12 4 5" xfId="4363" xr:uid="{02B72557-238B-4178-BBC2-0F5E3B118E33}"/>
    <cellStyle name="Percent 12 4 5 2" xfId="9029" xr:uid="{1ABBF9B8-6FFF-4619-BC12-6CB14EA05CFE}"/>
    <cellStyle name="Percent 12 4 6" xfId="6027" xr:uid="{3A74E108-36DA-4FE1-A944-E43C685B7706}"/>
    <cellStyle name="Percent 12 5" xfId="4364" xr:uid="{A1F694D2-C46C-459A-836B-CBE166A79914}"/>
    <cellStyle name="Percent 12 5 2" xfId="6498" xr:uid="{FD75A7BD-709A-4E6F-A303-19419BD94CDC}"/>
    <cellStyle name="Percent 12 6" xfId="4365" xr:uid="{16996088-0D19-4425-A2BF-C10C40A94774}"/>
    <cellStyle name="Percent 12 6 2" xfId="6732" xr:uid="{FBD5FD8E-31F8-4A4D-9682-B81A80F45F12}"/>
    <cellStyle name="Percent 12 7" xfId="4366" xr:uid="{DA1AB204-5ACA-45EB-A41C-B28278DBB33A}"/>
    <cellStyle name="Percent 12 7 2" xfId="7383" xr:uid="{A27F577D-E529-460C-BEBE-D82E69BB2163}"/>
    <cellStyle name="Percent 12 8" xfId="4367" xr:uid="{4EB78240-0BBA-4571-A466-4CF517DB2085}"/>
    <cellStyle name="Percent 12 8 2" xfId="8039" xr:uid="{9CAE4E97-E67A-4FC9-A1CA-2A003F7014E9}"/>
    <cellStyle name="Percent 12 9" xfId="4368" xr:uid="{7FCC0A82-5E1E-4D90-830A-6CF1D7C3BD8F}"/>
    <cellStyle name="Percent 12 9 2" xfId="8702" xr:uid="{E322FD86-DB37-4EAE-A59C-8E55FD03FF60}"/>
    <cellStyle name="Percent 13" xfId="4369" xr:uid="{EC10F42F-BB11-4F6E-AE34-1A725100AA9D}"/>
    <cellStyle name="Percent 13 10" xfId="5569" xr:uid="{A1A04BF0-EF0F-4F5F-9075-65E332C82D27}"/>
    <cellStyle name="Percent 13 2" xfId="4370" xr:uid="{CEE6074F-12CC-4996-9C14-050310EC3216}"/>
    <cellStyle name="Percent 13 2 2" xfId="4371" xr:uid="{D706A14B-355C-42FC-B6FF-85EB5B1F4E68}"/>
    <cellStyle name="Percent 13 2 2 2" xfId="4372" xr:uid="{BE4F8D55-422C-4A89-BC11-065A6AA33442}"/>
    <cellStyle name="Percent 13 2 2 2 2" xfId="7221" xr:uid="{A28BF5D8-DE97-43D5-99C4-2D0AB4C7A51D}"/>
    <cellStyle name="Percent 13 2 2 3" xfId="4373" xr:uid="{F03A2EEA-F6B3-4B27-925F-07E3DDB2B39E}"/>
    <cellStyle name="Percent 13 2 2 3 2" xfId="7872" xr:uid="{E30F5B76-B9A5-4066-A844-8CF02CA08CB8}"/>
    <cellStyle name="Percent 13 2 2 4" xfId="4374" xr:uid="{CC56C9DF-E9C3-4B7F-B841-D0F680247413}"/>
    <cellStyle name="Percent 13 2 2 4 2" xfId="8528" xr:uid="{D1F44A97-BC96-4778-AEB5-567ACA0D9CF7}"/>
    <cellStyle name="Percent 13 2 2 5" xfId="4375" xr:uid="{8B05918B-4F71-47E5-AD98-583E35F7EB1A}"/>
    <cellStyle name="Percent 13 2 2 5 2" xfId="9191" xr:uid="{546927C3-99B7-43DF-B92D-07123DE8D8A3}"/>
    <cellStyle name="Percent 13 2 2 6" xfId="6189" xr:uid="{A127CDCF-A1BE-47DB-B8C8-350321D2D950}"/>
    <cellStyle name="Percent 13 2 3" xfId="4376" xr:uid="{358F467C-E0B1-4A94-9144-85446ABECA0C}"/>
    <cellStyle name="Percent 13 2 3 2" xfId="6607" xr:uid="{E05FE704-457A-455B-9D87-7886110B907F}"/>
    <cellStyle name="Percent 13 2 4" xfId="4377" xr:uid="{0B123BE3-723B-45B8-899A-73D5BCF88C75}"/>
    <cellStyle name="Percent 13 2 4 2" xfId="6894" xr:uid="{C9271EED-29C3-4874-9EF5-F82479F3DDB8}"/>
    <cellStyle name="Percent 13 2 5" xfId="4378" xr:uid="{47100794-F008-4452-B9CF-B9F117370D1D}"/>
    <cellStyle name="Percent 13 2 5 2" xfId="7545" xr:uid="{796ADD5E-B93E-4C03-AFFB-7EF4435F4083}"/>
    <cellStyle name="Percent 13 2 6" xfId="4379" xr:uid="{D448DE62-3CB0-4E2B-A8FC-0D8DD3677C37}"/>
    <cellStyle name="Percent 13 2 6 2" xfId="8201" xr:uid="{0E121867-B224-49D3-AE02-8498BBF8D6DA}"/>
    <cellStyle name="Percent 13 2 7" xfId="4380" xr:uid="{118CD311-FAF4-49AC-A250-3936891ED675}"/>
    <cellStyle name="Percent 13 2 7 2" xfId="8864" xr:uid="{A619C5D7-57A8-4296-8EA6-BA385C917F1B}"/>
    <cellStyle name="Percent 13 2 8" xfId="5853" xr:uid="{C3E6030C-EEEC-4893-80B3-3BECFC915179}"/>
    <cellStyle name="Percent 13 3" xfId="4381" xr:uid="{60DED58F-6A20-4092-B8AF-8014D3449C4C}"/>
    <cellStyle name="Percent 13 3 2" xfId="4382" xr:uid="{2CCBC464-6B5A-48CF-94F3-23ECC641337B}"/>
    <cellStyle name="Percent 13 3 2 2" xfId="4383" xr:uid="{ECDC6622-64C5-486B-8730-48E7F6DEB8DF}"/>
    <cellStyle name="Percent 13 3 2 2 2" xfId="7329" xr:uid="{8808678F-EE5F-4590-AC40-8387F30CAD3B}"/>
    <cellStyle name="Percent 13 3 2 3" xfId="4384" xr:uid="{B8BEA22E-1537-4C23-A19D-973341E32BC6}"/>
    <cellStyle name="Percent 13 3 2 3 2" xfId="7980" xr:uid="{D8995405-950A-4A99-9908-C162F32306C7}"/>
    <cellStyle name="Percent 13 3 2 4" xfId="4385" xr:uid="{3C7A6CF8-B9D2-4B0A-A1ED-38F9C16A8303}"/>
    <cellStyle name="Percent 13 3 2 4 2" xfId="8636" xr:uid="{48D156E6-1D77-4A1E-8DC0-F8823C88DE5B}"/>
    <cellStyle name="Percent 13 3 2 5" xfId="4386" xr:uid="{4BECE481-0EF1-4EA2-9485-78E768FDAC6F}"/>
    <cellStyle name="Percent 13 3 2 5 2" xfId="9299" xr:uid="{5AE03668-7B45-4386-9125-98534296FAE7}"/>
    <cellStyle name="Percent 13 3 2 6" xfId="6297" xr:uid="{684398AD-E6B0-4552-BA70-BEFDF7294C7E}"/>
    <cellStyle name="Percent 13 3 3" xfId="4387" xr:uid="{7E55319B-3C51-4F44-81B8-ADDBCD3CCC11}"/>
    <cellStyle name="Percent 13 3 3 2" xfId="7002" xr:uid="{3D5417F5-CB03-49CE-A076-C9BBFE393F62}"/>
    <cellStyle name="Percent 13 3 4" xfId="4388" xr:uid="{DFAEC71A-DEB8-4D7F-A1DC-2667E82AC15C}"/>
    <cellStyle name="Percent 13 3 4 2" xfId="7653" xr:uid="{E5675FFD-D331-44E8-BB3D-867ABB93501D}"/>
    <cellStyle name="Percent 13 3 5" xfId="4389" xr:uid="{5BD9F7D9-EC61-4E57-BAB1-BD56D05DC540}"/>
    <cellStyle name="Percent 13 3 5 2" xfId="8309" xr:uid="{78A73014-4DC3-4B59-9CFD-07E723E87E5C}"/>
    <cellStyle name="Percent 13 3 6" xfId="4390" xr:uid="{0E57149C-81FE-46A9-9393-DECFB986D18F}"/>
    <cellStyle name="Percent 13 3 6 2" xfId="8972" xr:uid="{01E10334-8F87-4ABB-A0E3-4E455E7BBBA4}"/>
    <cellStyle name="Percent 13 3 7" xfId="5967" xr:uid="{55E600BC-4E4F-4FB3-B2C8-7D38D7C71F14}"/>
    <cellStyle name="Percent 13 4" xfId="4391" xr:uid="{7A32108C-7CBF-4E5D-BE3B-A7DF6E8B0FC5}"/>
    <cellStyle name="Percent 13 4 2" xfId="4392" xr:uid="{B399F7CB-9BA9-4090-829A-8521548D2A5E}"/>
    <cellStyle name="Percent 13 4 2 2" xfId="7113" xr:uid="{9F0BCC20-874C-4CA3-8580-A75D712B8E31}"/>
    <cellStyle name="Percent 13 4 3" xfId="4393" xr:uid="{C9F84BC7-A29B-4668-A2AD-7C2E3BC60E18}"/>
    <cellStyle name="Percent 13 4 3 2" xfId="7764" xr:uid="{F6B6ADFD-C563-434E-8215-4A7C695B7243}"/>
    <cellStyle name="Percent 13 4 4" xfId="4394" xr:uid="{64C3C2D4-77E2-43E6-B39B-7CBFBE24BD5C}"/>
    <cellStyle name="Percent 13 4 4 2" xfId="8420" xr:uid="{1513837A-7B82-4E4A-A173-A1B4A3A592C9}"/>
    <cellStyle name="Percent 13 4 5" xfId="4395" xr:uid="{EBA05695-2EA3-4CE9-BDB1-D84169301489}"/>
    <cellStyle name="Percent 13 4 5 2" xfId="9083" xr:uid="{5DB87873-7649-42E9-9248-178D2F55AEB9}"/>
    <cellStyle name="Percent 13 4 6" xfId="6081" xr:uid="{6D9CF5FC-5F3E-4C06-96F6-8BDDFADF22E7}"/>
    <cellStyle name="Percent 13 5" xfId="4396" xr:uid="{217BC7EB-AC0A-4616-8804-16ECD91C8475}"/>
    <cellStyle name="Percent 13 5 2" xfId="6475" xr:uid="{F05D79DD-94ED-43A2-9EC4-4949D205C1DA}"/>
    <cellStyle name="Percent 13 6" xfId="4397" xr:uid="{F63BB560-F68F-4D71-93E0-25EB477EB772}"/>
    <cellStyle name="Percent 13 6 2" xfId="6786" xr:uid="{7F905745-0B4B-4A1F-8B7E-05CD4E4C16CF}"/>
    <cellStyle name="Percent 13 7" xfId="4398" xr:uid="{C4635B90-F37C-40AD-A20D-F415FA72693B}"/>
    <cellStyle name="Percent 13 7 2" xfId="7437" xr:uid="{4D08FC63-2E33-4BF1-B672-E35888600F94}"/>
    <cellStyle name="Percent 13 8" xfId="4399" xr:uid="{11478A95-3D23-4C06-BBF0-23F949366F71}"/>
    <cellStyle name="Percent 13 8 2" xfId="8093" xr:uid="{A82D949B-FCB3-4F89-98CE-248B3BAA7B06}"/>
    <cellStyle name="Percent 13 9" xfId="4400" xr:uid="{E703335F-99C8-418A-98AC-AA06E5B232B2}"/>
    <cellStyle name="Percent 13 9 2" xfId="8756" xr:uid="{F19C171D-6FDE-4975-8156-4FDACDC8E891}"/>
    <cellStyle name="Percent 14" xfId="4401" xr:uid="{D07977F9-BBF1-4335-A9F5-9D4CB4DA839F}"/>
    <cellStyle name="Percent 14 2" xfId="4402" xr:uid="{13622472-627F-4E3E-9A1A-9EFEBCF2475D}"/>
    <cellStyle name="Percent 14 2 2" xfId="5855" xr:uid="{1C3B22FE-2792-4BA1-A49C-E75CB26BC6AD}"/>
    <cellStyle name="Percent 14 3" xfId="5570" xr:uid="{5772FBB2-851E-4203-BB3D-51BC74EF48B4}"/>
    <cellStyle name="Percent 15" xfId="4403" xr:uid="{F0A67EE8-B85D-4002-A25C-5385E1E27994}"/>
    <cellStyle name="Percent 15 2" xfId="4404" xr:uid="{96BF1DFC-1D54-450E-8CBB-3A38D1FDEAAD}"/>
    <cellStyle name="Percent 15 2 2" xfId="5983" xr:uid="{1E0C2E7C-CF97-4E0E-9300-1116F7D22E1E}"/>
    <cellStyle name="Percent 15 3" xfId="5571" xr:uid="{55E9221B-03F6-4711-9FD6-B0779C1151C5}"/>
    <cellStyle name="Percent 16" xfId="4405" xr:uid="{76E0189E-A391-4B3C-873A-6824619C8408}"/>
    <cellStyle name="Percent 16 2" xfId="4406" xr:uid="{512CB6CE-3942-466C-8E27-8A54C04B751B}"/>
    <cellStyle name="Percent 16 2 2" xfId="5631" xr:uid="{FF4D5103-A858-441E-B9EA-D2D5FC46C2B0}"/>
    <cellStyle name="Percent 16 3" xfId="5572" xr:uid="{5BEF7D70-35CC-49FC-BBD1-55B482D28F2F}"/>
    <cellStyle name="Percent 17" xfId="4407" xr:uid="{B7C98E03-612A-44A6-9F0B-3FE8640B937A}"/>
    <cellStyle name="Percent 17 2" xfId="4408" xr:uid="{2C38C859-8B80-4D1B-ABA2-BDA138D83C0A}"/>
    <cellStyle name="Percent 17 2 2" xfId="9301" xr:uid="{E45BAC96-A3D4-499F-BEA1-FDC9ACBD88E4}"/>
    <cellStyle name="Percent 17 3" xfId="4409" xr:uid="{BDDA16BA-8423-485A-8D74-6F050EA94E24}"/>
    <cellStyle name="Percent 17 3 2" xfId="7981" xr:uid="{CC831827-8A3B-456D-A8FE-E4BCB00AF7FB}"/>
    <cellStyle name="Percent 17 4" xfId="5573" xr:uid="{0CD4F2E2-8E6B-4E56-BCB6-DD3371D877A1}"/>
    <cellStyle name="Percent 18" xfId="4410" xr:uid="{80EB7DE4-A6A3-4CCF-82B5-B8F863D2E3F0}"/>
    <cellStyle name="Percent 18 2" xfId="5574" xr:uid="{4E834A24-13F4-4560-966B-15AA23D14BD9}"/>
    <cellStyle name="Percent 19" xfId="4411" xr:uid="{5D1D522D-EAAE-4099-83FE-15D1B6ED69BB}"/>
    <cellStyle name="Percent 19 2" xfId="5575" xr:uid="{B94903DC-C0E1-477E-84E8-8E33EC3D4A8B}"/>
    <cellStyle name="Percent 2" xfId="4412" xr:uid="{581DD031-D407-4EA4-9922-3346D824FA92}"/>
    <cellStyle name="Percent 2 10" xfId="4413" xr:uid="{03D6D091-32ED-4A53-B06C-9EC23215A002}"/>
    <cellStyle name="Percent 2 10 2" xfId="7347" xr:uid="{E045BF54-F160-4D18-BA54-9B861BFE4CE6}"/>
    <cellStyle name="Percent 2 11" xfId="4414" xr:uid="{14D2C4DA-3D8E-4167-9F67-1D4D0241FFB1}"/>
    <cellStyle name="Percent 2 11 2" xfId="8001" xr:uid="{FE93CFEE-74A0-47A6-B23A-54CD46A1A168}"/>
    <cellStyle name="Percent 2 12" xfId="4415" xr:uid="{CA82F004-26B4-4036-9C43-235C553B11ED}"/>
    <cellStyle name="Percent 2 12 2" xfId="8666" xr:uid="{E471310A-4F44-42B0-BC62-C6D3800EF963}"/>
    <cellStyle name="Percent 2 13" xfId="4416" xr:uid="{52F1F2EF-9307-4B0E-AF22-29932D209853}"/>
    <cellStyle name="Percent 2 13 2" xfId="6444" xr:uid="{71826569-9F99-4109-A02E-B66BB384B3EC}"/>
    <cellStyle name="Percent 2 14" xfId="4417" xr:uid="{9CC9DD5E-4E0E-42CA-A224-B6BBC7D2A065}"/>
    <cellStyle name="Percent 2 14 2" xfId="6354" xr:uid="{6CC73AD1-8F2A-4CFA-BDF0-E81EAD76C21F}"/>
    <cellStyle name="Percent 2 15" xfId="4418" xr:uid="{0508BD5F-B698-4C7B-A462-219DDEA4AEEB}"/>
    <cellStyle name="Percent 2 15 2" xfId="5576" xr:uid="{B15F4A3F-7844-4FD5-AD02-317F1F41CC60}"/>
    <cellStyle name="Percent 2 16" xfId="4875" xr:uid="{D8E5D8D7-A9E7-413C-8FAD-E539492C0590}"/>
    <cellStyle name="Percent 2 2" xfId="4419" xr:uid="{1D89EBF2-8630-4390-BFE1-7E9525FD8875}"/>
    <cellStyle name="Percent 2 2 10" xfId="4420" xr:uid="{0A40BADA-58E4-41D2-BA64-06982DAAF457}"/>
    <cellStyle name="Percent 2 2 10 2" xfId="8682" xr:uid="{542311A8-2212-436A-B6DD-50551BA2E8F2}"/>
    <cellStyle name="Percent 2 2 11" xfId="4421" xr:uid="{9625A105-415D-4A2F-956A-540215F29172}"/>
    <cellStyle name="Percent 2 2 11 2" xfId="5665" xr:uid="{FEE6348E-9421-465B-BBAB-77FB95B4E227}"/>
    <cellStyle name="Percent 2 2 12" xfId="4982" xr:uid="{2FDBDBDF-15F5-4B3B-B9AA-34722D343452}"/>
    <cellStyle name="Percent 2 2 2" xfId="4422" xr:uid="{846A280A-A3F4-473C-8966-57A3B33F5A72}"/>
    <cellStyle name="Percent 2 2 2 10" xfId="4423" xr:uid="{5B025384-FA43-4D1E-8D99-B900E06906DA}"/>
    <cellStyle name="Percent 2 2 2 10 2" xfId="5726" xr:uid="{D3656FAF-E5B8-4808-8909-A678400E43D8}"/>
    <cellStyle name="Percent 2 2 2 11" xfId="5104" xr:uid="{4BD5563C-AFA6-40C4-A714-2E71DF9E54DF}"/>
    <cellStyle name="Percent 2 2 2 2" xfId="4424" xr:uid="{66171649-37D7-4FAE-987B-C177A2D3B64B}"/>
    <cellStyle name="Percent 2 2 2 2 2" xfId="4425" xr:uid="{D33E85BB-DFBA-4CFA-8554-E8811D68B110}"/>
    <cellStyle name="Percent 2 2 2 2 2 2" xfId="4426" xr:uid="{B05B901C-7F70-4680-B882-007D6DD5DF0A}"/>
    <cellStyle name="Percent 2 2 2 2 2 2 2" xfId="7201" xr:uid="{E80FE96B-4ADD-437E-99A5-20FBB744F2A5}"/>
    <cellStyle name="Percent 2 2 2 2 2 3" xfId="4427" xr:uid="{44882131-0821-45A1-B654-26329C44FE74}"/>
    <cellStyle name="Percent 2 2 2 2 2 3 2" xfId="7852" xr:uid="{94BCBD13-EC16-4836-8B17-67915170DF1C}"/>
    <cellStyle name="Percent 2 2 2 2 2 4" xfId="4428" xr:uid="{813AE897-B05B-4566-BECF-F32A43B20F8C}"/>
    <cellStyle name="Percent 2 2 2 2 2 4 2" xfId="8508" xr:uid="{6FB8873F-D725-4329-9D9E-0844A8EFAC9F}"/>
    <cellStyle name="Percent 2 2 2 2 2 5" xfId="4429" xr:uid="{7EF9C45A-6496-4D7B-AAA8-877985CF9065}"/>
    <cellStyle name="Percent 2 2 2 2 2 5 2" xfId="9171" xr:uid="{F8356797-3824-49A3-9AB0-E72980C611CA}"/>
    <cellStyle name="Percent 2 2 2 2 2 6" xfId="4430" xr:uid="{43E6CE53-97E1-4826-A5E9-F88B79C390ED}"/>
    <cellStyle name="Percent 2 2 2 2 2 6 2" xfId="6169" xr:uid="{FE21CD65-3B08-4779-8918-39251C5A95D2}"/>
    <cellStyle name="Percent 2 2 2 2 2 7" xfId="5434" xr:uid="{BCAE81C7-E387-40E9-9088-CFE252D9DE1F}"/>
    <cellStyle name="Percent 2 2 2 2 3" xfId="4431" xr:uid="{A19091BA-5227-48F8-BE06-0ABBFF582324}"/>
    <cellStyle name="Percent 2 2 2 2 3 2" xfId="6507" xr:uid="{790BFD42-8BD8-4BA1-A11B-837EBF1D8EC9}"/>
    <cellStyle name="Percent 2 2 2 2 4" xfId="4432" xr:uid="{26D1E1C0-0AB6-48CE-B60F-6928AA276D5F}"/>
    <cellStyle name="Percent 2 2 2 2 4 2" xfId="6874" xr:uid="{069121B2-D92F-430D-9DB3-1440FBB8B977}"/>
    <cellStyle name="Percent 2 2 2 2 5" xfId="4433" xr:uid="{ACA2A8D5-A396-4314-BA8A-1A074F8EB501}"/>
    <cellStyle name="Percent 2 2 2 2 5 2" xfId="7525" xr:uid="{50965A18-1C5C-4BE8-8EE8-B768C9FCA5F6}"/>
    <cellStyle name="Percent 2 2 2 2 6" xfId="4434" xr:uid="{B36B29D0-AEEB-429D-8C3D-06808CB301D2}"/>
    <cellStyle name="Percent 2 2 2 2 6 2" xfId="8181" xr:uid="{68A68990-CAAD-49AF-B5BE-FD969490D9B9}"/>
    <cellStyle name="Percent 2 2 2 2 7" xfId="4435" xr:uid="{C1D5F343-6EEF-4CB3-B67F-1ACFC9F0E69C}"/>
    <cellStyle name="Percent 2 2 2 2 7 2" xfId="8844" xr:uid="{18194A7E-4DDC-4266-A60C-EA37461FE36F}"/>
    <cellStyle name="Percent 2 2 2 2 8" xfId="4436" xr:uid="{20295558-9FF6-4786-886E-F4B6824F41E2}"/>
    <cellStyle name="Percent 2 2 2 2 8 2" xfId="5833" xr:uid="{6415AB0F-38A9-457A-A0DE-1EDF860BD7F4}"/>
    <cellStyle name="Percent 2 2 2 2 9" xfId="5215" xr:uid="{0BE5AA3A-FF1D-40EC-AADF-953A9BB984FB}"/>
    <cellStyle name="Percent 2 2 2 3" xfId="4437" xr:uid="{EFF068FC-3AA2-4802-AB2F-0860B642F929}"/>
    <cellStyle name="Percent 2 2 2 3 2" xfId="4438" xr:uid="{AD9BABDC-A8D7-40B4-BDD7-EF23929D8FDA}"/>
    <cellStyle name="Percent 2 2 2 3 2 2" xfId="4439" xr:uid="{E475C71F-39A5-45FC-8424-AE4DF92D55CF}"/>
    <cellStyle name="Percent 2 2 2 3 2 2 2" xfId="7309" xr:uid="{C4B4BE47-299E-4406-A919-63EC9C372002}"/>
    <cellStyle name="Percent 2 2 2 3 2 3" xfId="4440" xr:uid="{B06AF2A7-7331-495B-BBD0-9B8BE91F4606}"/>
    <cellStyle name="Percent 2 2 2 3 2 3 2" xfId="7960" xr:uid="{BE5DF3B0-1771-4C6A-8DAE-C9C8AC764AA3}"/>
    <cellStyle name="Percent 2 2 2 3 2 4" xfId="4441" xr:uid="{9ADCF8E2-DDBD-4537-A9FB-01E424E5232D}"/>
    <cellStyle name="Percent 2 2 2 3 2 4 2" xfId="8616" xr:uid="{E0157588-20B5-485A-AF82-A8CFD2D7CF03}"/>
    <cellStyle name="Percent 2 2 2 3 2 5" xfId="4442" xr:uid="{DE7A9D70-262A-4B69-9E00-745FF1B0CDD6}"/>
    <cellStyle name="Percent 2 2 2 3 2 5 2" xfId="9279" xr:uid="{1BA5FB7A-AD2F-4304-A109-8616999CA1F8}"/>
    <cellStyle name="Percent 2 2 2 3 2 6" xfId="6277" xr:uid="{C3763085-7152-4587-B62A-28519C484C69}"/>
    <cellStyle name="Percent 2 2 2 3 3" xfId="4443" xr:uid="{AED33216-457E-40EB-8138-AFA54FE0C8F0}"/>
    <cellStyle name="Percent 2 2 2 3 3 2" xfId="6982" xr:uid="{B11D4CEA-CDAB-40B6-B653-487D1AB8EEA2}"/>
    <cellStyle name="Percent 2 2 2 3 4" xfId="4444" xr:uid="{A375D559-9962-428A-B735-D3153E46FEA3}"/>
    <cellStyle name="Percent 2 2 2 3 4 2" xfId="7633" xr:uid="{4C4FE543-1BA7-466C-8757-CF45C704CDB5}"/>
    <cellStyle name="Percent 2 2 2 3 5" xfId="4445" xr:uid="{7DFF8436-DEDB-4E88-B435-106064808B10}"/>
    <cellStyle name="Percent 2 2 2 3 5 2" xfId="8289" xr:uid="{C6D6F085-F62E-4D65-8B9B-D66AE23AE0FA}"/>
    <cellStyle name="Percent 2 2 2 3 6" xfId="4446" xr:uid="{D12AE604-4138-4049-917E-BB61FDC9DCA2}"/>
    <cellStyle name="Percent 2 2 2 3 6 2" xfId="8952" xr:uid="{44E1A1B0-1A8F-4ABE-B7EA-17550B0E6055}"/>
    <cellStyle name="Percent 2 2 2 3 7" xfId="4447" xr:uid="{FD0C76DA-7C5D-40F2-943A-BFD8483736B9}"/>
    <cellStyle name="Percent 2 2 2 3 7 2" xfId="5947" xr:uid="{4B37D043-F9BD-4595-84DD-45C9BF248390}"/>
    <cellStyle name="Percent 2 2 2 3 8" xfId="5324" xr:uid="{9543EF03-111D-46D7-A470-B951E348347A}"/>
    <cellStyle name="Percent 2 2 2 4" xfId="4448" xr:uid="{0F073AB5-4023-4019-A0BE-907611A58498}"/>
    <cellStyle name="Percent 2 2 2 4 2" xfId="4449" xr:uid="{BF40A755-38AB-4F7B-9195-9C7C908F5349}"/>
    <cellStyle name="Percent 2 2 2 4 2 2" xfId="7093" xr:uid="{32B20329-F719-482F-A0C5-04F44307C244}"/>
    <cellStyle name="Percent 2 2 2 4 3" xfId="4450" xr:uid="{90FA4B70-6E7D-4740-9706-82FC38BDA050}"/>
    <cellStyle name="Percent 2 2 2 4 3 2" xfId="7744" xr:uid="{DDA928BA-B63E-4F22-A8A4-51D7D5630E9A}"/>
    <cellStyle name="Percent 2 2 2 4 4" xfId="4451" xr:uid="{66616E5D-D73F-4236-89D3-D2AC6E1A135D}"/>
    <cellStyle name="Percent 2 2 2 4 4 2" xfId="8400" xr:uid="{7B38BBD9-EEA7-4767-8DA4-CE2B66F78E3C}"/>
    <cellStyle name="Percent 2 2 2 4 5" xfId="4452" xr:uid="{EA1841FB-755F-4D74-9E17-9F1E8B9283A6}"/>
    <cellStyle name="Percent 2 2 2 4 5 2" xfId="9063" xr:uid="{24CE362C-333A-4063-8680-3A07ED982EA6}"/>
    <cellStyle name="Percent 2 2 2 4 6" xfId="6061" xr:uid="{F4F59DA6-8FE5-466F-B62D-09A94851D5C8}"/>
    <cellStyle name="Percent 2 2 2 5" xfId="4453" xr:uid="{E68B7F38-7716-46D0-81B7-EB7AA700DEA5}"/>
    <cellStyle name="Percent 2 2 2 5 2" xfId="6489" xr:uid="{5D346FC7-2DC3-4C9B-ABCA-A56BF4E8C382}"/>
    <cellStyle name="Percent 2 2 2 6" xfId="4454" xr:uid="{F301BE18-1792-47E0-AEF1-DB44C2A0F6C7}"/>
    <cellStyle name="Percent 2 2 2 6 2" xfId="6766" xr:uid="{5C1D546F-6E76-43E6-BA78-5A47E7193727}"/>
    <cellStyle name="Percent 2 2 2 7" xfId="4455" xr:uid="{1C9F1CCD-4ABA-4546-9DB9-681E132A3622}"/>
    <cellStyle name="Percent 2 2 2 7 2" xfId="7417" xr:uid="{13AAEB33-FD78-4E67-B8C1-51E45E3E7962}"/>
    <cellStyle name="Percent 2 2 2 8" xfId="4456" xr:uid="{5C7507D3-C095-4084-B022-8B0E122D75E7}"/>
    <cellStyle name="Percent 2 2 2 8 2" xfId="8073" xr:uid="{D1B30E23-30CC-4B04-ABAF-1F979BA58C9A}"/>
    <cellStyle name="Percent 2 2 2 9" xfId="4457" xr:uid="{B69E0937-C872-4B9D-BE62-AAF7E3A0B0CD}"/>
    <cellStyle name="Percent 2 2 2 9 2" xfId="8736" xr:uid="{9D925604-EA3D-42D8-865D-6A0E53CA30CC}"/>
    <cellStyle name="Percent 2 2 3" xfId="4458" xr:uid="{D7A767D7-54E2-4C35-A8F2-B5E1017EEF7B}"/>
    <cellStyle name="Percent 2 2 3 2" xfId="4459" xr:uid="{71CA48EB-54EC-42D0-8F9A-51C642555BC3}"/>
    <cellStyle name="Percent 2 2 3 2 2" xfId="4460" xr:uid="{CD8C25DD-281C-409F-813A-A6A70C9299A1}"/>
    <cellStyle name="Percent 2 2 3 2 2 2" xfId="4461" xr:uid="{415455B1-3E81-4937-BE43-0F5700CF3F38}"/>
    <cellStyle name="Percent 2 2 3 2 2 2 2" xfId="7147" xr:uid="{2442DDB4-5D9E-42A9-B93C-3C645D906D9B}"/>
    <cellStyle name="Percent 2 2 3 2 2 3" xfId="5453" xr:uid="{44A93DB1-DCA3-42C2-BA77-83E8B34A79FE}"/>
    <cellStyle name="Percent 2 2 3 2 3" xfId="4462" xr:uid="{6E90C290-0C8A-43E5-9092-0D0A39E05478}"/>
    <cellStyle name="Percent 2 2 3 2 3 2" xfId="7798" xr:uid="{BC8BABE3-56DC-4224-9353-16EA52852530}"/>
    <cellStyle name="Percent 2 2 3 2 4" xfId="4463" xr:uid="{394CECE4-CD3A-4C3E-9A79-9E65037B6B8E}"/>
    <cellStyle name="Percent 2 2 3 2 4 2" xfId="8454" xr:uid="{F837BB75-4E58-4BFD-9173-19C8F0DBC3E5}"/>
    <cellStyle name="Percent 2 2 3 2 5" xfId="4464" xr:uid="{B131DB77-0805-4FC8-907D-1444BC46F1A8}"/>
    <cellStyle name="Percent 2 2 3 2 5 2" xfId="9117" xr:uid="{14B6FA4A-68F6-44A3-AD22-2534B78FD9A3}"/>
    <cellStyle name="Percent 2 2 3 2 6" xfId="4465" xr:uid="{6929EDA1-B41B-4704-924D-945EF6E5FD34}"/>
    <cellStyle name="Percent 2 2 3 2 6 2" xfId="6115" xr:uid="{A5A1D446-959E-46B3-AF31-68BE79608579}"/>
    <cellStyle name="Percent 2 2 3 2 7" xfId="5234" xr:uid="{0BF8FE87-0B3C-4E69-954A-C53570B5AF10}"/>
    <cellStyle name="Percent 2 2 3 3" xfId="4466" xr:uid="{973B4188-A01B-4144-A8C9-3F33ED324DFE}"/>
    <cellStyle name="Percent 2 2 3 3 2" xfId="4467" xr:uid="{7D5013A6-92BF-4464-BBD4-F8ECAFAC519E}"/>
    <cellStyle name="Percent 2 2 3 3 2 2" xfId="6582" xr:uid="{7EC298DC-48B1-4FE9-85E8-EEDAD557DF1E}"/>
    <cellStyle name="Percent 2 2 3 3 3" xfId="5343" xr:uid="{DE067FCC-35F5-4048-89B9-2E9E00D47D36}"/>
    <cellStyle name="Percent 2 2 3 4" xfId="4468" xr:uid="{E1409AD2-7100-46CC-BB5B-2A4DB89A5663}"/>
    <cellStyle name="Percent 2 2 3 4 2" xfId="6820" xr:uid="{F77A596E-9C7C-412F-AE05-B98A07B9A1AD}"/>
    <cellStyle name="Percent 2 2 3 5" xfId="4469" xr:uid="{F949CA9B-7AF3-485E-A8B2-80A86A8E3F17}"/>
    <cellStyle name="Percent 2 2 3 5 2" xfId="7471" xr:uid="{73172F12-CBFA-43DC-8957-08994FD42A45}"/>
    <cellStyle name="Percent 2 2 3 6" xfId="4470" xr:uid="{E81796EE-7FD6-43E9-9AC2-98BA036B4E14}"/>
    <cellStyle name="Percent 2 2 3 6 2" xfId="8127" xr:uid="{999C99D6-8A8E-41DA-B7C8-B037A9C5F57D}"/>
    <cellStyle name="Percent 2 2 3 7" xfId="4471" xr:uid="{627FB80F-1318-4030-94B8-0C4F2924F667}"/>
    <cellStyle name="Percent 2 2 3 7 2" xfId="8790" xr:uid="{C09B160A-AB75-4F42-BCE9-624C3282B3FC}"/>
    <cellStyle name="Percent 2 2 3 8" xfId="4472" xr:uid="{BD8EB021-5D01-413B-94A2-23EE0AF571DD}"/>
    <cellStyle name="Percent 2 2 3 8 2" xfId="5779" xr:uid="{F49660DB-8281-4E7A-8B8F-B45D57B5A435}"/>
    <cellStyle name="Percent 2 2 3 9" xfId="5123" xr:uid="{3DF36F07-846B-45E8-BBDB-FC792A2D49FF}"/>
    <cellStyle name="Percent 2 2 4" xfId="4473" xr:uid="{8138AE40-51BF-45F4-B046-F9A77F848B5F}"/>
    <cellStyle name="Percent 2 2 4 2" xfId="4474" xr:uid="{E7D9B34E-8D71-4F6E-86BB-7276F607D61A}"/>
    <cellStyle name="Percent 2 2 4 2 2" xfId="4475" xr:uid="{169825BB-3A74-4BDD-8D1B-880DE6B4EEF2}"/>
    <cellStyle name="Percent 2 2 4 2 2 2" xfId="4476" xr:uid="{8B67D66B-E984-4BEF-94B1-1B4A40BA7926}"/>
    <cellStyle name="Percent 2 2 4 2 2 2 2" xfId="7255" xr:uid="{B2A35FBC-7078-4BBE-9ECE-424C9AC11D55}"/>
    <cellStyle name="Percent 2 2 4 2 2 3" xfId="5415" xr:uid="{F1D12648-4DD1-4A7F-B3F2-1501748B9EF2}"/>
    <cellStyle name="Percent 2 2 4 2 3" xfId="4477" xr:uid="{DD046C7D-2924-40EC-9C66-603DC56AB7F3}"/>
    <cellStyle name="Percent 2 2 4 2 3 2" xfId="7906" xr:uid="{AAAB4058-B1DF-4BB2-9989-75F1EFA596E0}"/>
    <cellStyle name="Percent 2 2 4 2 4" xfId="4478" xr:uid="{7ADA7C0F-DE99-4883-A9A9-F806500A850F}"/>
    <cellStyle name="Percent 2 2 4 2 4 2" xfId="8562" xr:uid="{5084274E-B4FA-4987-8B8B-E4A747947596}"/>
    <cellStyle name="Percent 2 2 4 2 5" xfId="4479" xr:uid="{C8B1F35A-B05B-4D82-9B77-FAE9154AF98A}"/>
    <cellStyle name="Percent 2 2 4 2 5 2" xfId="9225" xr:uid="{C7E30641-0405-4B35-B1ED-F9939EB9CB0A}"/>
    <cellStyle name="Percent 2 2 4 2 6" xfId="4480" xr:uid="{74CEB3B1-F714-464B-AEF1-82EB229392EF}"/>
    <cellStyle name="Percent 2 2 4 2 6 2" xfId="6223" xr:uid="{2F216894-322B-4042-BBF3-49BED9C873CD}"/>
    <cellStyle name="Percent 2 2 4 2 7" xfId="5196" xr:uid="{67D1A261-823E-4370-83E6-0777F2AE491F}"/>
    <cellStyle name="Percent 2 2 4 3" xfId="4481" xr:uid="{17C29E59-3466-46E5-8728-E6B1C147AC16}"/>
    <cellStyle name="Percent 2 2 4 3 2" xfId="4482" xr:uid="{1C6E3FB5-6C40-4422-BB13-A42C1BA636BA}"/>
    <cellStyle name="Percent 2 2 4 3 2 2" xfId="6928" xr:uid="{0755E2B7-5FD8-4260-A99C-ACBE83DBBFD8}"/>
    <cellStyle name="Percent 2 2 4 3 3" xfId="5305" xr:uid="{8E77F796-7461-4A7F-9DBC-241938FD29E8}"/>
    <cellStyle name="Percent 2 2 4 4" xfId="4483" xr:uid="{FFFCFACE-9220-456C-8D45-9CCDAE75F632}"/>
    <cellStyle name="Percent 2 2 4 4 2" xfId="7579" xr:uid="{6A918614-0B93-410C-9FAF-CC5441A39868}"/>
    <cellStyle name="Percent 2 2 4 5" xfId="4484" xr:uid="{420864E4-EA0B-4832-BA90-030DA30A6FFC}"/>
    <cellStyle name="Percent 2 2 4 5 2" xfId="8235" xr:uid="{9577CF8E-87EE-4E66-B6C6-5D7CA812A0EE}"/>
    <cellStyle name="Percent 2 2 4 6" xfId="4485" xr:uid="{434A1EA7-22F6-4955-AB77-69C60CD9AE01}"/>
    <cellStyle name="Percent 2 2 4 6 2" xfId="8898" xr:uid="{36EFE3B6-CB07-4DDC-9727-30570D416B0C}"/>
    <cellStyle name="Percent 2 2 4 7" xfId="4486" xr:uid="{6848EBCC-0E21-4EB2-AC1F-8536FFB6523E}"/>
    <cellStyle name="Percent 2 2 4 7 2" xfId="5893" xr:uid="{09DC822D-D0F9-44E2-8B99-F367FA45898A}"/>
    <cellStyle name="Percent 2 2 4 8" xfId="5084" xr:uid="{EA254B3B-4B4E-4C13-916F-D4695AA9C436}"/>
    <cellStyle name="Percent 2 2 5" xfId="4487" xr:uid="{326EF62E-EF98-4F20-BB2E-790D21383B2F}"/>
    <cellStyle name="Percent 2 2 5 2" xfId="4488" xr:uid="{59DD81E1-9CCD-47FF-9273-2BBBBE03C1A4}"/>
    <cellStyle name="Percent 2 2 5 2 2" xfId="4489" xr:uid="{16000AE9-733F-4898-AA76-978F41EE0145}"/>
    <cellStyle name="Percent 2 2 5 2 2 2" xfId="7039" xr:uid="{04947F4E-7A81-4BD6-867A-5B319C7AF151}"/>
    <cellStyle name="Percent 2 2 5 2 3" xfId="5369" xr:uid="{7776BB3E-4B33-41DC-B3AE-61159B4E4E5A}"/>
    <cellStyle name="Percent 2 2 5 3" xfId="4490" xr:uid="{746B542D-1E38-4F7F-8A87-25E66F3172B5}"/>
    <cellStyle name="Percent 2 2 5 3 2" xfId="7690" xr:uid="{EA97607A-ECB2-42FB-A991-0C7F74863095}"/>
    <cellStyle name="Percent 2 2 5 4" xfId="4491" xr:uid="{2C5EB5F0-768F-4035-96CB-B0C7AD2614BF}"/>
    <cellStyle name="Percent 2 2 5 4 2" xfId="8346" xr:uid="{9EF6B5E7-E662-4F5B-9BFC-3634A152F1CB}"/>
    <cellStyle name="Percent 2 2 5 5" xfId="4492" xr:uid="{E01B0738-73CF-445F-9DEA-980B93292A20}"/>
    <cellStyle name="Percent 2 2 5 5 2" xfId="9009" xr:uid="{8E0A6289-C4E8-496C-A321-5422ADC8C6A7}"/>
    <cellStyle name="Percent 2 2 5 6" xfId="4493" xr:uid="{3BF228B9-F490-4C78-AC76-96A104A22913}"/>
    <cellStyle name="Percent 2 2 5 6 2" xfId="6007" xr:uid="{D5A73ECD-033A-4757-B659-E555EBE1A14A}"/>
    <cellStyle name="Percent 2 2 5 7" xfId="5150" xr:uid="{1CD628FE-4EE3-4C25-AB4B-5D0AB61AB349}"/>
    <cellStyle name="Percent 2 2 6" xfId="4494" xr:uid="{50948EDF-EE8C-4A0E-8B63-079587FDE705}"/>
    <cellStyle name="Percent 2 2 6 2" xfId="4495" xr:uid="{D06D91E4-92FB-426F-8ED3-32FA25A154B9}"/>
    <cellStyle name="Percent 2 2 6 2 2" xfId="6657" xr:uid="{9259AB73-4568-4ABC-9D16-66AC3A81EB3C}"/>
    <cellStyle name="Percent 2 2 6 3" xfId="5259" xr:uid="{3D301981-1CF5-47C5-95D0-4BEB2F93EA82}"/>
    <cellStyle name="Percent 2 2 7" xfId="4496" xr:uid="{2D017F69-8017-4C5E-B6AE-4D447CA8C31C}"/>
    <cellStyle name="Percent 2 2 7 2" xfId="4497" xr:uid="{3269BA4C-7542-4E4F-AEE9-9293EC5A8E31}"/>
    <cellStyle name="Percent 2 2 7 2 2" xfId="6712" xr:uid="{7B118CAA-37CC-4C97-AFEB-E30E225FD4B8}"/>
    <cellStyle name="Percent 2 2 7 3" xfId="5036" xr:uid="{1BCEBA3F-4801-4891-BE5D-9641B374E45F}"/>
    <cellStyle name="Percent 2 2 8" xfId="4498" xr:uid="{1E93BC98-8437-443D-97B5-42D3A8EB6847}"/>
    <cellStyle name="Percent 2 2 8 2" xfId="7363" xr:uid="{5C8FCE47-AD89-43DA-AE9F-9CA45D80787D}"/>
    <cellStyle name="Percent 2 2 9" xfId="4499" xr:uid="{630F6A09-D693-4D9A-8128-9B3B804E6605}"/>
    <cellStyle name="Percent 2 2 9 2" xfId="8018" xr:uid="{2C192275-3059-461E-8E2F-87A846DC6315}"/>
    <cellStyle name="Percent 2 3" xfId="4500" xr:uid="{5FE0DBEF-4659-4C67-9221-E1ADED25305E}"/>
    <cellStyle name="Percent 2 3 10" xfId="4501" xr:uid="{9B5EBCC4-32EF-4CB9-947F-CCE85BA02D77}"/>
    <cellStyle name="Percent 2 3 10 2" xfId="8699" xr:uid="{2CE1B0CB-7178-4206-8BFF-3AA0AA62D13D}"/>
    <cellStyle name="Percent 2 3 11" xfId="4502" xr:uid="{59D6D8EE-3EE9-40B3-9EAC-E3B440760B79}"/>
    <cellStyle name="Percent 2 3 11 2" xfId="5685" xr:uid="{B7BC8AB3-116D-4C28-8A3A-6D947CD975A4}"/>
    <cellStyle name="Percent 2 3 12" xfId="5011" xr:uid="{F98D6603-2CAE-4F75-8013-B5F0570CE1E6}"/>
    <cellStyle name="Percent 2 3 2" xfId="4503" xr:uid="{D0D4889E-F0A0-4EAB-90BB-531748BCB837}"/>
    <cellStyle name="Percent 2 3 2 10" xfId="4504" xr:uid="{2E7A6334-C7B3-4568-9372-779F96D71777}"/>
    <cellStyle name="Percent 2 3 2 10 2" xfId="5743" xr:uid="{AEB5BCF2-9D14-49E8-A006-03A209A6870F}"/>
    <cellStyle name="Percent 2 3 2 11" xfId="5078" xr:uid="{EEB0035E-66C3-402F-A52D-DFA68BD20FF8}"/>
    <cellStyle name="Percent 2 3 2 2" xfId="4505" xr:uid="{BE38F258-8F10-4676-BBB3-F1197D30F908}"/>
    <cellStyle name="Percent 2 3 2 2 2" xfId="4506" xr:uid="{B0D07F54-92BB-444E-9EDF-07CFC760FAB9}"/>
    <cellStyle name="Percent 2 3 2 2 2 2" xfId="4507" xr:uid="{C67D491A-E2DA-4A4B-A951-13C3CD1CF8DB}"/>
    <cellStyle name="Percent 2 3 2 2 2 2 2" xfId="7218" xr:uid="{8F382405-9029-43A0-B631-F5FAB05274BA}"/>
    <cellStyle name="Percent 2 3 2 2 2 3" xfId="4508" xr:uid="{3EAD73DF-ADCC-4A46-8FF0-944DB14548F3}"/>
    <cellStyle name="Percent 2 3 2 2 2 3 2" xfId="7869" xr:uid="{7E1194C8-FAB9-4191-B3D7-420015C2BCE6}"/>
    <cellStyle name="Percent 2 3 2 2 2 4" xfId="4509" xr:uid="{A9C8128B-E2DA-41C6-8E4E-358A6BDBFDC7}"/>
    <cellStyle name="Percent 2 3 2 2 2 4 2" xfId="8525" xr:uid="{0025EACA-DC9B-42E9-AA87-66510669B6D3}"/>
    <cellStyle name="Percent 2 3 2 2 2 5" xfId="4510" xr:uid="{58CC9A49-D0E6-48D0-B92A-2B76AE638044}"/>
    <cellStyle name="Percent 2 3 2 2 2 5 2" xfId="9188" xr:uid="{9CF29999-02B6-43C9-9914-79AD3488AB2F}"/>
    <cellStyle name="Percent 2 3 2 2 2 6" xfId="6186" xr:uid="{6344C2D4-81A7-4C4C-A07F-D8230352871A}"/>
    <cellStyle name="Percent 2 3 2 2 3" xfId="4511" xr:uid="{9BBA0628-C51E-407A-858B-E8E7C0903E16}"/>
    <cellStyle name="Percent 2 3 2 2 3 2" xfId="6660" xr:uid="{17793346-FAA2-43F8-9539-A213DF16F4F8}"/>
    <cellStyle name="Percent 2 3 2 2 4" xfId="4512" xr:uid="{DBD5C1BE-F6F1-4914-899E-EBD1B32C82E0}"/>
    <cellStyle name="Percent 2 3 2 2 4 2" xfId="6891" xr:uid="{0C7B3D39-91B9-4123-9FF7-27FC577C1ABB}"/>
    <cellStyle name="Percent 2 3 2 2 5" xfId="4513" xr:uid="{B29660B8-FED6-43CD-A13E-708E1A816242}"/>
    <cellStyle name="Percent 2 3 2 2 5 2" xfId="7542" xr:uid="{0D23F37D-17DD-4E3E-95BD-F2D602F5D84F}"/>
    <cellStyle name="Percent 2 3 2 2 6" xfId="4514" xr:uid="{5EFC36F9-F6FA-47B3-9838-0B8DA4FDE3FF}"/>
    <cellStyle name="Percent 2 3 2 2 6 2" xfId="8198" xr:uid="{37CD9FB4-0293-4F40-A9F5-49F9C3A4A89C}"/>
    <cellStyle name="Percent 2 3 2 2 7" xfId="4515" xr:uid="{1E52ECA7-9C32-455A-93DB-2A3C925CF2FB}"/>
    <cellStyle name="Percent 2 3 2 2 7 2" xfId="8861" xr:uid="{AA8651FA-1760-4634-9BDC-CB2590356819}"/>
    <cellStyle name="Percent 2 3 2 2 8" xfId="5850" xr:uid="{D79D9BBD-90A9-4826-9F4D-FED9CBD1208A}"/>
    <cellStyle name="Percent 2 3 2 3" xfId="4516" xr:uid="{A8E7D84F-96A3-4AF5-B8A6-146F4E852716}"/>
    <cellStyle name="Percent 2 3 2 3 2" xfId="4517" xr:uid="{FDD45E41-D2C9-4998-BD51-9DC1D434B157}"/>
    <cellStyle name="Percent 2 3 2 3 2 2" xfId="4518" xr:uid="{D35BE3D1-B954-4327-A6B0-2EDEC4C5514F}"/>
    <cellStyle name="Percent 2 3 2 3 2 2 2" xfId="7326" xr:uid="{E98F8B85-7B6D-472F-B194-3BE40671245B}"/>
    <cellStyle name="Percent 2 3 2 3 2 3" xfId="4519" xr:uid="{3B6D790C-FD4A-4F15-87B8-48C0208080F5}"/>
    <cellStyle name="Percent 2 3 2 3 2 3 2" xfId="7977" xr:uid="{9D91FCD3-CF5B-4170-B417-8369C86D735B}"/>
    <cellStyle name="Percent 2 3 2 3 2 4" xfId="4520" xr:uid="{DD7F00BA-E762-4C47-A3C5-D4E8D3E2E265}"/>
    <cellStyle name="Percent 2 3 2 3 2 4 2" xfId="8633" xr:uid="{F58A4A5E-EB9D-423F-8A89-B5E05527D070}"/>
    <cellStyle name="Percent 2 3 2 3 2 5" xfId="4521" xr:uid="{DE2F3028-6E19-4942-8FBD-7DEACA4BEF38}"/>
    <cellStyle name="Percent 2 3 2 3 2 5 2" xfId="9296" xr:uid="{81EFEAAE-7F22-4657-85CA-DB8A03CA3582}"/>
    <cellStyle name="Percent 2 3 2 3 2 6" xfId="6294" xr:uid="{326D613F-ADEC-4909-A373-C79F7BC3032D}"/>
    <cellStyle name="Percent 2 3 2 3 3" xfId="4522" xr:uid="{8F18A578-8DFA-4112-9164-13FA2BC0FFAC}"/>
    <cellStyle name="Percent 2 3 2 3 3 2" xfId="6999" xr:uid="{CEB8F768-ECFE-4714-86D2-D627D4AC2C63}"/>
    <cellStyle name="Percent 2 3 2 3 4" xfId="4523" xr:uid="{2BF82552-009F-4664-8ABD-C044DBA089A8}"/>
    <cellStyle name="Percent 2 3 2 3 4 2" xfId="7650" xr:uid="{5D8B2762-777B-4CA5-B74B-DB5DB8C0882A}"/>
    <cellStyle name="Percent 2 3 2 3 5" xfId="4524" xr:uid="{EBB68CDF-3C5D-425F-A627-00EB101AC583}"/>
    <cellStyle name="Percent 2 3 2 3 5 2" xfId="8306" xr:uid="{EA0A660D-779B-4C3E-B076-19B1E0F83601}"/>
    <cellStyle name="Percent 2 3 2 3 6" xfId="4525" xr:uid="{A7196F48-8C0C-49C6-970F-C2A1467C4B0C}"/>
    <cellStyle name="Percent 2 3 2 3 6 2" xfId="8969" xr:uid="{9E54B751-92FE-4456-83F8-DB3051DD4178}"/>
    <cellStyle name="Percent 2 3 2 3 7" xfId="5964" xr:uid="{8E212A18-A9A5-4D72-93E3-43A5EFCB7A37}"/>
    <cellStyle name="Percent 2 3 2 4" xfId="4526" xr:uid="{C4A5ECA6-28CB-4A4C-BCEE-54A58611A76A}"/>
    <cellStyle name="Percent 2 3 2 4 2" xfId="4527" xr:uid="{F10BA844-55F8-4E72-A284-4A3561A08BB3}"/>
    <cellStyle name="Percent 2 3 2 4 2 2" xfId="7110" xr:uid="{AC34EC39-52DA-434E-BC41-40AEAC44E014}"/>
    <cellStyle name="Percent 2 3 2 4 3" xfId="4528" xr:uid="{0A20CDE7-85A0-4790-B407-51D3637B931C}"/>
    <cellStyle name="Percent 2 3 2 4 3 2" xfId="7761" xr:uid="{E1EFA6C2-148D-47D0-A731-96073293525F}"/>
    <cellStyle name="Percent 2 3 2 4 4" xfId="4529" xr:uid="{AA36D382-369E-4D1E-8B91-D6A4FA55759B}"/>
    <cellStyle name="Percent 2 3 2 4 4 2" xfId="8417" xr:uid="{5A84066B-D3F5-43BE-AC85-693408E70CD5}"/>
    <cellStyle name="Percent 2 3 2 4 5" xfId="4530" xr:uid="{C6C96B4D-2E98-482E-BC26-0AFD0D0977ED}"/>
    <cellStyle name="Percent 2 3 2 4 5 2" xfId="9080" xr:uid="{BD6C293C-BF26-41F9-9C56-778085B8EECD}"/>
    <cellStyle name="Percent 2 3 2 4 6" xfId="6078" xr:uid="{6C3A2397-A914-4446-8054-C31FF9906BBE}"/>
    <cellStyle name="Percent 2 3 2 5" xfId="4531" xr:uid="{B6246A4D-E0B3-46DB-B846-C45CE3A4A7A8}"/>
    <cellStyle name="Percent 2 3 2 5 2" xfId="6600" xr:uid="{74FF3841-6D4D-4064-B752-ED67923E9B11}"/>
    <cellStyle name="Percent 2 3 2 6" xfId="4532" xr:uid="{43E34C3A-897E-454F-BB78-068968DC07B0}"/>
    <cellStyle name="Percent 2 3 2 6 2" xfId="6783" xr:uid="{B5F1C3BC-B3F7-45F8-A60D-BF34E8601873}"/>
    <cellStyle name="Percent 2 3 2 7" xfId="4533" xr:uid="{0CF5C85C-6B05-4796-AAC7-E5CDBFA1807F}"/>
    <cellStyle name="Percent 2 3 2 7 2" xfId="7434" xr:uid="{C91203D0-CFA7-47D7-A09A-50D874B60938}"/>
    <cellStyle name="Percent 2 3 2 8" xfId="4534" xr:uid="{C774BC15-F65B-49B8-9537-1746B7E8C76D}"/>
    <cellStyle name="Percent 2 3 2 8 2" xfId="8090" xr:uid="{9D2F8EA0-AD8A-4D61-A57F-44285E2F7612}"/>
    <cellStyle name="Percent 2 3 2 9" xfId="4535" xr:uid="{89F6804C-2299-4E60-9C00-57611F688BE0}"/>
    <cellStyle name="Percent 2 3 2 9 2" xfId="8753" xr:uid="{41F7D89C-9E81-42F8-8640-0C7B95EAFA66}"/>
    <cellStyle name="Percent 2 3 3" xfId="4536" xr:uid="{C07718B0-3DF3-4D4C-A6C4-C604575905A0}"/>
    <cellStyle name="Percent 2 3 3 2" xfId="4537" xr:uid="{68EAFD68-5B84-471F-949A-8A2E4BA7C88B}"/>
    <cellStyle name="Percent 2 3 3 2 2" xfId="4538" xr:uid="{DB0367F9-2DD8-4061-88E8-4CF6C9132628}"/>
    <cellStyle name="Percent 2 3 3 2 2 2" xfId="4539" xr:uid="{A68380FA-2BDE-40A1-8933-CE7BC3EA6824}"/>
    <cellStyle name="Percent 2 3 3 2 2 2 2" xfId="7164" xr:uid="{1C43EDB6-F5F2-44BE-98E5-0A1415FF49C0}"/>
    <cellStyle name="Percent 2 3 3 2 2 3" xfId="5459" xr:uid="{23343974-69F3-4D18-A394-F73FDA2A7F6E}"/>
    <cellStyle name="Percent 2 3 3 2 3" xfId="4540" xr:uid="{13FDB429-9A48-4BB7-BCDB-DC86F090C2C2}"/>
    <cellStyle name="Percent 2 3 3 2 3 2" xfId="7815" xr:uid="{8A23DB0E-6061-43EC-BC5E-D17645F66FBE}"/>
    <cellStyle name="Percent 2 3 3 2 4" xfId="4541" xr:uid="{2CC0C33F-6E2C-4891-B09B-88E4287E1FFE}"/>
    <cellStyle name="Percent 2 3 3 2 4 2" xfId="8471" xr:uid="{4E3CA23C-AD8C-48A7-A36A-3C848DA96F96}"/>
    <cellStyle name="Percent 2 3 3 2 5" xfId="4542" xr:uid="{359D3356-565C-48AE-B9FE-271188FEA456}"/>
    <cellStyle name="Percent 2 3 3 2 5 2" xfId="9134" xr:uid="{B0A00765-25BB-481F-A5E8-EFCDA646F03B}"/>
    <cellStyle name="Percent 2 3 3 2 6" xfId="4543" xr:uid="{7E46EF99-A0CC-490F-BE56-E371270BC48A}"/>
    <cellStyle name="Percent 2 3 3 2 6 2" xfId="6132" xr:uid="{1D43653E-4189-4A8B-97D2-1CBDD4433AC1}"/>
    <cellStyle name="Percent 2 3 3 2 7" xfId="5240" xr:uid="{B903B829-789C-42BE-A818-16E3D9DF4C1E}"/>
    <cellStyle name="Percent 2 3 3 3" xfId="4544" xr:uid="{62200D69-0677-4968-A5A2-96DE7239F052}"/>
    <cellStyle name="Percent 2 3 3 3 2" xfId="4545" xr:uid="{F2A82453-FD96-4F39-B59A-4B5DE19133B1}"/>
    <cellStyle name="Percent 2 3 3 3 2 2" xfId="6546" xr:uid="{1DBEBE54-3D0F-4FC9-B5F2-49AB1264DB4B}"/>
    <cellStyle name="Percent 2 3 3 3 3" xfId="5349" xr:uid="{7D3B903A-C18B-4F1A-AC2C-7B969A4BB252}"/>
    <cellStyle name="Percent 2 3 3 4" xfId="4546" xr:uid="{8EC09311-135E-4D10-BBC0-E19CEC5AE280}"/>
    <cellStyle name="Percent 2 3 3 4 2" xfId="6837" xr:uid="{A10CFAB8-DE0F-4013-B5A3-5CC0051AAF42}"/>
    <cellStyle name="Percent 2 3 3 5" xfId="4547" xr:uid="{477D47ED-6328-4455-B140-D2FBCDE89946}"/>
    <cellStyle name="Percent 2 3 3 5 2" xfId="7488" xr:uid="{898FBDC1-CC9E-4FC2-99B7-F23123609408}"/>
    <cellStyle name="Percent 2 3 3 6" xfId="4548" xr:uid="{8B3AE9EC-5FD4-4FD2-99A8-2721C38B61A2}"/>
    <cellStyle name="Percent 2 3 3 6 2" xfId="8144" xr:uid="{AFA7D2DF-8C3A-4526-AEFA-57673F6F6992}"/>
    <cellStyle name="Percent 2 3 3 7" xfId="4549" xr:uid="{C70240E1-CE1A-4A1C-A5FC-4923B71D25CD}"/>
    <cellStyle name="Percent 2 3 3 7 2" xfId="8807" xr:uid="{609A87FB-8164-434D-A285-FEAAFE504094}"/>
    <cellStyle name="Percent 2 3 3 8" xfId="4550" xr:uid="{B30D81FC-F688-4497-93BF-52FBA52118A5}"/>
    <cellStyle name="Percent 2 3 3 8 2" xfId="5796" xr:uid="{601B76BB-B99A-4332-A794-7AA66C88E7C1}"/>
    <cellStyle name="Percent 2 3 3 9" xfId="5129" xr:uid="{36E24095-33EF-4915-B80A-CEB9BA255241}"/>
    <cellStyle name="Percent 2 3 4" xfId="4551" xr:uid="{98963383-0009-4A76-B1C5-08FE6817912A}"/>
    <cellStyle name="Percent 2 3 4 2" xfId="4552" xr:uid="{3D40A0E9-4131-438F-9D9B-A46CBEC1514A}"/>
    <cellStyle name="Percent 2 3 4 2 2" xfId="4553" xr:uid="{2FC52883-B57C-46CA-B819-E076E500732B}"/>
    <cellStyle name="Percent 2 3 4 2 2 2" xfId="7272" xr:uid="{ED41E52C-1705-43D9-907D-653DAD3A0E69}"/>
    <cellStyle name="Percent 2 3 4 2 3" xfId="4554" xr:uid="{2C391D71-F3DB-45E9-BEFA-6D49D40E8532}"/>
    <cellStyle name="Percent 2 3 4 2 3 2" xfId="7923" xr:uid="{76084E5C-940A-474E-971E-B94DB5034D30}"/>
    <cellStyle name="Percent 2 3 4 2 4" xfId="4555" xr:uid="{44CAE595-A560-4A2A-A0E4-A309B80741F9}"/>
    <cellStyle name="Percent 2 3 4 2 4 2" xfId="8579" xr:uid="{A6F2C203-F9B1-4E4C-A374-AA776C7D5A1B}"/>
    <cellStyle name="Percent 2 3 4 2 5" xfId="4556" xr:uid="{455A530E-5AC6-45F6-AF24-9CB0384E384F}"/>
    <cellStyle name="Percent 2 3 4 2 5 2" xfId="9242" xr:uid="{64A2B6EF-7EF3-4A72-8650-19DF35817E67}"/>
    <cellStyle name="Percent 2 3 4 2 6" xfId="4557" xr:uid="{725BB4E1-8157-4F9B-88B5-B31D7D42B1D8}"/>
    <cellStyle name="Percent 2 3 4 2 6 2" xfId="6240" xr:uid="{822436E2-A417-4989-B71E-8345177B03B4}"/>
    <cellStyle name="Percent 2 3 4 2 7" xfId="5390" xr:uid="{BC28F82E-2CE9-4988-BB52-EC7FD5C12504}"/>
    <cellStyle name="Percent 2 3 4 3" xfId="4558" xr:uid="{1F38523B-0EA3-4DE0-9279-AE40B7A7D0DA}"/>
    <cellStyle name="Percent 2 3 4 3 2" xfId="6945" xr:uid="{7503DB83-0CB6-4F5B-818C-3E963E78D24A}"/>
    <cellStyle name="Percent 2 3 4 4" xfId="4559" xr:uid="{51940E23-BC38-44C6-8636-EB0766A7F4C3}"/>
    <cellStyle name="Percent 2 3 4 4 2" xfId="7596" xr:uid="{EDDF6E25-0FFB-4FC8-8E76-BA12A3D61184}"/>
    <cellStyle name="Percent 2 3 4 5" xfId="4560" xr:uid="{F67E09D8-0299-4E7A-ADA6-A243C084D4A3}"/>
    <cellStyle name="Percent 2 3 4 5 2" xfId="8252" xr:uid="{B845A856-ED9A-4939-8C2F-8EEF56F79D6F}"/>
    <cellStyle name="Percent 2 3 4 6" xfId="4561" xr:uid="{B09E4B55-24FA-4D21-9FE0-BB033C73B77C}"/>
    <cellStyle name="Percent 2 3 4 6 2" xfId="8915" xr:uid="{4EEE3957-2C8A-42F6-BD76-49BF1EC6C1EE}"/>
    <cellStyle name="Percent 2 3 4 7" xfId="4562" xr:uid="{1C700E36-F188-4C70-9793-6EB672ACC5EA}"/>
    <cellStyle name="Percent 2 3 4 7 2" xfId="5910" xr:uid="{9D12582D-C67E-4833-B64E-891D5614A96C}"/>
    <cellStyle name="Percent 2 3 4 8" xfId="5171" xr:uid="{77147279-44ED-4111-8914-67233AD79733}"/>
    <cellStyle name="Percent 2 3 5" xfId="4563" xr:uid="{A233FADA-3A50-4015-A205-1E02DF5AB197}"/>
    <cellStyle name="Percent 2 3 5 2" xfId="4564" xr:uid="{2A00DFD2-B278-4ECF-BB9A-6B8C1A74FB13}"/>
    <cellStyle name="Percent 2 3 5 2 2" xfId="7056" xr:uid="{E8EA5295-B9D2-45EA-B3D6-B248B55BA9B6}"/>
    <cellStyle name="Percent 2 3 5 3" xfId="4565" xr:uid="{1E8A9FA2-FB27-4C9E-8D26-2932402CEAC9}"/>
    <cellStyle name="Percent 2 3 5 3 2" xfId="7707" xr:uid="{4DC32F6E-3614-4464-A491-50DF996E4F5B}"/>
    <cellStyle name="Percent 2 3 5 4" xfId="4566" xr:uid="{01E825EA-93EB-483C-BE8C-22D1EDFE860E}"/>
    <cellStyle name="Percent 2 3 5 4 2" xfId="8363" xr:uid="{90DB597E-AC8E-4574-A2BE-D7E9DE92DDC9}"/>
    <cellStyle name="Percent 2 3 5 5" xfId="4567" xr:uid="{1409497B-9C9C-40E6-A695-219BF933346F}"/>
    <cellStyle name="Percent 2 3 5 5 2" xfId="9026" xr:uid="{42849CFB-721C-4340-AE28-C766235E7503}"/>
    <cellStyle name="Percent 2 3 5 6" xfId="4568" xr:uid="{A1FCBA52-E668-4C38-9719-C41860E86542}"/>
    <cellStyle name="Percent 2 3 5 6 2" xfId="6024" xr:uid="{E70158D7-190B-4271-9E53-333B09D85FF2}"/>
    <cellStyle name="Percent 2 3 5 7" xfId="5280" xr:uid="{8EC4A8D3-861B-4DBB-9143-0BE4A43512B5}"/>
    <cellStyle name="Percent 2 3 6" xfId="4569" xr:uid="{E588CA8D-F069-4757-A0EF-1F97ED55218C}"/>
    <cellStyle name="Percent 2 3 6 2" xfId="4570" xr:uid="{B22AF24A-120D-4251-B833-E17A40BE03A6}"/>
    <cellStyle name="Percent 2 3 6 2 2" xfId="6563" xr:uid="{D9409C23-F48B-4188-A477-84DD11C2B090}"/>
    <cellStyle name="Percent 2 3 6 3" xfId="5057" xr:uid="{EC3B0CA3-F67C-4F25-AD69-C2AA504161A8}"/>
    <cellStyle name="Percent 2 3 7" xfId="4571" xr:uid="{BC4FAF6C-9E91-497C-AB30-91FA575025CD}"/>
    <cellStyle name="Percent 2 3 7 2" xfId="6729" xr:uid="{BB30AE49-D485-48B2-9092-B383A0206C3A}"/>
    <cellStyle name="Percent 2 3 8" xfId="4572" xr:uid="{CD0A03E9-F960-4DE8-AFDA-C976B73ADBE8}"/>
    <cellStyle name="Percent 2 3 8 2" xfId="7380" xr:uid="{049B530B-5968-4577-9DC5-0CC5670D8D6F}"/>
    <cellStyle name="Percent 2 3 9" xfId="4573" xr:uid="{94EE1BFD-64A8-47EE-A284-1D7573B6EF69}"/>
    <cellStyle name="Percent 2 3 9 2" xfId="8036" xr:uid="{A9B8C8B9-2831-410C-AB7C-5B5040CBBA88}"/>
    <cellStyle name="Percent 2 4" xfId="4574" xr:uid="{DDB560B9-26C6-4371-8FD0-B1A2F29BE40C}"/>
    <cellStyle name="Percent 2 4 10" xfId="4575" xr:uid="{B3D87CA8-6C9F-43B1-91DA-A46D9F47AA2E}"/>
    <cellStyle name="Percent 2 4 10 2" xfId="5710" xr:uid="{C2073F41-586B-4FB8-91F2-D0A5BD29A9DF}"/>
    <cellStyle name="Percent 2 4 11" xfId="5065" xr:uid="{B0BC61B6-1883-4AF0-AC96-35923AB18F5E}"/>
    <cellStyle name="Percent 2 4 2" xfId="4576" xr:uid="{26025467-9F90-4C9A-825D-8EFEF7B7EA48}"/>
    <cellStyle name="Percent 2 4 2 2" xfId="4577" xr:uid="{A0A859D6-0F2F-4ED1-9F3C-1284931C5FEA}"/>
    <cellStyle name="Percent 2 4 2 2 2" xfId="4578" xr:uid="{81B72EEA-FD11-42D8-BE2E-ED5A7AD626B9}"/>
    <cellStyle name="Percent 2 4 2 2 2 2" xfId="7185" xr:uid="{C0BFA785-1E76-4C41-9B5C-BB81FE8C4FA7}"/>
    <cellStyle name="Percent 2 4 2 2 3" xfId="4579" xr:uid="{C5D88A6F-F4FB-429D-8543-D900168D0ECA}"/>
    <cellStyle name="Percent 2 4 2 2 3 2" xfId="7836" xr:uid="{5C45D4E6-4281-4B3E-9B9F-9BECFCC39ED5}"/>
    <cellStyle name="Percent 2 4 2 2 4" xfId="4580" xr:uid="{EE5B27F0-9593-4D97-B348-A21DB31C149D}"/>
    <cellStyle name="Percent 2 4 2 2 4 2" xfId="8492" xr:uid="{03D4F0CE-3DAA-4C14-86D7-E0B182FD6D43}"/>
    <cellStyle name="Percent 2 4 2 2 5" xfId="4581" xr:uid="{8C8196EA-BC02-426B-9F1F-D230187A25D5}"/>
    <cellStyle name="Percent 2 4 2 2 5 2" xfId="9155" xr:uid="{C7B85067-0900-484D-9A32-8DC847C561B0}"/>
    <cellStyle name="Percent 2 4 2 2 6" xfId="4582" xr:uid="{484C0268-046E-4393-85B2-A093D85FDA45}"/>
    <cellStyle name="Percent 2 4 2 2 6 2" xfId="6153" xr:uid="{4C2CF6CE-7C50-4B3D-8B50-4D7EA6A7DD04}"/>
    <cellStyle name="Percent 2 4 2 2 7" xfId="5398" xr:uid="{998DA578-BA28-4675-BFE8-FE9DEE688C8A}"/>
    <cellStyle name="Percent 2 4 2 3" xfId="4583" xr:uid="{33A04CDF-D6D1-4C07-BF48-9FD96215C793}"/>
    <cellStyle name="Percent 2 4 2 3 2" xfId="6604" xr:uid="{2EAA0E01-7E21-4D82-8D08-07E95166C0EE}"/>
    <cellStyle name="Percent 2 4 2 4" xfId="4584" xr:uid="{207D8C16-A6B6-4D65-846A-D2854CE12582}"/>
    <cellStyle name="Percent 2 4 2 4 2" xfId="6858" xr:uid="{8F920C58-39DD-4D8A-8E5C-21ED13089C1F}"/>
    <cellStyle name="Percent 2 4 2 5" xfId="4585" xr:uid="{29756AA1-D530-4167-8F2B-2E3067CA2011}"/>
    <cellStyle name="Percent 2 4 2 5 2" xfId="7509" xr:uid="{167CC08A-AA38-4540-B83F-CA46D17032C9}"/>
    <cellStyle name="Percent 2 4 2 6" xfId="4586" xr:uid="{3756BE7E-CAE4-4819-A24F-1B73E99CB78B}"/>
    <cellStyle name="Percent 2 4 2 6 2" xfId="8165" xr:uid="{A6145199-7F73-4C0E-B3BB-17EAE7CF4832}"/>
    <cellStyle name="Percent 2 4 2 7" xfId="4587" xr:uid="{9CD3A52C-CFC4-4FC4-859A-DCE96E260A29}"/>
    <cellStyle name="Percent 2 4 2 7 2" xfId="8828" xr:uid="{87A532DB-FF35-4E27-A9F9-D6BF6E712F6D}"/>
    <cellStyle name="Percent 2 4 2 8" xfId="4588" xr:uid="{D609AC4B-BFD2-4C1B-8302-624E8A7148E9}"/>
    <cellStyle name="Percent 2 4 2 8 2" xfId="5817" xr:uid="{7C549257-D579-4332-808F-BAD12376561E}"/>
    <cellStyle name="Percent 2 4 2 9" xfId="5179" xr:uid="{BFFFF2A3-8989-4540-B42A-0D3A2BE73A17}"/>
    <cellStyle name="Percent 2 4 3" xfId="4589" xr:uid="{D8147F41-3BBA-470F-B188-7FA211A14887}"/>
    <cellStyle name="Percent 2 4 3 2" xfId="4590" xr:uid="{F7240860-D600-41C7-B36C-4C163D6075DF}"/>
    <cellStyle name="Percent 2 4 3 2 2" xfId="4591" xr:uid="{B2CEEA4F-27AF-4280-9266-6223C2299B12}"/>
    <cellStyle name="Percent 2 4 3 2 2 2" xfId="7293" xr:uid="{33896979-99A5-4827-AEC6-EF524B37C0CE}"/>
    <cellStyle name="Percent 2 4 3 2 3" xfId="4592" xr:uid="{9E52C994-F4B5-48D7-9B6F-C4A9C13E2721}"/>
    <cellStyle name="Percent 2 4 3 2 3 2" xfId="7944" xr:uid="{A1816032-4276-4B1F-AC53-C1902B1D3F9C}"/>
    <cellStyle name="Percent 2 4 3 2 4" xfId="4593" xr:uid="{B10A0AEE-3310-456D-AD3A-B61C164658D9}"/>
    <cellStyle name="Percent 2 4 3 2 4 2" xfId="8600" xr:uid="{9D18DF88-708D-4A39-ACE6-C1E75A18E735}"/>
    <cellStyle name="Percent 2 4 3 2 5" xfId="4594" xr:uid="{CC330922-E858-4AEE-A086-42A34B72038B}"/>
    <cellStyle name="Percent 2 4 3 2 5 2" xfId="9263" xr:uid="{A70C8F8C-D9A6-4D54-B1ED-2FA9E8343D21}"/>
    <cellStyle name="Percent 2 4 3 2 6" xfId="6261" xr:uid="{14227DAD-55EE-4CAC-89C8-323F50B12B64}"/>
    <cellStyle name="Percent 2 4 3 3" xfId="4595" xr:uid="{0A67415E-2B82-48CC-AADA-9A3B49A0F30C}"/>
    <cellStyle name="Percent 2 4 3 3 2" xfId="6966" xr:uid="{1E2B2924-B7C4-4F13-8530-E6C839E28BF5}"/>
    <cellStyle name="Percent 2 4 3 4" xfId="4596" xr:uid="{4D17323C-CD1B-4266-A29B-B9950277664C}"/>
    <cellStyle name="Percent 2 4 3 4 2" xfId="7617" xr:uid="{3890E0C7-EA23-4D21-8B1A-DBEC80F65438}"/>
    <cellStyle name="Percent 2 4 3 5" xfId="4597" xr:uid="{4F746295-9468-485C-8367-15425357D25E}"/>
    <cellStyle name="Percent 2 4 3 5 2" xfId="8273" xr:uid="{6BA516C7-E114-48CE-8EAF-EF965DFD69D2}"/>
    <cellStyle name="Percent 2 4 3 6" xfId="4598" xr:uid="{2A87FE51-554F-4C29-8C24-91FD02C4384D}"/>
    <cellStyle name="Percent 2 4 3 6 2" xfId="8936" xr:uid="{46D6A036-F000-4772-9367-178CB7F8AD4F}"/>
    <cellStyle name="Percent 2 4 3 7" xfId="4599" xr:uid="{9D35C011-F356-4F1C-B127-B96CA0A5EA62}"/>
    <cellStyle name="Percent 2 4 3 7 2" xfId="5931" xr:uid="{057504A6-A9A6-4F76-AB28-6B8D7BF30998}"/>
    <cellStyle name="Percent 2 4 3 8" xfId="5288" xr:uid="{F94FDB0E-B5DC-40E7-9C3A-98A4CDF1E6DE}"/>
    <cellStyle name="Percent 2 4 4" xfId="4600" xr:uid="{E7286EB3-46CC-4772-82B8-1DF8678EEEAF}"/>
    <cellStyle name="Percent 2 4 4 2" xfId="4601" xr:uid="{8792A96D-0B0E-437F-88E7-48139B26C598}"/>
    <cellStyle name="Percent 2 4 4 2 2" xfId="7077" xr:uid="{87E4A29F-A36F-4734-9F9D-0F6BE009F99E}"/>
    <cellStyle name="Percent 2 4 4 3" xfId="4602" xr:uid="{02A35D0D-B5E1-4DBF-8953-C6AEA182AAC9}"/>
    <cellStyle name="Percent 2 4 4 3 2" xfId="7728" xr:uid="{3DAC1D48-A74C-4E10-9AE9-23860B17920C}"/>
    <cellStyle name="Percent 2 4 4 4" xfId="4603" xr:uid="{744B26C8-6F41-4B9D-87AC-522F941F84EB}"/>
    <cellStyle name="Percent 2 4 4 4 2" xfId="8384" xr:uid="{B7C64AED-94D3-477A-9DE7-21B696180262}"/>
    <cellStyle name="Percent 2 4 4 5" xfId="4604" xr:uid="{9ED61B46-7863-40F3-BA23-0C7AD7D3E76B}"/>
    <cellStyle name="Percent 2 4 4 5 2" xfId="9047" xr:uid="{522558DD-1167-4024-8DE9-DCF6C37461D3}"/>
    <cellStyle name="Percent 2 4 4 6" xfId="6045" xr:uid="{377039F3-505B-47D2-922C-01F40536147A}"/>
    <cellStyle name="Percent 2 4 5" xfId="4605" xr:uid="{A61563CA-BFA6-4F33-BD70-BE633BD9E1FA}"/>
    <cellStyle name="Percent 2 4 5 2" xfId="6643" xr:uid="{119826B0-8880-4502-8307-AAD7F59BB417}"/>
    <cellStyle name="Percent 2 4 6" xfId="4606" xr:uid="{9BC9EA48-6A05-46D9-81B0-91A2DD66C545}"/>
    <cellStyle name="Percent 2 4 6 2" xfId="6750" xr:uid="{77F092D3-6B37-497C-B633-C0B7A6BA78D1}"/>
    <cellStyle name="Percent 2 4 7" xfId="4607" xr:uid="{B88C702D-2593-4053-A59D-B4DB534F71D6}"/>
    <cellStyle name="Percent 2 4 7 2" xfId="7401" xr:uid="{CDA6B4EE-11E0-4EFC-9FB2-ECE0BE44E1ED}"/>
    <cellStyle name="Percent 2 4 8" xfId="4608" xr:uid="{842084FB-D03E-4B92-AE3D-EBE09554C2EF}"/>
    <cellStyle name="Percent 2 4 8 2" xfId="8057" xr:uid="{E63E3007-8231-45E7-9DE5-2C2F6FF03297}"/>
    <cellStyle name="Percent 2 4 9" xfId="4609" xr:uid="{5294083D-EA9D-4489-BA6F-060DD51F0609}"/>
    <cellStyle name="Percent 2 4 9 2" xfId="8720" xr:uid="{04BB3AA7-CCB6-4B61-AE89-BBCB34E5236E}"/>
    <cellStyle name="Percent 2 5" xfId="4610" xr:uid="{BCF8A739-8E25-4DC8-ABD2-1BC461AC14A4}"/>
    <cellStyle name="Percent 2 5 2" xfId="4611" xr:uid="{7BCD7AE1-5989-4163-B62A-3E95D830E61F}"/>
    <cellStyle name="Percent 2 5 2 2" xfId="4612" xr:uid="{A07A3051-02AC-44E0-BC95-B65E581617F0}"/>
    <cellStyle name="Percent 2 5 2 2 2" xfId="7131" xr:uid="{B74D66A4-573B-427D-A46E-224E455FFEC2}"/>
    <cellStyle name="Percent 2 5 2 3" xfId="4613" xr:uid="{A7AA7ED1-0249-4EB9-878B-D76870CEBF8B}"/>
    <cellStyle name="Percent 2 5 2 3 2" xfId="7782" xr:uid="{BE1036FE-2977-45C4-BA20-AADB9D850AAE}"/>
    <cellStyle name="Percent 2 5 2 4" xfId="4614" xr:uid="{B5BDF2C3-C056-4C83-9C9C-54FEEB861652}"/>
    <cellStyle name="Percent 2 5 2 4 2" xfId="8438" xr:uid="{39F58B71-712D-4D31-8E9D-DA44DAA797D7}"/>
    <cellStyle name="Percent 2 5 2 5" xfId="4615" xr:uid="{A1365BFD-CF3F-48AC-9F86-2AB1178B0812}"/>
    <cellStyle name="Percent 2 5 2 5 2" xfId="9101" xr:uid="{F8A9EEF3-3286-4AA7-8AE6-A6CD73C61CEA}"/>
    <cellStyle name="Percent 2 5 2 6" xfId="6099" xr:uid="{66541947-FE97-40DC-9362-AC3232876439}"/>
    <cellStyle name="Percent 2 5 3" xfId="4616" xr:uid="{915FD327-2453-4AB6-80E2-D2D7FC7817D8}"/>
    <cellStyle name="Percent 2 5 3 2" xfId="6588" xr:uid="{42A515DC-3402-4CCD-BAA1-2DA21BAF24B7}"/>
    <cellStyle name="Percent 2 5 4" xfId="4617" xr:uid="{FD5538B3-2841-4FF9-843B-9869B7BCAB6D}"/>
    <cellStyle name="Percent 2 5 4 2" xfId="6804" xr:uid="{20DE9700-FCA2-4B50-8E02-7BB642373A45}"/>
    <cellStyle name="Percent 2 5 5" xfId="4618" xr:uid="{01CF3004-F6F8-408B-B9F7-1FE8D85722DD}"/>
    <cellStyle name="Percent 2 5 5 2" xfId="7455" xr:uid="{91412742-E7A4-4860-BF75-3E6028504030}"/>
    <cellStyle name="Percent 2 5 6" xfId="4619" xr:uid="{D0809E66-D9F6-4C6F-B8C4-7E85815295AF}"/>
    <cellStyle name="Percent 2 5 6 2" xfId="8111" xr:uid="{16EC87BF-BC49-42DA-B10A-576749D043B9}"/>
    <cellStyle name="Percent 2 5 7" xfId="4620" xr:uid="{98611F12-D582-44F2-AA6A-E86208C5E073}"/>
    <cellStyle name="Percent 2 5 7 2" xfId="8774" xr:uid="{0B63584D-4105-4986-ACCA-C8A705C646AA}"/>
    <cellStyle name="Percent 2 5 8" xfId="5763" xr:uid="{4B5CEC7F-998F-4222-A8A5-068E1DC8EE3F}"/>
    <cellStyle name="Percent 2 6" xfId="4621" xr:uid="{C039295E-DF5A-4408-AF94-5746037901E5}"/>
    <cellStyle name="Percent 2 6 2" xfId="4622" xr:uid="{262D500E-FE60-4852-8F1D-BC1E98C2B194}"/>
    <cellStyle name="Percent 2 6 2 2" xfId="4623" xr:uid="{0B77A507-6C24-4656-8F54-D74934CBCE62}"/>
    <cellStyle name="Percent 2 6 2 2 2" xfId="7239" xr:uid="{8A45FA38-E185-4800-9AF1-135C610C5049}"/>
    <cellStyle name="Percent 2 6 2 3" xfId="4624" xr:uid="{9047C0EB-6166-4C74-B729-648478D5F296}"/>
    <cellStyle name="Percent 2 6 2 3 2" xfId="7890" xr:uid="{AAC743EC-827E-402C-99B0-F2CC4330925A}"/>
    <cellStyle name="Percent 2 6 2 4" xfId="4625" xr:uid="{CBC1C4DC-A0FD-41BA-9CBD-6220775042FF}"/>
    <cellStyle name="Percent 2 6 2 4 2" xfId="8546" xr:uid="{AD289511-ED86-4656-8FB3-033F0A94F470}"/>
    <cellStyle name="Percent 2 6 2 5" xfId="4626" xr:uid="{1364CCDA-3B45-40D2-9F86-526F48953D75}"/>
    <cellStyle name="Percent 2 6 2 5 2" xfId="9209" xr:uid="{9E8BC3F6-E216-425A-AB9F-A75BB3391064}"/>
    <cellStyle name="Percent 2 6 2 6" xfId="6207" xr:uid="{69229298-18B5-4DDA-BDD9-871BDF38617A}"/>
    <cellStyle name="Percent 2 6 3" xfId="4627" xr:uid="{33A37293-4FAF-48A5-B1B5-1509CA0C8E91}"/>
    <cellStyle name="Percent 2 6 3 2" xfId="6912" xr:uid="{095769F8-54D4-4270-8D6E-38D96CF122D1}"/>
    <cellStyle name="Percent 2 6 4" xfId="4628" xr:uid="{2CE32CC6-F71D-4941-B867-22D4BE104DEE}"/>
    <cellStyle name="Percent 2 6 4 2" xfId="7563" xr:uid="{0B97AC71-C15C-4EA0-A336-757506F2A7C2}"/>
    <cellStyle name="Percent 2 6 5" xfId="4629" xr:uid="{38D4E5D4-BCC0-46B2-BCC0-01E8806D0E34}"/>
    <cellStyle name="Percent 2 6 5 2" xfId="8219" xr:uid="{496CC4E1-FB60-4B96-9A81-23F6B245BE09}"/>
    <cellStyle name="Percent 2 6 6" xfId="4630" xr:uid="{9DDE1E50-861E-43EE-B172-4AB9E86758AD}"/>
    <cellStyle name="Percent 2 6 6 2" xfId="8882" xr:uid="{1E2FC3F2-AA54-40C7-A294-E7BB430EF7AC}"/>
    <cellStyle name="Percent 2 6 7" xfId="5877" xr:uid="{63532E18-6A3B-4F8E-961D-A1AE575CDCA2}"/>
    <cellStyle name="Percent 2 7" xfId="4631" xr:uid="{EC766087-F3AC-495F-AD01-022CFF8DB63C}"/>
    <cellStyle name="Percent 2 7 2" xfId="4632" xr:uid="{924FDA33-A591-43D2-89E8-DEBCEC59B4F9}"/>
    <cellStyle name="Percent 2 7 2 2" xfId="7023" xr:uid="{249CC2BD-7BEF-4DAC-8461-236E48E279DA}"/>
    <cellStyle name="Percent 2 7 3" xfId="4633" xr:uid="{1F4DA4DE-057A-4A06-AD04-6F1A45CC6607}"/>
    <cellStyle name="Percent 2 7 3 2" xfId="7674" xr:uid="{B37654F1-803B-464D-BF35-90540311517D}"/>
    <cellStyle name="Percent 2 7 4" xfId="4634" xr:uid="{EA9ECFA3-9677-4B10-BE54-F1716385445F}"/>
    <cellStyle name="Percent 2 7 4 2" xfId="8330" xr:uid="{CAFB7783-50DE-4B50-9DDE-4FA5B1FDFF7E}"/>
    <cellStyle name="Percent 2 7 5" xfId="4635" xr:uid="{4869FC79-F91B-4F06-A546-41B277707153}"/>
    <cellStyle name="Percent 2 7 5 2" xfId="8993" xr:uid="{DED1743B-1937-49B0-8090-29C79556AF32}"/>
    <cellStyle name="Percent 2 7 6" xfId="5991" xr:uid="{F7D9B93B-E312-4EC8-9E1A-68FB51CBDA07}"/>
    <cellStyle name="Percent 2 8" xfId="4636" xr:uid="{EEF8A09A-790F-4A76-BB82-B99938C855DD}"/>
    <cellStyle name="Percent 2 8 2" xfId="6540" xr:uid="{19E9B0BF-33D1-4BEF-90F6-C2551B690870}"/>
    <cellStyle name="Percent 2 9" xfId="4637" xr:uid="{DE32A057-2CE2-4AF9-99FA-C31C7EF0CF65}"/>
    <cellStyle name="Percent 2 9 2" xfId="6696" xr:uid="{5F295902-91B4-4E20-A854-64CEF7D05CF8}"/>
    <cellStyle name="Percent 20" xfId="4638" xr:uid="{A1D0F7E4-C31D-4600-89D8-B35CA5BC7D40}"/>
    <cellStyle name="Percent 20 2" xfId="5577" xr:uid="{9A212FED-9CBB-4432-8B98-3E73D392FFAD}"/>
    <cellStyle name="Percent 21" xfId="4639" xr:uid="{57AA5F21-9F50-441B-87C2-25DFCB9C0C08}"/>
    <cellStyle name="Percent 21 2" xfId="4640" xr:uid="{9DB0C032-D9CE-412A-8BE3-DF7013A68AC5}"/>
    <cellStyle name="Percent 21 2 2" xfId="5579" xr:uid="{4B659DF7-374E-48FC-9560-5A139AF2950B}"/>
    <cellStyle name="Percent 21 3" xfId="5578" xr:uid="{A06759BB-45B6-4605-953A-65205F407953}"/>
    <cellStyle name="Percent 22" xfId="4641" xr:uid="{F770E0AA-D96E-42B0-BF6E-4DFCE44D0E32}"/>
    <cellStyle name="Percent 22 2" xfId="4642" xr:uid="{58855544-3D77-45D6-8235-5F3671E53DF2}"/>
    <cellStyle name="Percent 22 2 2" xfId="5581" xr:uid="{ACB76511-9D15-47EB-9E96-828CB40D7AA4}"/>
    <cellStyle name="Percent 22 3" xfId="5580" xr:uid="{C1E70F87-F916-44A3-8CB6-26D58406EE9A}"/>
    <cellStyle name="Percent 23" xfId="4643" xr:uid="{80C692B4-41ED-4271-8504-069232DEDAEF}"/>
    <cellStyle name="Percent 23 2" xfId="4644" xr:uid="{92243F19-B518-4192-B1DA-FDAB89B182EF}"/>
    <cellStyle name="Percent 23 2 2" xfId="5583" xr:uid="{3A08162A-A908-427F-830F-3F095E674339}"/>
    <cellStyle name="Percent 23 3" xfId="5582" xr:uid="{45B2AE25-5700-40BF-9940-996B06F1823B}"/>
    <cellStyle name="Percent 24" xfId="4645" xr:uid="{AEFCE90D-918B-407C-BFA6-7FF54C3949A7}"/>
    <cellStyle name="Percent 24 2" xfId="4646" xr:uid="{0E8A34A9-C574-4BEF-BFC7-A3A6A05E8C5C}"/>
    <cellStyle name="Percent 24 2 2" xfId="5585" xr:uid="{AEDBB078-A950-475F-87E2-3CC14AD903DE}"/>
    <cellStyle name="Percent 24 3" xfId="5584" xr:uid="{1FDEA102-D2FD-4D22-B6EB-69D03AC706A3}"/>
    <cellStyle name="Percent 25" xfId="4647" xr:uid="{79F8644C-9F31-4CFF-A006-C498ABA46B60}"/>
    <cellStyle name="Percent 25 2" xfId="4648" xr:uid="{4E7A9A66-C7F3-4838-93B8-58B7AF076956}"/>
    <cellStyle name="Percent 25 2 2" xfId="5587" xr:uid="{63F70766-3C4D-4883-9581-89E12EBD3C1B}"/>
    <cellStyle name="Percent 25 3" xfId="5586" xr:uid="{C62031D0-3C28-41C0-89C6-C990CD5612FA}"/>
    <cellStyle name="Percent 26" xfId="4649" xr:uid="{A176F13A-4237-42F4-8114-564DF1531EBF}"/>
    <cellStyle name="Percent 26 2" xfId="4650" xr:uid="{82B8AD5B-B256-49A7-B5CA-6F60A5A81A67}"/>
    <cellStyle name="Percent 26 2 2" xfId="5589" xr:uid="{EF955079-1A73-460A-B39C-ACE3D3DA9178}"/>
    <cellStyle name="Percent 26 3" xfId="5588" xr:uid="{44162373-55F5-4F2F-B42A-75E4B5EB3893}"/>
    <cellStyle name="Percent 27" xfId="4651" xr:uid="{E59870CA-293E-42C4-8233-9D9A7D006A44}"/>
    <cellStyle name="Percent 27 2" xfId="4652" xr:uid="{0FAA4295-0CA2-4EAF-AC08-3F59A29CC218}"/>
    <cellStyle name="Percent 27 2 2" xfId="5591" xr:uid="{893C063D-7CE4-4537-9C10-44EDEC3708F1}"/>
    <cellStyle name="Percent 27 3" xfId="5590" xr:uid="{37CB12A4-B61D-486D-AC84-239EB9EB792A}"/>
    <cellStyle name="Percent 28" xfId="4653" xr:uid="{40DE7B85-78F0-49ED-A5FC-ED970437A7C6}"/>
    <cellStyle name="Percent 28 2" xfId="5592" xr:uid="{259AC9DF-D16B-4249-9B79-92E9693481FA}"/>
    <cellStyle name="Percent 29" xfId="4654" xr:uid="{906C662D-F709-427C-85AF-5024D76A580B}"/>
    <cellStyle name="Percent 29 2" xfId="5593" xr:uid="{C03EDE05-9F98-44B7-A2E5-EAF89D4B0190}"/>
    <cellStyle name="Percent 3" xfId="4655" xr:uid="{58D806CA-2DE4-40F7-9B26-621AEC88A501}"/>
    <cellStyle name="Percent 3 2" xfId="4656" xr:uid="{643B6D46-3950-4755-9965-EF197316F7EF}"/>
    <cellStyle name="Percent 3 2 2" xfId="4657" xr:uid="{EE3C3AAA-B9A3-4465-B026-70CA8A6E5C39}"/>
    <cellStyle name="Percent 3 2 2 2" xfId="5650" xr:uid="{64DB2E38-BBD8-4D71-AA1F-84A84698F1B2}"/>
    <cellStyle name="Percent 3 2 3" xfId="4658" xr:uid="{D47BD76B-920B-4361-B9F3-CA06554C1D1F}"/>
    <cellStyle name="Percent 3 2 3 2" xfId="4659" xr:uid="{FED146DF-CCDA-470B-AAE4-6E2D9C8B1CFB}"/>
    <cellStyle name="Percent 3 2 3 2 2" xfId="5690" xr:uid="{0191F1FF-B9DD-4B90-BDD2-C4855A34CA62}"/>
    <cellStyle name="Percent 3 2 3 3" xfId="5666" xr:uid="{5FA9A313-4471-43A0-A0B7-AA1FE6E6F225}"/>
    <cellStyle name="Percent 3 2 4" xfId="4660" xr:uid="{D38F08BD-2DC5-43DE-A154-AE46A0220223}"/>
    <cellStyle name="Percent 3 2 4 2" xfId="5649" xr:uid="{0C08E519-B10A-47A0-B0F1-2E87DA8ACE4D}"/>
    <cellStyle name="Percent 3 2 5" xfId="5085" xr:uid="{360532B4-ED2C-4BEA-B36E-D8B0F7D7D74F}"/>
    <cellStyle name="Percent 3 3" xfId="4661" xr:uid="{FDC76921-7F3D-4896-B66E-CB2813DA6472}"/>
    <cellStyle name="Percent 3 3 2" xfId="5648" xr:uid="{C6D4F4E5-1D47-46D3-9E67-006A0FC16E1C}"/>
    <cellStyle name="Percent 3 4" xfId="4662" xr:uid="{54988B82-8D91-4822-AB55-42C782D23575}"/>
    <cellStyle name="Percent 3 4 2" xfId="5594" xr:uid="{CEC36ABE-FC47-4FF8-8BC4-5C1BEBB36448}"/>
    <cellStyle name="Percent 3 5" xfId="4884" xr:uid="{B82A5BDB-9EEC-44B4-9271-E2761F1530B0}"/>
    <cellStyle name="Percent 30" xfId="4663" xr:uid="{AA6F2DED-E002-46F8-906B-264C3BB20371}"/>
    <cellStyle name="Percent 30 2" xfId="5595" xr:uid="{3C9F5FCD-0F03-4BE6-91FB-5646E41AC45A}"/>
    <cellStyle name="Percent 31" xfId="4664" xr:uid="{4F4700F7-7223-4948-8FCB-A231A2432F72}"/>
    <cellStyle name="Percent 31 2" xfId="5596" xr:uid="{D0576E35-D28E-41DE-8C2E-CE39297125AC}"/>
    <cellStyle name="Percent 32" xfId="4665" xr:uid="{3E9B1076-A646-4298-9C3F-C871424638AC}"/>
    <cellStyle name="Percent 32 2" xfId="5597" xr:uid="{FDD7C821-79CA-4B79-96BB-DD8FB46057FB}"/>
    <cellStyle name="Percent 33" xfId="4666" xr:uid="{9018450E-6B64-4883-B90F-C2C7AFFB4E40}"/>
    <cellStyle name="Percent 33 2" xfId="5598" xr:uid="{CB6F9A19-76D5-4979-8691-6F4855CD53DE}"/>
    <cellStyle name="Percent 34" xfId="4667" xr:uid="{E0D9F7D0-9E1B-4DF1-B862-3AE8767D4FC1}"/>
    <cellStyle name="Percent 34 2" xfId="4668" xr:uid="{2C9006E2-BBF8-4AF8-9C6E-C1979ED135F4}"/>
    <cellStyle name="Percent 34 2 2" xfId="5600" xr:uid="{3EF40ED9-183B-437D-954E-AEC285043317}"/>
    <cellStyle name="Percent 34 3" xfId="5599" xr:uid="{E686D25E-2147-4BC6-A1DA-7D5687AA5BB9}"/>
    <cellStyle name="Percent 35" xfId="4669" xr:uid="{94F1A58E-3311-4554-8C57-F13195DE1988}"/>
    <cellStyle name="Percent 35 2" xfId="5601" xr:uid="{427A60C5-2C27-4CBE-9239-A571D71D39A0}"/>
    <cellStyle name="Percent 36" xfId="4670" xr:uid="{AE178D49-8525-496D-853A-A28B307BAB13}"/>
    <cellStyle name="Percent 36 2" xfId="5602" xr:uid="{23813B04-B4BF-48EC-84B9-0F5C36678994}"/>
    <cellStyle name="Percent 37" xfId="4671" xr:uid="{133377A6-4A60-40A7-B48D-D81C7FB12321}"/>
    <cellStyle name="Percent 37 2" xfId="5603" xr:uid="{F1FF9C46-55EE-42E0-9798-B037FAE51984}"/>
    <cellStyle name="Percent 38" xfId="4672" xr:uid="{67CC94B7-CD2F-4BF6-A576-A1B880EA5F2B}"/>
    <cellStyle name="Percent 38 2" xfId="5604" xr:uid="{A63DA816-C4ED-4819-B412-B3A9F19EC057}"/>
    <cellStyle name="Percent 39" xfId="4673" xr:uid="{DDC74143-DA74-4D00-B9B2-A862B8A739C6}"/>
    <cellStyle name="Percent 39 2" xfId="5605" xr:uid="{436D9ED8-6350-45A2-A0BF-56B2E4F13B4B}"/>
    <cellStyle name="Percent 4" xfId="4674" xr:uid="{690D36E5-A0FA-4A3E-B9F8-3A6E5D8B6185}"/>
    <cellStyle name="Percent 4 2" xfId="4675" xr:uid="{71E717FA-163E-470F-8A15-DDF75E65CB17}"/>
    <cellStyle name="Percent 4 2 2" xfId="5651" xr:uid="{6964B5D0-2D39-40B3-BEC2-58A5D38F8647}"/>
    <cellStyle name="Percent 4 3" xfId="4676" xr:uid="{8EFE80D4-F856-4E84-B7FE-5D595DD02724}"/>
    <cellStyle name="Percent 4 3 2" xfId="5606" xr:uid="{11DB1056-1358-46D8-A5AE-B09E0BAC11F5}"/>
    <cellStyle name="Percent 4 4" xfId="4871" xr:uid="{689C76F9-BB80-4C4D-8D50-BB09332BC909}"/>
    <cellStyle name="Percent 40" xfId="4677" xr:uid="{A8C4529F-4B08-4A84-BB8E-FD64CFCB4ABA}"/>
    <cellStyle name="Percent 40 2" xfId="5607" xr:uid="{3F360C94-3558-431B-95F6-F15BA45E24FE}"/>
    <cellStyle name="Percent 41" xfId="4678" xr:uid="{419A0C63-A13C-44CA-A324-E76D8A2C6EF0}"/>
    <cellStyle name="Percent 41 2" xfId="5608" xr:uid="{0744B3E3-D622-459B-972F-72C678E27E6F}"/>
    <cellStyle name="Percent 42" xfId="4679" xr:uid="{2CE926BD-14A5-4A9D-B11D-7621E57CF368}"/>
    <cellStyle name="Percent 42 2" xfId="5609" xr:uid="{BD1B87FD-F73D-43B3-A33E-E414FFC40894}"/>
    <cellStyle name="Percent 43" xfId="4680" xr:uid="{1FFEE260-0B50-4B89-9A1A-300076EC3D20}"/>
    <cellStyle name="Percent 43 2" xfId="5625" xr:uid="{A869DEDD-D0B1-483C-8444-0674240E06D5}"/>
    <cellStyle name="Percent 44" xfId="4681" xr:uid="{D4DF625F-1F85-442F-96C7-05096620763B}"/>
    <cellStyle name="Percent 44 2" xfId="5628" xr:uid="{517F4AD7-78CC-4CA7-8616-D51930A05CBC}"/>
    <cellStyle name="Percent 45" xfId="4682" xr:uid="{3A93CE5B-A5A0-426B-9C18-65893EC9D08F}"/>
    <cellStyle name="Percent 45 2" xfId="5629" xr:uid="{6C5D62A4-3FC5-47A1-A8A6-935967E02537}"/>
    <cellStyle name="Percent 46" xfId="4683" xr:uid="{16A0F500-E999-440E-937C-9F83F0324E0E}"/>
    <cellStyle name="Percent 46 2" xfId="5556" xr:uid="{70AD2C8B-246C-4EDF-81B2-7F9DC9534FF6}"/>
    <cellStyle name="Percent 47" xfId="4684" xr:uid="{278224AF-8E24-43BE-91AE-E6CA5CB94C48}"/>
    <cellStyle name="Percent 47 2" xfId="6306" xr:uid="{EC592E8C-FAF5-42F2-AE95-7F162630256C}"/>
    <cellStyle name="Percent 48" xfId="4685" xr:uid="{3833DBE8-CEE0-4AC3-8E9F-8B1B9A2A6C25}"/>
    <cellStyle name="Percent 48 2" xfId="4902" xr:uid="{8926D39A-23F5-423B-9A73-A7578A6F7A1B}"/>
    <cellStyle name="Percent 49" xfId="4686" xr:uid="{F1C320FF-7362-45EA-9AB8-A28B9A7D2530}"/>
    <cellStyle name="Percent 49 2" xfId="4903" xr:uid="{C3FBEAA4-788C-4CF1-BEC4-8D790A65B995}"/>
    <cellStyle name="Percent 5" xfId="4687" xr:uid="{BAAF76EC-D82E-4665-A82C-0FFE746D74D7}"/>
    <cellStyle name="Percent 5 2" xfId="4688" xr:uid="{9FD74A72-830B-4323-9646-429CCF3EA34E}"/>
    <cellStyle name="Percent 5 2 2" xfId="5652" xr:uid="{9E19272A-F283-43E8-A2E0-360C635F4223}"/>
    <cellStyle name="Percent 5 3" xfId="5610" xr:uid="{97B25B38-480A-42B6-9978-6B5CB0266129}"/>
    <cellStyle name="Percent 50" xfId="4689" xr:uid="{07C7D47D-1E32-49B2-8D7D-48EDE73CAB5E}"/>
    <cellStyle name="Percent 50 2" xfId="9316" xr:uid="{C71C2020-13ED-4160-BAC8-44DAA1F6F947}"/>
    <cellStyle name="Percent 51" xfId="4690" xr:uid="{CC52B3AE-11EB-44D6-8928-90E10D373BB6}"/>
    <cellStyle name="Percent 51 2" xfId="9321" xr:uid="{9EDD4011-A0DF-45CE-BFFB-71DC19F429AE}"/>
    <cellStyle name="Percent 52" xfId="4691" xr:uid="{88F07735-DC05-4836-BDA6-AB1805353EC7}"/>
    <cellStyle name="Percent 52 2" xfId="9307" xr:uid="{39E581D4-464A-4FF0-9952-D3F86C97986D}"/>
    <cellStyle name="Percent 53" xfId="4692" xr:uid="{4E502DF9-B691-4BD7-B27A-019C76EEDD60}"/>
    <cellStyle name="Percent 53 2" xfId="9357" xr:uid="{0F34645E-A28E-4553-9541-DFF497B30FEE}"/>
    <cellStyle name="Percent 54" xfId="4693" xr:uid="{D0E91E21-906B-4BE8-A84B-F93BDAF7D6F5}"/>
    <cellStyle name="Percent 54 2" xfId="9349" xr:uid="{1FE21A38-9406-4DAC-9E3F-26065D2DC24D}"/>
    <cellStyle name="Percent 55" xfId="4694" xr:uid="{E155AFD5-4FF7-4674-84F2-6156CFE91055}"/>
    <cellStyle name="Percent 55 2" xfId="9309" xr:uid="{B49E515B-4417-45A4-8E4D-37C0351AB7BD}"/>
    <cellStyle name="Percent 56" xfId="4695" xr:uid="{4B80C8A9-2F4B-478C-BA7D-FD4F1D650CD8}"/>
    <cellStyle name="Percent 56 2" xfId="9310" xr:uid="{797F5726-BF5E-450C-B0C1-4810F5FC99AD}"/>
    <cellStyle name="Percent 57" xfId="4696" xr:uid="{673DBAB0-78A8-4E59-AB97-0BC35B99C896}"/>
    <cellStyle name="Percent 57 2" xfId="9344" xr:uid="{C8EE0057-C4CC-41DF-9479-278CD63827A7}"/>
    <cellStyle name="Percent 58" xfId="4697" xr:uid="{F4E50C99-6CCD-4451-8779-0D024F7206EE}"/>
    <cellStyle name="Percent 58 2" xfId="9368" xr:uid="{34AA89A4-7F39-4741-9787-D22016055B53}"/>
    <cellStyle name="Percent 59" xfId="4698" xr:uid="{83F2F2F8-6A68-46BD-ABDF-BDAF5963799F}"/>
    <cellStyle name="Percent 59 2" xfId="9311" xr:uid="{E3BEA3EC-8F44-4CCD-ABB7-AA0B5B8AF38C}"/>
    <cellStyle name="Percent 6" xfId="4699" xr:uid="{C8C10795-5C24-434F-B573-E1066F0436F0}"/>
    <cellStyle name="Percent 6 2" xfId="4700" xr:uid="{F9479033-5178-4D66-9885-4AA6447C13E7}"/>
    <cellStyle name="Percent 6 2 2" xfId="5654" xr:uid="{96AAB21E-4583-467E-9835-EC1F02C4A75E}"/>
    <cellStyle name="Percent 6 3" xfId="4701" xr:uid="{B2D81E01-9EC2-4C26-A6F8-C842A44FD74E}"/>
    <cellStyle name="Percent 6 3 2" xfId="5653" xr:uid="{DAF76F6F-BF52-42D5-8448-8E9E43E8766D}"/>
    <cellStyle name="Percent 6 4" xfId="5611" xr:uid="{974CAD96-DEB0-418E-9527-A9BDEE14C648}"/>
    <cellStyle name="Percent 60" xfId="4702" xr:uid="{A052B206-BD7D-4B67-9BA2-83A989602384}"/>
    <cellStyle name="Percent 60 2" xfId="4904" xr:uid="{80FFA608-BAF1-4935-AE2E-E8F533D8EF97}"/>
    <cellStyle name="Percent 61" xfId="4703" xr:uid="{4CC0A63D-82CD-48FA-A8BB-2325E9426407}"/>
    <cellStyle name="Percent 61 2" xfId="9302" xr:uid="{ECC3A990-976C-4D63-B56C-B206E7BB69BA}"/>
    <cellStyle name="Percent 62" xfId="4704" xr:uid="{83287B9C-6C96-4232-B61A-5E6FEC0AC984}"/>
    <cellStyle name="Percent 62 2" xfId="9362" xr:uid="{52821B89-2CBB-43CB-9D47-4F20E4F6268F}"/>
    <cellStyle name="Percent 63" xfId="4705" xr:uid="{AA46F31C-5072-44F9-91AB-212D123283A8}"/>
    <cellStyle name="Percent 63 2" xfId="9364" xr:uid="{FC3987DD-C524-430F-8CFE-749A6F4E3153}"/>
    <cellStyle name="Percent 64" xfId="4706" xr:uid="{CA3C73B4-8955-4070-89C4-CB6638D00E86}"/>
    <cellStyle name="Percent 64 2" xfId="9338" xr:uid="{BA9FCB73-1331-400A-8A47-76C78AD95486}"/>
    <cellStyle name="Percent 65" xfId="4707" xr:uid="{768373C2-07A9-4B07-8F25-CDE17F51A54B}"/>
    <cellStyle name="Percent 65 2" xfId="9327" xr:uid="{4E28053A-BC25-440C-8E5A-5F99598F2FE6}"/>
    <cellStyle name="Percent 66" xfId="4708" xr:uid="{9993DB61-6FB0-4729-97E4-FBB476CC9368}"/>
    <cellStyle name="Percent 66 2" xfId="9360" xr:uid="{8471C780-A4F8-4331-80A5-78EE0B69D5BD}"/>
    <cellStyle name="Percent 67" xfId="4709" xr:uid="{A67BBD07-56B3-4B5A-BFCD-3868A595A424}"/>
    <cellStyle name="Percent 67 2" xfId="9359" xr:uid="{E14EE1E7-F650-446D-B010-6C9142959844}"/>
    <cellStyle name="Percent 68" xfId="4710" xr:uid="{28BE5C22-B40D-452F-9866-6D3E6678A4D6}"/>
    <cellStyle name="Percent 68 2" xfId="9331" xr:uid="{49F38DC1-AEC7-42F7-93EC-8A8258FB5275}"/>
    <cellStyle name="Percent 69" xfId="4711" xr:uid="{319431DF-ACEB-4152-88AE-21F70BF731C4}"/>
    <cellStyle name="Percent 69 2" xfId="9356" xr:uid="{D32F9366-81B6-4288-B930-BA2A784975AD}"/>
    <cellStyle name="Percent 7" xfId="4712" xr:uid="{B670B4DF-E1E0-4B2D-9DEB-FD2D1429783F}"/>
    <cellStyle name="Percent 7 2" xfId="4713" xr:uid="{11AEB37D-EFC1-4BA2-A30D-23EABAAE95A7}"/>
    <cellStyle name="Percent 7 2 2" xfId="5656" xr:uid="{55548473-59C2-4BE1-9901-8994990CB1FA}"/>
    <cellStyle name="Percent 7 3" xfId="4714" xr:uid="{C4650E96-EF6B-4AD8-A87B-53C16A3E11D2}"/>
    <cellStyle name="Percent 7 3 2" xfId="5655" xr:uid="{A079C112-2C6C-44D2-A9E9-01E06315B845}"/>
    <cellStyle name="Percent 7 4" xfId="5612" xr:uid="{08A06DCB-2A8F-4C7F-9DFB-0338307488CE}"/>
    <cellStyle name="Percent 70" xfId="4715" xr:uid="{3D1CF8CB-A304-4A81-A0A2-5BF1F0C52108}"/>
    <cellStyle name="Percent 70 2" xfId="9367" xr:uid="{347197A8-95C9-40B0-88C7-450620119AB1}"/>
    <cellStyle name="Percent 71" xfId="4716" xr:uid="{AF53E0A5-2F18-40A9-A3C0-56E79EF91F5C}"/>
    <cellStyle name="Percent 71 2" xfId="9363" xr:uid="{9730AA18-73B6-4CAA-A883-AB0B4D22FE13}"/>
    <cellStyle name="Percent 72" xfId="4717" xr:uid="{84FC73B3-F1D6-4F52-90CB-E1657F91BAEF}"/>
    <cellStyle name="Percent 72 2" xfId="9348" xr:uid="{69C99911-350C-4A75-8CD7-D9D7BCEB0DFE}"/>
    <cellStyle name="Percent 73" xfId="4718" xr:uid="{CC234F69-7CEB-40B6-8779-928677D85039}"/>
    <cellStyle name="Percent 73 2" xfId="9345" xr:uid="{2B2375F3-8582-409E-8772-2A13E5E7D67F}"/>
    <cellStyle name="Percent 74" xfId="4719" xr:uid="{6CA1D025-2A2D-420C-99C8-8B4409E658F2}"/>
    <cellStyle name="Percent 74 2" xfId="9326" xr:uid="{E1C25680-4A09-4363-919E-45A764ABF6A6}"/>
    <cellStyle name="Percent 75" xfId="4720" xr:uid="{A0E7878C-6F9E-4A10-A296-6B4F49133C00}"/>
    <cellStyle name="Percent 75 2" xfId="9337" xr:uid="{FF6AF066-229F-4993-8FEE-50A04086EA56}"/>
    <cellStyle name="Percent 76" xfId="4721" xr:uid="{B1FAA377-956E-4EBC-85A9-F40DD669380F}"/>
    <cellStyle name="Percent 76 2" xfId="9346" xr:uid="{112E8B5C-18ED-464B-8687-1D655F61910A}"/>
    <cellStyle name="Percent 77" xfId="4722" xr:uid="{6406CABC-5633-48EA-90C5-8EABB14A967F}"/>
    <cellStyle name="Percent 77 2" xfId="9333" xr:uid="{0911DBA6-D78B-4DE9-A331-E5F7A2D9A381}"/>
    <cellStyle name="Percent 78" xfId="4723" xr:uid="{F9AD588B-0C1E-4F90-B53B-B6315A20EBE5}"/>
    <cellStyle name="Percent 78 2" xfId="9324" xr:uid="{74091F7F-066B-45B3-8F75-CEE477CAAF2D}"/>
    <cellStyle name="Percent 79" xfId="4724" xr:uid="{9AC75A58-7FAE-40B5-98F1-1A518C646E8D}"/>
    <cellStyle name="Percent 79 2" xfId="9303" xr:uid="{912C5B5C-427F-42FE-97C8-325C809663A5}"/>
    <cellStyle name="Percent 8" xfId="4725" xr:uid="{FCCBBB1A-02EE-4050-B465-F54F07B529AF}"/>
    <cellStyle name="Percent 8 2" xfId="4726" xr:uid="{D6FA90EC-0BBB-4304-95FC-95A418E521D2}"/>
    <cellStyle name="Percent 8 2 2" xfId="4727" xr:uid="{9EB34AD0-884E-48AB-9E93-E6E1599EFF7D}"/>
    <cellStyle name="Percent 8 2 2 2" xfId="5693" xr:uid="{24EB638B-33B0-4123-B2C3-2799E42D6987}"/>
    <cellStyle name="Percent 8 2 3" xfId="5684" xr:uid="{B103B681-F679-4DC8-AC33-3B28796CB316}"/>
    <cellStyle name="Percent 8 3" xfId="4728" xr:uid="{8B0BC698-427A-4B45-AF8B-5BE7A0F250DE}"/>
    <cellStyle name="Percent 8 3 2" xfId="5657" xr:uid="{15C68097-43F2-44F1-9AB1-88A1880EFA93}"/>
    <cellStyle name="Percent 8 4" xfId="5613" xr:uid="{94C48ABE-2AFC-4F19-A2F5-8FEA50E51481}"/>
    <cellStyle name="Percent 80" xfId="4729" xr:uid="{557EA2E4-0B8C-4E59-9BBB-2123F61891BE}"/>
    <cellStyle name="Percent 80 2" xfId="9306" xr:uid="{1AE95E26-1230-4CBA-AE20-B4CFD3D96576}"/>
    <cellStyle name="Percent 81" xfId="4730" xr:uid="{EDE0BABA-6183-483E-9707-C0588E5C9134}"/>
    <cellStyle name="Percent 81 2" xfId="9341" xr:uid="{4BF66376-C098-4D8C-B829-DAE14F63AD78}"/>
    <cellStyle name="Percent 82" xfId="4731" xr:uid="{1D28183B-EB88-46FD-B06F-484B5050EB47}"/>
    <cellStyle name="Percent 82 2" xfId="9313" xr:uid="{9B10B532-5B47-467C-B615-946AC195E6A6}"/>
    <cellStyle name="Percent 83" xfId="4732" xr:uid="{56474D82-EFB5-49C9-A9B2-A9948D999A6B}"/>
    <cellStyle name="Percent 83 2" xfId="9322" xr:uid="{C9C835F3-BA44-44A6-B517-3406244F5E64}"/>
    <cellStyle name="Percent 84" xfId="4733" xr:uid="{F3439750-9297-4AB5-9A7A-0E4DD5F27D36}"/>
    <cellStyle name="Percent 84 2" xfId="4806" xr:uid="{58C57F25-D942-4EFE-89DF-F87990229233}"/>
    <cellStyle name="Percent 9" xfId="4734" xr:uid="{7BB4A38D-2CFB-4D2B-9373-42A3012ECE16}"/>
    <cellStyle name="Percent 9 2" xfId="4735" xr:uid="{F3708E98-76E7-4435-B3B4-210C782CA09C}"/>
    <cellStyle name="Percent 9 2 2" xfId="5689" xr:uid="{CC7E55C5-FF0F-4257-A600-3E8AD755F356}"/>
    <cellStyle name="Percent 9 3" xfId="4736" xr:uid="{7B46B8C5-39CC-4D24-99F3-1708AA000947}"/>
    <cellStyle name="Percent 9 3 2" xfId="5664" xr:uid="{01D23782-55E0-4B7A-BA49-BBBD738F2FA0}"/>
    <cellStyle name="Percent 9 4" xfId="5614" xr:uid="{6BC5244E-8150-41F9-BCA8-39E443186A89}"/>
    <cellStyle name="Subheads" xfId="4737" xr:uid="{40940C0B-640E-4B7B-8528-7B268F2875C1}"/>
    <cellStyle name="Subheads 2" xfId="5615" xr:uid="{07094CD1-3F58-4327-BD3A-38712ABFA187}"/>
    <cellStyle name="Title" xfId="4738" builtinId="15" customBuiltin="1"/>
    <cellStyle name="Title 2" xfId="4739" xr:uid="{88AACB96-08FF-4F19-8F28-354C66E5FA87}"/>
    <cellStyle name="Title 2 2" xfId="4740" xr:uid="{72E9DFE5-76FE-4CB4-8D6B-09C77567A8EF}"/>
    <cellStyle name="Title 2 2 2" xfId="4741" xr:uid="{A1039A6C-BBDF-4E1E-BCA0-BF344348C555}"/>
    <cellStyle name="Title 2 2 2 2" xfId="6406" xr:uid="{55FD4DE0-076C-430F-93BC-CAF53285A6B7}"/>
    <cellStyle name="Title 2 2 3" xfId="4897" xr:uid="{FF21951F-57A9-48CB-913C-C5F363468453}"/>
    <cellStyle name="Title 2 3" xfId="4742" xr:uid="{084A113A-CE33-4B75-A127-A7CC01594E33}"/>
    <cellStyle name="Title 2 3 2" xfId="6400" xr:uid="{C0B8C7C1-BE43-4B0B-BA88-5E637E0C12DF}"/>
    <cellStyle name="Title 2 4" xfId="4743" xr:uid="{D8DA25B7-5C6E-4525-80A4-060C537A1A1D}"/>
    <cellStyle name="Title 2 4 2" xfId="5616" xr:uid="{9B9FB6C5-37C4-4C72-A987-496184B521CD}"/>
    <cellStyle name="Title 2 5" xfId="4744" xr:uid="{9354AE91-4ACF-43D9-8E29-EA9B2FA9EE47}"/>
    <cellStyle name="Title 2 5 2" xfId="4983" xr:uid="{B56A428F-9C72-4C05-9784-8F6EC3A91150}"/>
    <cellStyle name="Title 2 6" xfId="4868" xr:uid="{0BB8E328-D5B4-4C68-95BC-ED64121E38CA}"/>
    <cellStyle name="Title 3" xfId="4745" xr:uid="{3D8DFEE0-0113-4A33-88EE-2745903167D6}"/>
    <cellStyle name="Title 3 2" xfId="4746" xr:uid="{06DDD838-E9B4-4C02-9BA1-96C0240F3DD1}"/>
    <cellStyle name="Title 3 2 2" xfId="6425" xr:uid="{67CAFDDB-DDDE-4C0F-A637-558414541E9A}"/>
    <cellStyle name="Title 3 3" xfId="4747" xr:uid="{03F7C991-0327-497B-8696-44991A0C124D}"/>
    <cellStyle name="Title 3 3 2" xfId="6316" xr:uid="{1F9F8288-747A-407A-A5F4-AF4183B2E462}"/>
    <cellStyle name="Title 3 4" xfId="4814" xr:uid="{E757BBE0-930F-4C36-B40E-6FE7C4196F51}"/>
    <cellStyle name="Title 4" xfId="4748" xr:uid="{99CF6C5E-F3FA-49F0-93BA-5056540C9E76}"/>
    <cellStyle name="Title 4 2" xfId="6307" xr:uid="{3084A2FF-8883-43AD-9CCD-752134AF9742}"/>
    <cellStyle name="Title 5" xfId="4764" xr:uid="{056DC6AC-5300-40CE-9324-A0FA2EA04D08}"/>
    <cellStyle name="Total" xfId="4749" builtinId="25" customBuiltin="1"/>
    <cellStyle name="Total 2" xfId="4750" xr:uid="{B036D1A3-D9CC-4A13-B285-AEE73FB142B6}"/>
    <cellStyle name="Total 2 2" xfId="4751" xr:uid="{63120D49-133D-4413-9FA0-9600F85FF398}"/>
    <cellStyle name="Total 2 2 2" xfId="4985" xr:uid="{227E0054-5563-4098-92A4-79959E48251B}"/>
    <cellStyle name="Total 2 3" xfId="4752" xr:uid="{8C37D763-0D7F-47E1-B2BD-2A2DFE2A3445}"/>
    <cellStyle name="Total 2 3 2" xfId="5018" xr:uid="{F2B607B5-73CE-439C-B97A-127E4B5A584A}"/>
    <cellStyle name="Total 2 4" xfId="4753" xr:uid="{1948584F-8AB5-4331-AF82-162DF9BE0DF9}"/>
    <cellStyle name="Total 2 4 2" xfId="6364" xr:uid="{773E4903-7CF5-4171-9918-0E8EB9E53379}"/>
    <cellStyle name="Total 2 5" xfId="4754" xr:uid="{F17333BD-B392-4B0A-973F-9D7F8685F09E}"/>
    <cellStyle name="Total 2 5 2" xfId="4984" xr:uid="{35EC74A2-F010-4FC9-A9EE-EDC3197F8BB9}"/>
    <cellStyle name="Total 2 6" xfId="4869" xr:uid="{DA8D4CD0-4568-4427-8ADD-555DC803D285}"/>
    <cellStyle name="Total 3" xfId="4755" xr:uid="{4DBEE3DE-8E1D-4435-9EFE-6CB3743BA4DC}"/>
    <cellStyle name="Total 3 2" xfId="4756" xr:uid="{BC5E5DE8-59C9-4542-90C5-3295371D5FF2}"/>
    <cellStyle name="Total 3 2 2" xfId="4987" xr:uid="{E9E2A2F6-7A75-4286-ABBD-9D08AF88AEDC}"/>
    <cellStyle name="Total 3 3" xfId="4757" xr:uid="{19E6CC0B-B333-4D99-B018-A45F71B891B4}"/>
    <cellStyle name="Total 3 3 2" xfId="6390" xr:uid="{479FECB5-171C-4114-8777-6AFFD4B676DD}"/>
    <cellStyle name="Total 3 4" xfId="4986" xr:uid="{9BC95C64-459D-4467-9666-C1E088A98982}"/>
    <cellStyle name="Total 4" xfId="4758" xr:uid="{B35044DF-5A54-4FCC-8CDA-7F25D9CD3DCA}"/>
    <cellStyle name="Total 4 2" xfId="6328" xr:uid="{0A9974C1-F105-49E1-B35D-9E5CB2E2750F}"/>
    <cellStyle name="Total 5" xfId="4779" xr:uid="{9789F74E-D68D-4E6C-8E3B-943DD9CDF23E}"/>
    <cellStyle name="Warning Text" xfId="4759" builtinId="11" customBuiltin="1"/>
    <cellStyle name="Warning Text 2" xfId="4760" xr:uid="{6399A7FC-92C5-4B46-9B31-FC7B00D78B8B}"/>
    <cellStyle name="Warning Text 2 2" xfId="4761" xr:uid="{FCFE252D-6F6A-48E8-AC41-BA40616E30D1}"/>
    <cellStyle name="Warning Text 2 2 2" xfId="6362" xr:uid="{D50C2B39-1991-485E-857A-56472E6CC4E8}"/>
    <cellStyle name="Warning Text 2 3" xfId="4988" xr:uid="{29B0CEC9-B922-4716-8612-40BA37930939}"/>
    <cellStyle name="Warning Text 3" xfId="4762" xr:uid="{93263399-9F6F-4935-9EFF-8A83492D512C}"/>
    <cellStyle name="Warning Text 3 2" xfId="6375" xr:uid="{B458ADEB-8CD0-44C8-AE73-3262FF2A3DA8}"/>
    <cellStyle name="Warning Text 4" xfId="4763" xr:uid="{FA65B136-4C41-4785-BE6F-08E1338E10D4}"/>
    <cellStyle name="Warning Text 4 2" xfId="6325" xr:uid="{4605C6AD-ED60-4BB5-9587-71A7D754909E}"/>
    <cellStyle name="Warning Text 5" xfId="4777" xr:uid="{30C687E6-C15A-4FB0-99F7-49FA125F2DA9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819150</xdr:colOff>
      <xdr:row>0</xdr:row>
      <xdr:rowOff>544830</xdr:rowOff>
    </xdr:to>
    <xdr:pic>
      <xdr:nvPicPr>
        <xdr:cNvPr id="2" name="Picture 1" descr="A picture containing text&#10;&#10;Description automatically generated">
          <a:extLst>
            <a:ext uri="{FF2B5EF4-FFF2-40B4-BE49-F238E27FC236}">
              <a16:creationId xmlns:a16="http://schemas.microsoft.com/office/drawing/2014/main" id="{0BDA9EEA-DD5D-DE65-F4C5-E16DB541E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700" y="0"/>
          <a:ext cx="1854200" cy="54483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urelie Camu" id="{2BDB72E8-AD56-42A6-84C5-8F835C1C5283}" userId="S::acamu@dzacpa.com::1bd5c942-97a3-421d-b392-1826e495d5f1" providerId="AD"/>
  <person displayName="Jeannette Ring" id="{2DEC6CA8-C0FC-40E0-AF1B-DAF2F6C90D17}" userId="S::jring@dzacpa.com::565403ee-9c2a-4798-97f2-05c7f3e4689f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59" dT="2023-06-15T17:54:40.73" personId="{2DEC6CA8-C0FC-40E0-AF1B-DAF2F6C90D17}" id="{BE2CDAD3-5F42-44BB-8F5A-205F41533091}">
    <text>missing offsit lab</text>
  </threadedComment>
  <threadedComment ref="C371" dT="2024-06-04T14:52:51.07" personId="{2BDB72E8-AD56-42A6-84C5-8F835C1C5283}" id="{54949AB3-87D6-4BAF-A5A0-CB207505C59E}">
    <text>Capital Grant Rev + all Grant income in Donations (all on LS Detail)</text>
  </threadedComment>
  <threadedComment ref="C418" dT="2024-06-04T18:09:49.22" personId="{2BDB72E8-AD56-42A6-84C5-8F835C1C5283}" id="{4D3868CE-DDD0-416F-9269-FD90B9CC54CB}">
    <text>Tax rev + Int rev + Donations only items in Donations</text>
  </threadedComment>
  <threadedComment ref="C419" dT="2024-06-04T18:12:24.12" personId="{2BDB72E8-AD56-42A6-84C5-8F835C1C5283}" id="{A712050B-2C85-40E4-BF4B-738D10145D0A}">
    <text>Plug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U59" dT="2023-06-15T17:54:40.73" personId="{2DEC6CA8-C0FC-40E0-AF1B-DAF2F6C90D17}" id="{1E775898-1CD7-438F-BBA1-890F10888BE9}">
    <text>missing offsit lab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7" Type="http://schemas.microsoft.com/office/2017/10/relationships/threadedComment" Target="../threadedComments/threadedComment1.xm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7" Type="http://schemas.microsoft.com/office/2017/10/relationships/threadedComment" Target="../threadedComments/threadedComment2.xm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hyperlink" Target="mailto:jring@dzacpa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63D5C-A35F-4EBF-9498-087461DB5C6A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Normal="100" workbookViewId="0">
      <selection activeCell="B6" sqref="B5:B6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396" t="s">
        <v>1701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11" t="s">
        <v>1700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2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4" x14ac:dyDescent="0.35">
      <c r="A33" s="14" t="s">
        <v>26</v>
      </c>
      <c r="B33" s="67"/>
      <c r="C33" s="67"/>
      <c r="D33" s="67"/>
    </row>
    <row r="34" spans="1:84" x14ac:dyDescent="0.35">
      <c r="A34" s="397" t="s">
        <v>27</v>
      </c>
      <c r="B34" s="398"/>
      <c r="C34" s="398"/>
      <c r="D34" s="398"/>
      <c r="E34" s="399"/>
      <c r="F34" s="399"/>
      <c r="G34" s="399"/>
      <c r="H34" s="399"/>
    </row>
    <row r="35" spans="1:84" x14ac:dyDescent="0.35">
      <c r="A35" s="399"/>
      <c r="B35" s="398"/>
      <c r="C35" s="398"/>
      <c r="D35" s="398"/>
      <c r="E35" s="399"/>
      <c r="F35" s="399"/>
      <c r="G35" s="399"/>
      <c r="H35" s="399"/>
    </row>
    <row r="36" spans="1:84" x14ac:dyDescent="0.35">
      <c r="A36" s="400" t="s">
        <v>28</v>
      </c>
      <c r="B36" s="401"/>
      <c r="C36" s="402"/>
      <c r="D36" s="401"/>
      <c r="E36" s="401"/>
      <c r="F36" s="401"/>
      <c r="G36" s="401"/>
      <c r="H36" s="399"/>
    </row>
    <row r="37" spans="1:84" x14ac:dyDescent="0.35">
      <c r="A37" s="403" t="s">
        <v>29</v>
      </c>
      <c r="B37" s="404"/>
      <c r="C37" s="402"/>
      <c r="D37" s="401"/>
      <c r="E37" s="401"/>
      <c r="F37" s="401"/>
      <c r="G37" s="401"/>
      <c r="H37" s="399"/>
    </row>
    <row r="38" spans="1:84" x14ac:dyDescent="0.35">
      <c r="A38" s="405" t="s">
        <v>30</v>
      </c>
      <c r="B38" s="404"/>
      <c r="C38" s="402"/>
      <c r="D38" s="401"/>
      <c r="E38" s="401"/>
      <c r="F38" s="401"/>
      <c r="G38" s="401"/>
      <c r="H38" s="399"/>
    </row>
    <row r="39" spans="1:84" x14ac:dyDescent="0.35">
      <c r="A39" s="406" t="s">
        <v>31</v>
      </c>
      <c r="B39" s="401"/>
      <c r="C39" s="402"/>
      <c r="D39" s="401"/>
      <c r="E39" s="401"/>
      <c r="F39" s="401"/>
      <c r="G39" s="401"/>
      <c r="H39" s="399"/>
    </row>
    <row r="40" spans="1:84" x14ac:dyDescent="0.35">
      <c r="A40" s="405" t="s">
        <v>32</v>
      </c>
      <c r="B40" s="401"/>
      <c r="C40" s="402"/>
      <c r="D40" s="401"/>
      <c r="E40" s="401"/>
      <c r="F40" s="401"/>
      <c r="G40" s="401"/>
      <c r="H40" s="399"/>
    </row>
    <row r="41" spans="1:84" x14ac:dyDescent="0.35">
      <c r="A41" s="399"/>
      <c r="B41" s="399"/>
      <c r="C41" s="407"/>
      <c r="D41" s="399"/>
      <c r="E41" s="399"/>
      <c r="F41" s="399"/>
      <c r="G41" s="399"/>
      <c r="H41" s="399"/>
    </row>
    <row r="42" spans="1:84" x14ac:dyDescent="0.35">
      <c r="A42" s="11" t="s">
        <v>33</v>
      </c>
      <c r="C42" s="13"/>
      <c r="F42" s="15" t="s">
        <v>34</v>
      </c>
    </row>
    <row r="43" spans="1:84" x14ac:dyDescent="0.35">
      <c r="A43" s="15" t="s">
        <v>35</v>
      </c>
      <c r="C43" s="13"/>
    </row>
    <row r="44" spans="1:84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4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4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4" x14ac:dyDescent="0.35">
      <c r="A47" s="16" t="s">
        <v>231</v>
      </c>
      <c r="B47" s="357">
        <v>0</v>
      </c>
      <c r="C47" s="358">
        <v>0</v>
      </c>
      <c r="D47" s="358">
        <v>0</v>
      </c>
      <c r="E47" s="358">
        <v>0</v>
      </c>
      <c r="F47" s="358">
        <v>0</v>
      </c>
      <c r="G47" s="358">
        <v>0</v>
      </c>
      <c r="H47" s="358">
        <v>0</v>
      </c>
      <c r="I47" s="358">
        <v>0</v>
      </c>
      <c r="J47" s="358">
        <v>0</v>
      </c>
      <c r="K47" s="358">
        <v>0</v>
      </c>
      <c r="L47" s="358">
        <v>0</v>
      </c>
      <c r="M47" s="358">
        <v>0</v>
      </c>
      <c r="N47" s="358">
        <v>0</v>
      </c>
      <c r="O47" s="358">
        <v>0</v>
      </c>
      <c r="P47" s="358">
        <v>0</v>
      </c>
      <c r="Q47" s="358">
        <v>0</v>
      </c>
      <c r="R47" s="358">
        <v>0</v>
      </c>
      <c r="S47" s="358">
        <v>0</v>
      </c>
      <c r="T47" s="358">
        <v>0</v>
      </c>
      <c r="U47" s="358">
        <v>0</v>
      </c>
      <c r="V47" s="358">
        <v>0</v>
      </c>
      <c r="W47" s="358">
        <v>0</v>
      </c>
      <c r="X47" s="358">
        <v>0</v>
      </c>
      <c r="Y47" s="358">
        <v>0</v>
      </c>
      <c r="Z47" s="358">
        <v>0</v>
      </c>
      <c r="AA47" s="358">
        <v>0</v>
      </c>
      <c r="AB47" s="358">
        <v>0</v>
      </c>
      <c r="AC47" s="358">
        <v>0</v>
      </c>
      <c r="AD47" s="358">
        <v>0</v>
      </c>
      <c r="AE47" s="358">
        <v>0</v>
      </c>
      <c r="AF47" s="358">
        <v>0</v>
      </c>
      <c r="AG47" s="358">
        <v>0</v>
      </c>
      <c r="AH47" s="358">
        <v>0</v>
      </c>
      <c r="AI47" s="358">
        <v>0</v>
      </c>
      <c r="AJ47" s="358">
        <v>0</v>
      </c>
      <c r="AK47" s="358">
        <v>0</v>
      </c>
      <c r="AL47" s="358">
        <v>0</v>
      </c>
      <c r="AM47" s="358">
        <v>0</v>
      </c>
      <c r="AN47" s="358">
        <v>0</v>
      </c>
      <c r="AO47" s="358">
        <v>0</v>
      </c>
      <c r="AP47" s="358">
        <v>0</v>
      </c>
      <c r="AQ47" s="358">
        <v>0</v>
      </c>
      <c r="AR47" s="358">
        <v>0</v>
      </c>
      <c r="AS47" s="358">
        <v>0</v>
      </c>
      <c r="AT47" s="358">
        <v>0</v>
      </c>
      <c r="AU47" s="358">
        <v>0</v>
      </c>
      <c r="AV47" s="358">
        <v>0</v>
      </c>
      <c r="AW47" s="358">
        <v>0</v>
      </c>
      <c r="AX47" s="358">
        <v>0</v>
      </c>
      <c r="AY47" s="358">
        <v>0</v>
      </c>
      <c r="AZ47" s="358">
        <v>0</v>
      </c>
      <c r="BA47" s="358">
        <v>0</v>
      </c>
      <c r="BB47" s="358">
        <v>0</v>
      </c>
      <c r="BC47" s="358">
        <v>0</v>
      </c>
      <c r="BD47" s="358">
        <v>0</v>
      </c>
      <c r="BE47" s="358">
        <v>0</v>
      </c>
      <c r="BF47" s="358">
        <v>0</v>
      </c>
      <c r="BG47" s="358">
        <v>0</v>
      </c>
      <c r="BH47" s="358">
        <v>0</v>
      </c>
      <c r="BI47" s="358">
        <v>0</v>
      </c>
      <c r="BJ47" s="358">
        <v>0</v>
      </c>
      <c r="BK47" s="358">
        <v>0</v>
      </c>
      <c r="BL47" s="358">
        <v>0</v>
      </c>
      <c r="BM47" s="358">
        <v>0</v>
      </c>
      <c r="BN47" s="358">
        <v>0</v>
      </c>
      <c r="BO47" s="358">
        <v>0</v>
      </c>
      <c r="BP47" s="358">
        <v>0</v>
      </c>
      <c r="BQ47" s="358">
        <v>0</v>
      </c>
      <c r="BR47" s="358">
        <v>0</v>
      </c>
      <c r="BS47" s="358">
        <v>0</v>
      </c>
      <c r="BT47" s="358">
        <v>0</v>
      </c>
      <c r="BU47" s="358">
        <v>0</v>
      </c>
      <c r="BV47" s="358">
        <v>0</v>
      </c>
      <c r="BW47" s="358">
        <v>0</v>
      </c>
      <c r="BX47" s="358">
        <v>0</v>
      </c>
      <c r="BY47" s="358">
        <v>0</v>
      </c>
      <c r="BZ47" s="358">
        <v>0</v>
      </c>
      <c r="CA47" s="358">
        <v>0</v>
      </c>
      <c r="CB47" s="358">
        <v>0</v>
      </c>
      <c r="CC47" s="358">
        <v>0</v>
      </c>
      <c r="CD47" s="16"/>
      <c r="CE47" s="28">
        <f>SUM(C47:CC47)</f>
        <v>0</v>
      </c>
      <c r="CF47" s="359">
        <v>0</v>
      </c>
    </row>
    <row r="48" spans="1:84" x14ac:dyDescent="0.35">
      <c r="A48" s="28" t="s">
        <v>232</v>
      </c>
      <c r="B48" s="357">
        <v>17654434</v>
      </c>
      <c r="C48" s="28">
        <f>IF($B$48,(ROUND((($B$48/$CE$61)*C61),0)))</f>
        <v>195837</v>
      </c>
      <c r="D48" s="28">
        <f t="shared" ref="D48:BO48" si="0">IF($B$48,(ROUND((($B$48/$CE$61)*D61),0)))</f>
        <v>0</v>
      </c>
      <c r="E48" s="28">
        <f t="shared" si="0"/>
        <v>1239292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39379</v>
      </c>
      <c r="K48" s="28">
        <f t="shared" si="0"/>
        <v>0</v>
      </c>
      <c r="L48" s="28">
        <f t="shared" si="0"/>
        <v>30982</v>
      </c>
      <c r="M48" s="28">
        <f t="shared" si="0"/>
        <v>255761</v>
      </c>
      <c r="N48" s="28">
        <f t="shared" si="0"/>
        <v>0</v>
      </c>
      <c r="O48" s="28">
        <f t="shared" si="0"/>
        <v>20269</v>
      </c>
      <c r="P48" s="28">
        <f t="shared" si="0"/>
        <v>375341</v>
      </c>
      <c r="Q48" s="28">
        <f t="shared" si="0"/>
        <v>150923</v>
      </c>
      <c r="R48" s="28">
        <f t="shared" si="0"/>
        <v>295237</v>
      </c>
      <c r="S48" s="28">
        <f t="shared" si="0"/>
        <v>134696</v>
      </c>
      <c r="T48" s="28">
        <f t="shared" si="0"/>
        <v>0</v>
      </c>
      <c r="U48" s="28">
        <f t="shared" si="0"/>
        <v>446789</v>
      </c>
      <c r="V48" s="28">
        <f t="shared" si="0"/>
        <v>0</v>
      </c>
      <c r="W48" s="28">
        <f t="shared" si="0"/>
        <v>40243</v>
      </c>
      <c r="X48" s="28">
        <f t="shared" si="0"/>
        <v>110847</v>
      </c>
      <c r="Y48" s="28">
        <f t="shared" si="0"/>
        <v>445221</v>
      </c>
      <c r="Z48" s="28">
        <f t="shared" si="0"/>
        <v>0</v>
      </c>
      <c r="AA48" s="28">
        <f t="shared" si="0"/>
        <v>5221</v>
      </c>
      <c r="AB48" s="28">
        <f t="shared" si="0"/>
        <v>337995</v>
      </c>
      <c r="AC48" s="28">
        <f t="shared" si="0"/>
        <v>393587</v>
      </c>
      <c r="AD48" s="28">
        <f t="shared" si="0"/>
        <v>0</v>
      </c>
      <c r="AE48" s="28">
        <f t="shared" si="0"/>
        <v>694379</v>
      </c>
      <c r="AF48" s="28">
        <f t="shared" si="0"/>
        <v>0</v>
      </c>
      <c r="AG48" s="28">
        <f t="shared" si="0"/>
        <v>1340515</v>
      </c>
      <c r="AH48" s="28">
        <f t="shared" si="0"/>
        <v>0</v>
      </c>
      <c r="AI48" s="28">
        <f t="shared" si="0"/>
        <v>0</v>
      </c>
      <c r="AJ48" s="28">
        <f t="shared" si="0"/>
        <v>6001856</v>
      </c>
      <c r="AK48" s="28">
        <f t="shared" si="0"/>
        <v>0</v>
      </c>
      <c r="AL48" s="28">
        <f t="shared" si="0"/>
        <v>0</v>
      </c>
      <c r="AM48" s="28">
        <f t="shared" si="0"/>
        <v>0</v>
      </c>
      <c r="AN48" s="28">
        <f t="shared" si="0"/>
        <v>0</v>
      </c>
      <c r="AO48" s="28">
        <f t="shared" si="0"/>
        <v>94974</v>
      </c>
      <c r="AP48" s="28">
        <f t="shared" si="0"/>
        <v>93022</v>
      </c>
      <c r="AQ48" s="28">
        <f t="shared" si="0"/>
        <v>0</v>
      </c>
      <c r="AR48" s="28">
        <f t="shared" si="0"/>
        <v>591369</v>
      </c>
      <c r="AS48" s="28">
        <f t="shared" si="0"/>
        <v>0</v>
      </c>
      <c r="AT48" s="28">
        <f t="shared" si="0"/>
        <v>0</v>
      </c>
      <c r="AU48" s="28">
        <f t="shared" si="0"/>
        <v>0</v>
      </c>
      <c r="AV48" s="28">
        <f t="shared" si="0"/>
        <v>507162</v>
      </c>
      <c r="AW48" s="28">
        <f t="shared" si="0"/>
        <v>0</v>
      </c>
      <c r="AX48" s="28">
        <f t="shared" si="0"/>
        <v>0</v>
      </c>
      <c r="AY48" s="28">
        <f t="shared" si="0"/>
        <v>237108</v>
      </c>
      <c r="AZ48" s="28">
        <f t="shared" si="0"/>
        <v>0</v>
      </c>
      <c r="BA48" s="28">
        <f t="shared" si="0"/>
        <v>0</v>
      </c>
      <c r="BB48" s="28">
        <f t="shared" si="0"/>
        <v>0</v>
      </c>
      <c r="BC48" s="28">
        <f t="shared" si="0"/>
        <v>0</v>
      </c>
      <c r="BD48" s="28">
        <f t="shared" si="0"/>
        <v>0</v>
      </c>
      <c r="BE48" s="28">
        <f t="shared" si="0"/>
        <v>171815</v>
      </c>
      <c r="BF48" s="28">
        <f t="shared" si="0"/>
        <v>240798</v>
      </c>
      <c r="BG48" s="28">
        <f t="shared" si="0"/>
        <v>0</v>
      </c>
      <c r="BH48" s="28">
        <f t="shared" si="0"/>
        <v>433104</v>
      </c>
      <c r="BI48" s="28">
        <f t="shared" si="0"/>
        <v>0</v>
      </c>
      <c r="BJ48" s="28">
        <f t="shared" si="0"/>
        <v>0</v>
      </c>
      <c r="BK48" s="28">
        <f t="shared" si="0"/>
        <v>295258</v>
      </c>
      <c r="BL48" s="28">
        <f t="shared" si="0"/>
        <v>209684</v>
      </c>
      <c r="BM48" s="28">
        <f t="shared" si="0"/>
        <v>0</v>
      </c>
      <c r="BN48" s="28">
        <f t="shared" si="0"/>
        <v>0</v>
      </c>
      <c r="BO48" s="28">
        <f t="shared" si="0"/>
        <v>54956</v>
      </c>
      <c r="BP48" s="28">
        <f t="shared" ref="BP48:CD48" si="1">IF($B$48,(ROUND((($B$48/$CE$61)*BP61),0)))</f>
        <v>0</v>
      </c>
      <c r="BQ48" s="28">
        <f t="shared" si="1"/>
        <v>0</v>
      </c>
      <c r="BR48" s="28">
        <f t="shared" si="1"/>
        <v>179687</v>
      </c>
      <c r="BS48" s="28">
        <f t="shared" si="1"/>
        <v>0</v>
      </c>
      <c r="BT48" s="28">
        <f t="shared" si="1"/>
        <v>0</v>
      </c>
      <c r="BU48" s="28">
        <f t="shared" si="1"/>
        <v>0</v>
      </c>
      <c r="BV48" s="28">
        <f t="shared" si="1"/>
        <v>163752</v>
      </c>
      <c r="BW48" s="28">
        <f t="shared" si="1"/>
        <v>0</v>
      </c>
      <c r="BX48" s="28">
        <f t="shared" si="1"/>
        <v>0</v>
      </c>
      <c r="BY48" s="28">
        <f t="shared" si="1"/>
        <v>520946</v>
      </c>
      <c r="BZ48" s="28">
        <f t="shared" si="1"/>
        <v>0</v>
      </c>
      <c r="CA48" s="28">
        <f t="shared" si="1"/>
        <v>0</v>
      </c>
      <c r="CB48" s="28">
        <f t="shared" si="1"/>
        <v>0</v>
      </c>
      <c r="CC48" s="28">
        <f t="shared" si="1"/>
        <v>1306428</v>
      </c>
      <c r="CD48" s="28">
        <f t="shared" si="1"/>
        <v>0</v>
      </c>
      <c r="CE48" s="28">
        <f>SUM(C48:CD48)</f>
        <v>17654433</v>
      </c>
      <c r="CF48" s="359">
        <v>0</v>
      </c>
    </row>
    <row r="49" spans="1:84" x14ac:dyDescent="0.35">
      <c r="A49" s="16" t="s">
        <v>233</v>
      </c>
      <c r="B49" s="28">
        <f>B47+B48</f>
        <v>17654434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359">
        <v>0</v>
      </c>
    </row>
    <row r="50" spans="1:84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359">
        <v>0</v>
      </c>
    </row>
    <row r="51" spans="1:84" x14ac:dyDescent="0.35">
      <c r="A51" s="22" t="s">
        <v>234</v>
      </c>
      <c r="B51" s="358">
        <v>0</v>
      </c>
      <c r="C51" s="358">
        <v>0</v>
      </c>
      <c r="D51" s="358">
        <v>0</v>
      </c>
      <c r="E51" s="358">
        <v>0</v>
      </c>
      <c r="F51" s="358">
        <v>0</v>
      </c>
      <c r="G51" s="358">
        <v>0</v>
      </c>
      <c r="H51" s="358">
        <v>0</v>
      </c>
      <c r="I51" s="358">
        <v>0</v>
      </c>
      <c r="J51" s="358">
        <v>0</v>
      </c>
      <c r="K51" s="358">
        <v>0</v>
      </c>
      <c r="L51" s="358">
        <v>0</v>
      </c>
      <c r="M51" s="358">
        <v>0</v>
      </c>
      <c r="N51" s="358">
        <v>0</v>
      </c>
      <c r="O51" s="358">
        <v>0</v>
      </c>
      <c r="P51" s="358">
        <v>0</v>
      </c>
      <c r="Q51" s="358">
        <v>0</v>
      </c>
      <c r="R51" s="358">
        <v>0</v>
      </c>
      <c r="S51" s="358">
        <v>0</v>
      </c>
      <c r="T51" s="358">
        <v>0</v>
      </c>
      <c r="U51" s="358">
        <v>0</v>
      </c>
      <c r="V51" s="358">
        <v>0</v>
      </c>
      <c r="W51" s="358">
        <v>0</v>
      </c>
      <c r="X51" s="358">
        <v>0</v>
      </c>
      <c r="Y51" s="358">
        <v>0</v>
      </c>
      <c r="Z51" s="358">
        <v>0</v>
      </c>
      <c r="AA51" s="358">
        <v>0</v>
      </c>
      <c r="AB51" s="358">
        <v>0</v>
      </c>
      <c r="AC51" s="358">
        <v>0</v>
      </c>
      <c r="AD51" s="358">
        <v>0</v>
      </c>
      <c r="AE51" s="358">
        <v>0</v>
      </c>
      <c r="AF51" s="358">
        <v>0</v>
      </c>
      <c r="AG51" s="358">
        <v>0</v>
      </c>
      <c r="AH51" s="358">
        <v>0</v>
      </c>
      <c r="AI51" s="358">
        <v>0</v>
      </c>
      <c r="AJ51" s="358">
        <v>0</v>
      </c>
      <c r="AK51" s="358">
        <v>0</v>
      </c>
      <c r="AL51" s="358">
        <v>0</v>
      </c>
      <c r="AM51" s="358">
        <v>0</v>
      </c>
      <c r="AN51" s="358">
        <v>0</v>
      </c>
      <c r="AO51" s="358">
        <v>0</v>
      </c>
      <c r="AP51" s="358">
        <v>0</v>
      </c>
      <c r="AQ51" s="358">
        <v>0</v>
      </c>
      <c r="AR51" s="358">
        <v>0</v>
      </c>
      <c r="AS51" s="358">
        <v>0</v>
      </c>
      <c r="AT51" s="358">
        <v>0</v>
      </c>
      <c r="AU51" s="358">
        <v>0</v>
      </c>
      <c r="AV51" s="358">
        <v>0</v>
      </c>
      <c r="AW51" s="358">
        <v>0</v>
      </c>
      <c r="AX51" s="358">
        <v>0</v>
      </c>
      <c r="AY51" s="358">
        <v>0</v>
      </c>
      <c r="AZ51" s="358">
        <v>0</v>
      </c>
      <c r="BA51" s="358">
        <v>0</v>
      </c>
      <c r="BB51" s="358">
        <v>0</v>
      </c>
      <c r="BC51" s="358">
        <v>0</v>
      </c>
      <c r="BD51" s="358">
        <v>0</v>
      </c>
      <c r="BE51" s="358">
        <v>0</v>
      </c>
      <c r="BF51" s="358">
        <v>0</v>
      </c>
      <c r="BG51" s="358">
        <v>0</v>
      </c>
      <c r="BH51" s="358">
        <v>0</v>
      </c>
      <c r="BI51" s="358">
        <v>0</v>
      </c>
      <c r="BJ51" s="358">
        <v>0</v>
      </c>
      <c r="BK51" s="358">
        <v>0</v>
      </c>
      <c r="BL51" s="358">
        <v>0</v>
      </c>
      <c r="BM51" s="358">
        <v>0</v>
      </c>
      <c r="BN51" s="358">
        <v>0</v>
      </c>
      <c r="BO51" s="358">
        <v>0</v>
      </c>
      <c r="BP51" s="358">
        <v>0</v>
      </c>
      <c r="BQ51" s="358">
        <v>0</v>
      </c>
      <c r="BR51" s="358">
        <v>0</v>
      </c>
      <c r="BS51" s="358">
        <v>0</v>
      </c>
      <c r="BT51" s="358">
        <v>0</v>
      </c>
      <c r="BU51" s="358">
        <v>0</v>
      </c>
      <c r="BV51" s="358">
        <v>0</v>
      </c>
      <c r="BW51" s="358">
        <v>0</v>
      </c>
      <c r="BX51" s="358">
        <v>0</v>
      </c>
      <c r="BY51" s="358">
        <v>0</v>
      </c>
      <c r="BZ51" s="358">
        <v>0</v>
      </c>
      <c r="CA51" s="358">
        <v>0</v>
      </c>
      <c r="CB51" s="358">
        <v>0</v>
      </c>
      <c r="CC51" s="358">
        <v>0</v>
      </c>
      <c r="CD51" s="16"/>
      <c r="CE51" s="28">
        <f>SUM(C51:CD51)</f>
        <v>0</v>
      </c>
      <c r="CF51" s="359">
        <v>0</v>
      </c>
    </row>
    <row r="52" spans="1:84" x14ac:dyDescent="0.35">
      <c r="A52" s="35" t="s">
        <v>235</v>
      </c>
      <c r="B52" s="360">
        <v>5248300</v>
      </c>
      <c r="C52" s="28">
        <f>IF($B$52,ROUND(($B$52/($CE$90+$CF$90)*C90),0))</f>
        <v>99443</v>
      </c>
      <c r="D52" s="28">
        <f t="shared" ref="D52:BO52" si="2">IF($B$52,ROUND(($B$52/($CE$90+$CF$90)*D90),0))</f>
        <v>0</v>
      </c>
      <c r="E52" s="28">
        <f t="shared" si="2"/>
        <v>369618</v>
      </c>
      <c r="F52" s="28">
        <f t="shared" si="2"/>
        <v>0</v>
      </c>
      <c r="G52" s="28">
        <f t="shared" si="2"/>
        <v>0</v>
      </c>
      <c r="H52" s="28">
        <f t="shared" si="2"/>
        <v>0</v>
      </c>
      <c r="I52" s="28">
        <f t="shared" si="2"/>
        <v>0</v>
      </c>
      <c r="J52" s="28">
        <f t="shared" si="2"/>
        <v>11762</v>
      </c>
      <c r="K52" s="28">
        <f t="shared" si="2"/>
        <v>0</v>
      </c>
      <c r="L52" s="28">
        <f t="shared" si="2"/>
        <v>9258</v>
      </c>
      <c r="M52" s="28">
        <f t="shared" si="2"/>
        <v>0</v>
      </c>
      <c r="N52" s="28">
        <f t="shared" si="2"/>
        <v>0</v>
      </c>
      <c r="O52" s="28">
        <f t="shared" si="2"/>
        <v>6033</v>
      </c>
      <c r="P52" s="28">
        <f t="shared" si="2"/>
        <v>469820</v>
      </c>
      <c r="Q52" s="28">
        <f t="shared" si="2"/>
        <v>22347</v>
      </c>
      <c r="R52" s="28">
        <f t="shared" si="2"/>
        <v>5160</v>
      </c>
      <c r="S52" s="28">
        <f t="shared" si="2"/>
        <v>117616</v>
      </c>
      <c r="T52" s="28">
        <f t="shared" si="2"/>
        <v>0</v>
      </c>
      <c r="U52" s="28">
        <f t="shared" si="2"/>
        <v>261601</v>
      </c>
      <c r="V52" s="28">
        <f t="shared" si="2"/>
        <v>0</v>
      </c>
      <c r="W52" s="28">
        <f t="shared" si="2"/>
        <v>7930</v>
      </c>
      <c r="X52" s="28">
        <f t="shared" si="2"/>
        <v>21854</v>
      </c>
      <c r="Y52" s="28">
        <f t="shared" si="2"/>
        <v>87833</v>
      </c>
      <c r="Z52" s="28">
        <f t="shared" si="2"/>
        <v>0</v>
      </c>
      <c r="AA52" s="28">
        <f t="shared" si="2"/>
        <v>1024</v>
      </c>
      <c r="AB52" s="28">
        <f t="shared" si="2"/>
        <v>55803</v>
      </c>
      <c r="AC52" s="28">
        <f t="shared" si="2"/>
        <v>161979</v>
      </c>
      <c r="AD52" s="28">
        <f t="shared" si="2"/>
        <v>0</v>
      </c>
      <c r="AE52" s="28">
        <f t="shared" si="2"/>
        <v>246159</v>
      </c>
      <c r="AF52" s="28">
        <f t="shared" si="2"/>
        <v>0</v>
      </c>
      <c r="AG52" s="28">
        <f t="shared" si="2"/>
        <v>240923</v>
      </c>
      <c r="AH52" s="28">
        <f t="shared" si="2"/>
        <v>0</v>
      </c>
      <c r="AI52" s="28">
        <f t="shared" si="2"/>
        <v>0</v>
      </c>
      <c r="AJ52" s="28">
        <f t="shared" si="2"/>
        <v>1157457</v>
      </c>
      <c r="AK52" s="28">
        <f t="shared" si="2"/>
        <v>0</v>
      </c>
      <c r="AL52" s="28">
        <f t="shared" si="2"/>
        <v>0</v>
      </c>
      <c r="AM52" s="28">
        <f t="shared" si="2"/>
        <v>0</v>
      </c>
      <c r="AN52" s="28">
        <f t="shared" si="2"/>
        <v>0</v>
      </c>
      <c r="AO52" s="28">
        <f t="shared" si="2"/>
        <v>28342</v>
      </c>
      <c r="AP52" s="28">
        <f t="shared" si="2"/>
        <v>0</v>
      </c>
      <c r="AQ52" s="28">
        <f t="shared" si="2"/>
        <v>0</v>
      </c>
      <c r="AR52" s="28">
        <f t="shared" si="2"/>
        <v>0</v>
      </c>
      <c r="AS52" s="28">
        <f t="shared" si="2"/>
        <v>0</v>
      </c>
      <c r="AT52" s="28">
        <f t="shared" si="2"/>
        <v>0</v>
      </c>
      <c r="AU52" s="28">
        <f t="shared" si="2"/>
        <v>0</v>
      </c>
      <c r="AV52" s="28">
        <f t="shared" si="2"/>
        <v>185151</v>
      </c>
      <c r="AW52" s="28">
        <f t="shared" si="2"/>
        <v>0</v>
      </c>
      <c r="AX52" s="28">
        <f t="shared" si="2"/>
        <v>0</v>
      </c>
      <c r="AY52" s="28">
        <f t="shared" si="2"/>
        <v>43897</v>
      </c>
      <c r="AZ52" s="28">
        <f t="shared" si="2"/>
        <v>0</v>
      </c>
      <c r="BA52" s="28">
        <f t="shared" si="2"/>
        <v>0</v>
      </c>
      <c r="BB52" s="28">
        <f t="shared" si="2"/>
        <v>0</v>
      </c>
      <c r="BC52" s="28">
        <f t="shared" si="2"/>
        <v>0</v>
      </c>
      <c r="BD52" s="28">
        <f t="shared" si="2"/>
        <v>0</v>
      </c>
      <c r="BE52" s="28">
        <f t="shared" si="2"/>
        <v>415071</v>
      </c>
      <c r="BF52" s="28">
        <f t="shared" si="2"/>
        <v>84911</v>
      </c>
      <c r="BG52" s="28">
        <f t="shared" si="2"/>
        <v>0</v>
      </c>
      <c r="BH52" s="28">
        <f t="shared" si="2"/>
        <v>149221</v>
      </c>
      <c r="BI52" s="28">
        <f t="shared" si="2"/>
        <v>0</v>
      </c>
      <c r="BJ52" s="28">
        <f t="shared" si="2"/>
        <v>0</v>
      </c>
      <c r="BK52" s="28">
        <f t="shared" si="2"/>
        <v>147058</v>
      </c>
      <c r="BL52" s="28">
        <f t="shared" si="2"/>
        <v>75161</v>
      </c>
      <c r="BM52" s="28">
        <f t="shared" si="2"/>
        <v>0</v>
      </c>
      <c r="BN52" s="28">
        <f t="shared" si="2"/>
        <v>0</v>
      </c>
      <c r="BO52" s="28">
        <f t="shared" si="2"/>
        <v>7512</v>
      </c>
      <c r="BP52" s="28">
        <f t="shared" ref="BP52:CD52" si="3">IF($B$52,ROUND(($B$52/($CE$90+$CF$90)*BP90),0))</f>
        <v>0</v>
      </c>
      <c r="BQ52" s="28">
        <f t="shared" si="3"/>
        <v>0</v>
      </c>
      <c r="BR52" s="28">
        <f t="shared" si="3"/>
        <v>69394</v>
      </c>
      <c r="BS52" s="28">
        <f t="shared" si="3"/>
        <v>0</v>
      </c>
      <c r="BT52" s="28">
        <f t="shared" si="3"/>
        <v>0</v>
      </c>
      <c r="BU52" s="28">
        <f t="shared" si="3"/>
        <v>0</v>
      </c>
      <c r="BV52" s="28">
        <f t="shared" si="3"/>
        <v>32174</v>
      </c>
      <c r="BW52" s="28">
        <f t="shared" si="3"/>
        <v>0</v>
      </c>
      <c r="BX52" s="28">
        <f t="shared" si="3"/>
        <v>0</v>
      </c>
      <c r="BY52" s="28">
        <f t="shared" si="3"/>
        <v>108131</v>
      </c>
      <c r="BZ52" s="28">
        <f t="shared" si="3"/>
        <v>0</v>
      </c>
      <c r="CA52" s="28">
        <f t="shared" si="3"/>
        <v>0</v>
      </c>
      <c r="CB52" s="28">
        <f t="shared" si="3"/>
        <v>0</v>
      </c>
      <c r="CC52" s="28">
        <f t="shared" si="3"/>
        <v>548661</v>
      </c>
      <c r="CD52" s="28">
        <f t="shared" si="3"/>
        <v>0</v>
      </c>
      <c r="CE52" s="28">
        <f>SUM(C52:CD52)</f>
        <v>5248304</v>
      </c>
      <c r="CF52" s="359">
        <v>0</v>
      </c>
    </row>
    <row r="53" spans="1:84" x14ac:dyDescent="0.35">
      <c r="A53" s="16" t="s">
        <v>233</v>
      </c>
      <c r="B53" s="28">
        <f>B51+B52</f>
        <v>5248300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359">
        <v>0</v>
      </c>
    </row>
    <row r="54" spans="1:84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359">
        <v>0</v>
      </c>
    </row>
    <row r="55" spans="1:84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  <c r="CF55" s="359">
        <v>0</v>
      </c>
    </row>
    <row r="56" spans="1:84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  <c r="CF56" s="359">
        <v>0</v>
      </c>
    </row>
    <row r="57" spans="1:84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  <c r="CF57" s="359">
        <v>0</v>
      </c>
    </row>
    <row r="58" spans="1:84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  <c r="CF58" s="359">
        <v>0</v>
      </c>
    </row>
    <row r="59" spans="1:84" x14ac:dyDescent="0.35">
      <c r="A59" s="35" t="s">
        <v>261</v>
      </c>
      <c r="B59" s="28"/>
      <c r="C59" s="358">
        <v>285</v>
      </c>
      <c r="D59" s="358">
        <v>0</v>
      </c>
      <c r="E59" s="358">
        <v>4280</v>
      </c>
      <c r="F59" s="358">
        <v>0</v>
      </c>
      <c r="G59" s="358">
        <v>0</v>
      </c>
      <c r="H59" s="358">
        <v>0</v>
      </c>
      <c r="I59" s="358">
        <v>0</v>
      </c>
      <c r="J59" s="358">
        <v>136</v>
      </c>
      <c r="K59" s="358">
        <v>0</v>
      </c>
      <c r="L59" s="358">
        <v>107</v>
      </c>
      <c r="M59" s="358">
        <v>15635</v>
      </c>
      <c r="N59" s="358">
        <v>0</v>
      </c>
      <c r="O59" s="358">
        <v>70</v>
      </c>
      <c r="P59" s="361">
        <v>217456</v>
      </c>
      <c r="Q59" s="361">
        <v>43070</v>
      </c>
      <c r="R59" s="361">
        <f>P59</f>
        <v>217456</v>
      </c>
      <c r="S59" s="239">
        <v>0</v>
      </c>
      <c r="T59" s="239">
        <v>0</v>
      </c>
      <c r="U59" s="362">
        <v>257915</v>
      </c>
      <c r="V59" s="361">
        <v>0</v>
      </c>
      <c r="W59" s="361">
        <v>2875</v>
      </c>
      <c r="X59" s="361">
        <v>7919</v>
      </c>
      <c r="Y59" s="361">
        <v>31807</v>
      </c>
      <c r="Z59" s="361">
        <v>0</v>
      </c>
      <c r="AA59" s="361">
        <v>373</v>
      </c>
      <c r="AB59" s="239">
        <v>0</v>
      </c>
      <c r="AC59" s="361">
        <v>38260</v>
      </c>
      <c r="AD59" s="361">
        <v>0</v>
      </c>
      <c r="AE59" s="361">
        <v>94161</v>
      </c>
      <c r="AF59" s="361">
        <v>0</v>
      </c>
      <c r="AG59" s="361">
        <v>14269</v>
      </c>
      <c r="AH59" s="361">
        <v>0</v>
      </c>
      <c r="AI59" s="361">
        <v>0</v>
      </c>
      <c r="AJ59" s="361">
        <v>121532</v>
      </c>
      <c r="AK59" s="361">
        <v>0</v>
      </c>
      <c r="AL59" s="361">
        <v>0</v>
      </c>
      <c r="AM59" s="361">
        <v>0</v>
      </c>
      <c r="AN59" s="361">
        <v>0</v>
      </c>
      <c r="AO59" s="361">
        <v>7872</v>
      </c>
      <c r="AP59" s="361">
        <v>2717</v>
      </c>
      <c r="AQ59" s="361">
        <v>0</v>
      </c>
      <c r="AR59" s="361">
        <v>8390</v>
      </c>
      <c r="AS59" s="361">
        <v>0</v>
      </c>
      <c r="AT59" s="361">
        <v>0</v>
      </c>
      <c r="AU59" s="361">
        <v>0</v>
      </c>
      <c r="AV59" s="239">
        <v>0</v>
      </c>
      <c r="AW59" s="239">
        <v>0</v>
      </c>
      <c r="AX59" s="239">
        <v>0</v>
      </c>
      <c r="AY59" s="361">
        <v>14863</v>
      </c>
      <c r="AZ59" s="361">
        <v>0</v>
      </c>
      <c r="BA59" s="239">
        <v>0</v>
      </c>
      <c r="BB59" s="239">
        <v>0</v>
      </c>
      <c r="BC59" s="239">
        <v>0</v>
      </c>
      <c r="BD59" s="239">
        <v>0</v>
      </c>
      <c r="BE59" s="361">
        <v>138329</v>
      </c>
      <c r="BF59" s="239">
        <v>0</v>
      </c>
      <c r="BG59" s="239">
        <v>0</v>
      </c>
      <c r="BH59" s="239">
        <v>0</v>
      </c>
      <c r="BI59" s="239">
        <v>0</v>
      </c>
      <c r="BJ59" s="239">
        <v>0</v>
      </c>
      <c r="BK59" s="239">
        <v>0</v>
      </c>
      <c r="BL59" s="239">
        <v>0</v>
      </c>
      <c r="BM59" s="239">
        <v>0</v>
      </c>
      <c r="BN59" s="239">
        <v>0</v>
      </c>
      <c r="BO59" s="239">
        <v>0</v>
      </c>
      <c r="BP59" s="239">
        <v>0</v>
      </c>
      <c r="BQ59" s="239">
        <v>0</v>
      </c>
      <c r="BR59" s="239">
        <v>0</v>
      </c>
      <c r="BS59" s="239">
        <v>0</v>
      </c>
      <c r="BT59" s="239">
        <v>0</v>
      </c>
      <c r="BU59" s="239">
        <v>0</v>
      </c>
      <c r="BV59" s="239">
        <v>0</v>
      </c>
      <c r="BW59" s="239">
        <v>0</v>
      </c>
      <c r="BX59" s="239">
        <v>0</v>
      </c>
      <c r="BY59" s="239">
        <v>0</v>
      </c>
      <c r="BZ59" s="239">
        <v>0</v>
      </c>
      <c r="CA59" s="239">
        <v>0</v>
      </c>
      <c r="CB59" s="239">
        <v>0</v>
      </c>
      <c r="CC59" s="239">
        <v>0</v>
      </c>
      <c r="CD59" s="229">
        <v>0</v>
      </c>
      <c r="CE59" s="28">
        <v>0</v>
      </c>
      <c r="CF59" s="359">
        <v>0</v>
      </c>
    </row>
    <row r="60" spans="1:84" s="205" customFormat="1" x14ac:dyDescent="0.35">
      <c r="A60" s="212" t="s">
        <v>262</v>
      </c>
      <c r="B60" s="213"/>
      <c r="C60" s="363">
        <v>6.6</v>
      </c>
      <c r="D60" s="363">
        <v>0</v>
      </c>
      <c r="E60" s="363">
        <v>47.56</v>
      </c>
      <c r="F60" s="363">
        <v>0</v>
      </c>
      <c r="G60" s="363">
        <v>0</v>
      </c>
      <c r="H60" s="363">
        <v>0</v>
      </c>
      <c r="I60" s="363">
        <v>0</v>
      </c>
      <c r="J60" s="363">
        <v>1.51</v>
      </c>
      <c r="K60" s="363">
        <v>0</v>
      </c>
      <c r="L60" s="363">
        <v>1.19</v>
      </c>
      <c r="M60" s="363">
        <v>10.37</v>
      </c>
      <c r="N60" s="363">
        <v>0</v>
      </c>
      <c r="O60" s="363">
        <v>0.78</v>
      </c>
      <c r="P60" s="364">
        <v>19.78</v>
      </c>
      <c r="Q60" s="364">
        <v>5.16</v>
      </c>
      <c r="R60" s="364">
        <v>21.63</v>
      </c>
      <c r="S60" s="365">
        <v>12.52</v>
      </c>
      <c r="T60" s="365">
        <v>0</v>
      </c>
      <c r="U60" s="366">
        <v>33.1</v>
      </c>
      <c r="V60" s="364">
        <v>0</v>
      </c>
      <c r="W60" s="364">
        <v>2.19</v>
      </c>
      <c r="X60" s="364">
        <v>6.04</v>
      </c>
      <c r="Y60" s="364">
        <v>24.27</v>
      </c>
      <c r="Z60" s="364">
        <v>0</v>
      </c>
      <c r="AA60" s="364">
        <v>0.28000000000000003</v>
      </c>
      <c r="AB60" s="365">
        <v>13.42</v>
      </c>
      <c r="AC60" s="364">
        <v>25.38</v>
      </c>
      <c r="AD60" s="364">
        <v>0</v>
      </c>
      <c r="AE60" s="364">
        <v>32.14</v>
      </c>
      <c r="AF60" s="364">
        <v>0</v>
      </c>
      <c r="AG60" s="364">
        <v>39.25</v>
      </c>
      <c r="AH60" s="364">
        <v>0</v>
      </c>
      <c r="AI60" s="364">
        <v>0</v>
      </c>
      <c r="AJ60" s="364">
        <v>197.92</v>
      </c>
      <c r="AK60" s="364">
        <v>0</v>
      </c>
      <c r="AL60" s="364">
        <v>0</v>
      </c>
      <c r="AM60" s="364">
        <v>0</v>
      </c>
      <c r="AN60" s="364">
        <v>0</v>
      </c>
      <c r="AO60" s="364">
        <v>3.64</v>
      </c>
      <c r="AP60" s="364">
        <v>3.75</v>
      </c>
      <c r="AQ60" s="364">
        <v>0</v>
      </c>
      <c r="AR60" s="364">
        <v>25.42</v>
      </c>
      <c r="AS60" s="364">
        <v>0</v>
      </c>
      <c r="AT60" s="364">
        <v>0</v>
      </c>
      <c r="AU60" s="364">
        <v>0</v>
      </c>
      <c r="AV60" s="365">
        <v>3.68</v>
      </c>
      <c r="AW60" s="365">
        <v>0</v>
      </c>
      <c r="AX60" s="365">
        <v>0</v>
      </c>
      <c r="AY60" s="364">
        <v>24.47</v>
      </c>
      <c r="AZ60" s="364">
        <v>0</v>
      </c>
      <c r="BA60" s="365">
        <v>0</v>
      </c>
      <c r="BB60" s="365">
        <v>0</v>
      </c>
      <c r="BC60" s="365">
        <v>0</v>
      </c>
      <c r="BD60" s="365">
        <v>0</v>
      </c>
      <c r="BE60" s="364">
        <v>8.76</v>
      </c>
      <c r="BF60" s="365">
        <v>26.28</v>
      </c>
      <c r="BG60" s="365">
        <v>0</v>
      </c>
      <c r="BH60" s="365">
        <v>23.35</v>
      </c>
      <c r="BI60" s="365">
        <v>0</v>
      </c>
      <c r="BJ60" s="365">
        <v>0</v>
      </c>
      <c r="BK60" s="365">
        <v>30.27</v>
      </c>
      <c r="BL60" s="365">
        <v>19.579999999999998</v>
      </c>
      <c r="BM60" s="365">
        <v>0</v>
      </c>
      <c r="BN60" s="365">
        <v>0</v>
      </c>
      <c r="BO60" s="365">
        <v>2.87</v>
      </c>
      <c r="BP60" s="365">
        <v>0</v>
      </c>
      <c r="BQ60" s="365">
        <v>0</v>
      </c>
      <c r="BR60" s="365">
        <v>8.2799999999999994</v>
      </c>
      <c r="BS60" s="365">
        <v>0</v>
      </c>
      <c r="BT60" s="365">
        <v>0</v>
      </c>
      <c r="BU60" s="365">
        <v>0</v>
      </c>
      <c r="BV60" s="365">
        <v>12.36</v>
      </c>
      <c r="BW60" s="365">
        <v>0</v>
      </c>
      <c r="BX60" s="365">
        <v>0</v>
      </c>
      <c r="BY60" s="365">
        <v>20.25</v>
      </c>
      <c r="BZ60" s="365">
        <v>0</v>
      </c>
      <c r="CA60" s="365"/>
      <c r="CB60" s="365">
        <v>0</v>
      </c>
      <c r="CC60" s="365">
        <f>38.52</f>
        <v>38.520000000000003</v>
      </c>
      <c r="CD60" s="214" t="s">
        <v>248</v>
      </c>
      <c r="CE60" s="232">
        <f t="shared" ref="CE60:CE68" si="4">SUM(C60:CD60)</f>
        <v>752.56999999999982</v>
      </c>
      <c r="CF60" s="367">
        <v>0</v>
      </c>
    </row>
    <row r="61" spans="1:84" x14ac:dyDescent="0.35">
      <c r="A61" s="35" t="s">
        <v>263</v>
      </c>
      <c r="B61" s="16"/>
      <c r="C61" s="358">
        <v>873960</v>
      </c>
      <c r="D61" s="358">
        <v>0</v>
      </c>
      <c r="E61" s="358">
        <v>5530571</v>
      </c>
      <c r="F61" s="358">
        <v>0</v>
      </c>
      <c r="G61" s="358">
        <v>0</v>
      </c>
      <c r="H61" s="358">
        <v>0</v>
      </c>
      <c r="I61" s="358">
        <v>0</v>
      </c>
      <c r="J61" s="358">
        <v>175738</v>
      </c>
      <c r="K61" s="358">
        <v>0</v>
      </c>
      <c r="L61" s="358">
        <v>138264</v>
      </c>
      <c r="M61" s="358">
        <v>1141383</v>
      </c>
      <c r="N61" s="358">
        <v>0</v>
      </c>
      <c r="O61" s="358">
        <v>90453</v>
      </c>
      <c r="P61" s="361">
        <v>1675031</v>
      </c>
      <c r="Q61" s="361">
        <v>673522</v>
      </c>
      <c r="R61" s="361">
        <v>1317548</v>
      </c>
      <c r="S61" s="368">
        <f>160523+440583</f>
        <v>601106</v>
      </c>
      <c r="T61" s="368">
        <v>0</v>
      </c>
      <c r="U61" s="362">
        <v>1993877</v>
      </c>
      <c r="V61" s="361">
        <v>0</v>
      </c>
      <c r="W61" s="361">
        <v>179592</v>
      </c>
      <c r="X61" s="361">
        <v>494674</v>
      </c>
      <c r="Y61" s="361">
        <v>1986881</v>
      </c>
      <c r="Z61" s="361">
        <v>0</v>
      </c>
      <c r="AA61" s="361">
        <v>23300</v>
      </c>
      <c r="AB61" s="369">
        <v>1508364</v>
      </c>
      <c r="AC61" s="361">
        <v>1756454</v>
      </c>
      <c r="AD61" s="361">
        <v>0</v>
      </c>
      <c r="AE61" s="361">
        <v>3098797</v>
      </c>
      <c r="AF61" s="361">
        <v>0</v>
      </c>
      <c r="AG61" s="361">
        <v>5982299</v>
      </c>
      <c r="AH61" s="361">
        <v>0</v>
      </c>
      <c r="AI61" s="361">
        <v>0</v>
      </c>
      <c r="AJ61" s="361">
        <v>26784397</v>
      </c>
      <c r="AK61" s="361">
        <v>0</v>
      </c>
      <c r="AL61" s="361">
        <v>0</v>
      </c>
      <c r="AM61" s="361">
        <v>0</v>
      </c>
      <c r="AN61" s="361">
        <v>0</v>
      </c>
      <c r="AO61" s="361">
        <v>423838</v>
      </c>
      <c r="AP61" s="361">
        <v>415129</v>
      </c>
      <c r="AQ61" s="361">
        <v>0</v>
      </c>
      <c r="AR61" s="361">
        <v>2639094</v>
      </c>
      <c r="AS61" s="361">
        <v>0</v>
      </c>
      <c r="AT61" s="361">
        <v>0</v>
      </c>
      <c r="AU61" s="361">
        <v>0</v>
      </c>
      <c r="AV61" s="368">
        <v>2263304</v>
      </c>
      <c r="AW61" s="368">
        <v>0</v>
      </c>
      <c r="AX61" s="368">
        <v>0</v>
      </c>
      <c r="AY61" s="361">
        <v>1058138</v>
      </c>
      <c r="AZ61" s="361">
        <v>0</v>
      </c>
      <c r="BA61" s="368">
        <v>0</v>
      </c>
      <c r="BB61" s="368">
        <v>0</v>
      </c>
      <c r="BC61" s="368">
        <v>0</v>
      </c>
      <c r="BD61" s="368">
        <v>0</v>
      </c>
      <c r="BE61" s="361">
        <v>766755</v>
      </c>
      <c r="BF61" s="368">
        <v>1074605</v>
      </c>
      <c r="BG61" s="368">
        <v>0</v>
      </c>
      <c r="BH61" s="368">
        <v>1932809</v>
      </c>
      <c r="BI61" s="368">
        <v>0</v>
      </c>
      <c r="BJ61" s="368">
        <v>0</v>
      </c>
      <c r="BK61" s="368">
        <v>1317645</v>
      </c>
      <c r="BL61" s="368">
        <v>935754</v>
      </c>
      <c r="BM61" s="368">
        <v>0</v>
      </c>
      <c r="BN61" s="368">
        <v>0</v>
      </c>
      <c r="BO61" s="368">
        <v>245250</v>
      </c>
      <c r="BP61" s="368">
        <v>0</v>
      </c>
      <c r="BQ61" s="368">
        <v>0</v>
      </c>
      <c r="BR61" s="368">
        <v>801887</v>
      </c>
      <c r="BS61" s="368">
        <v>0</v>
      </c>
      <c r="BT61" s="368">
        <v>0</v>
      </c>
      <c r="BU61" s="368">
        <v>0</v>
      </c>
      <c r="BV61" s="368">
        <v>730772</v>
      </c>
      <c r="BW61" s="368">
        <v>0</v>
      </c>
      <c r="BX61" s="368">
        <v>0</v>
      </c>
      <c r="BY61" s="368">
        <v>2324819</v>
      </c>
      <c r="BZ61" s="368">
        <v>0</v>
      </c>
      <c r="CA61" s="368">
        <v>0</v>
      </c>
      <c r="CB61" s="368">
        <v>0</v>
      </c>
      <c r="CC61" s="368">
        <v>5830179</v>
      </c>
      <c r="CD61" s="25" t="s">
        <v>248</v>
      </c>
      <c r="CE61" s="28">
        <f t="shared" si="4"/>
        <v>78786189</v>
      </c>
      <c r="CF61" s="359">
        <v>0</v>
      </c>
    </row>
    <row r="62" spans="1:84" x14ac:dyDescent="0.35">
      <c r="A62" s="35" t="s">
        <v>11</v>
      </c>
      <c r="B62" s="16"/>
      <c r="C62" s="28">
        <f>ROUND(C47+C48,0)</f>
        <v>195837</v>
      </c>
      <c r="D62" s="28">
        <f t="shared" ref="D62:BO62" si="5">ROUND(D47+D48,0)</f>
        <v>0</v>
      </c>
      <c r="E62" s="28">
        <f t="shared" si="5"/>
        <v>1239292</v>
      </c>
      <c r="F62" s="28">
        <f t="shared" si="5"/>
        <v>0</v>
      </c>
      <c r="G62" s="28">
        <f t="shared" si="5"/>
        <v>0</v>
      </c>
      <c r="H62" s="28">
        <f t="shared" si="5"/>
        <v>0</v>
      </c>
      <c r="I62" s="28">
        <f t="shared" si="5"/>
        <v>0</v>
      </c>
      <c r="J62" s="28">
        <f t="shared" si="5"/>
        <v>39379</v>
      </c>
      <c r="K62" s="28">
        <f t="shared" si="5"/>
        <v>0</v>
      </c>
      <c r="L62" s="28">
        <f t="shared" si="5"/>
        <v>30982</v>
      </c>
      <c r="M62" s="28">
        <f t="shared" si="5"/>
        <v>255761</v>
      </c>
      <c r="N62" s="28">
        <f t="shared" si="5"/>
        <v>0</v>
      </c>
      <c r="O62" s="28">
        <f t="shared" si="5"/>
        <v>20269</v>
      </c>
      <c r="P62" s="28">
        <f t="shared" si="5"/>
        <v>375341</v>
      </c>
      <c r="Q62" s="28">
        <f t="shared" si="5"/>
        <v>150923</v>
      </c>
      <c r="R62" s="28">
        <f t="shared" si="5"/>
        <v>295237</v>
      </c>
      <c r="S62" s="28">
        <f t="shared" si="5"/>
        <v>134696</v>
      </c>
      <c r="T62" s="28">
        <f t="shared" si="5"/>
        <v>0</v>
      </c>
      <c r="U62" s="28">
        <f t="shared" si="5"/>
        <v>446789</v>
      </c>
      <c r="V62" s="28">
        <f t="shared" si="5"/>
        <v>0</v>
      </c>
      <c r="W62" s="28">
        <f t="shared" si="5"/>
        <v>40243</v>
      </c>
      <c r="X62" s="28">
        <f t="shared" si="5"/>
        <v>110847</v>
      </c>
      <c r="Y62" s="28">
        <f t="shared" si="5"/>
        <v>445221</v>
      </c>
      <c r="Z62" s="28">
        <f t="shared" si="5"/>
        <v>0</v>
      </c>
      <c r="AA62" s="28">
        <f t="shared" si="5"/>
        <v>5221</v>
      </c>
      <c r="AB62" s="28">
        <f t="shared" si="5"/>
        <v>337995</v>
      </c>
      <c r="AC62" s="28">
        <f t="shared" si="5"/>
        <v>393587</v>
      </c>
      <c r="AD62" s="28">
        <f t="shared" si="5"/>
        <v>0</v>
      </c>
      <c r="AE62" s="28">
        <f t="shared" si="5"/>
        <v>694379</v>
      </c>
      <c r="AF62" s="28">
        <f t="shared" si="5"/>
        <v>0</v>
      </c>
      <c r="AG62" s="28">
        <f t="shared" si="5"/>
        <v>1340515</v>
      </c>
      <c r="AH62" s="28">
        <f t="shared" si="5"/>
        <v>0</v>
      </c>
      <c r="AI62" s="28">
        <f t="shared" si="5"/>
        <v>0</v>
      </c>
      <c r="AJ62" s="28">
        <f t="shared" si="5"/>
        <v>6001856</v>
      </c>
      <c r="AK62" s="28">
        <f t="shared" si="5"/>
        <v>0</v>
      </c>
      <c r="AL62" s="28">
        <f t="shared" si="5"/>
        <v>0</v>
      </c>
      <c r="AM62" s="28">
        <f t="shared" si="5"/>
        <v>0</v>
      </c>
      <c r="AN62" s="28">
        <f t="shared" si="5"/>
        <v>0</v>
      </c>
      <c r="AO62" s="28">
        <f t="shared" si="5"/>
        <v>94974</v>
      </c>
      <c r="AP62" s="28">
        <f t="shared" si="5"/>
        <v>93022</v>
      </c>
      <c r="AQ62" s="28">
        <f t="shared" si="5"/>
        <v>0</v>
      </c>
      <c r="AR62" s="28">
        <f t="shared" si="5"/>
        <v>591369</v>
      </c>
      <c r="AS62" s="28">
        <f t="shared" si="5"/>
        <v>0</v>
      </c>
      <c r="AT62" s="28">
        <f t="shared" si="5"/>
        <v>0</v>
      </c>
      <c r="AU62" s="28">
        <f t="shared" si="5"/>
        <v>0</v>
      </c>
      <c r="AV62" s="28">
        <f t="shared" si="5"/>
        <v>507162</v>
      </c>
      <c r="AW62" s="28">
        <f t="shared" si="5"/>
        <v>0</v>
      </c>
      <c r="AX62" s="28">
        <f t="shared" si="5"/>
        <v>0</v>
      </c>
      <c r="AY62" s="28">
        <f t="shared" si="5"/>
        <v>237108</v>
      </c>
      <c r="AZ62" s="28">
        <f t="shared" si="5"/>
        <v>0</v>
      </c>
      <c r="BA62" s="28">
        <f t="shared" si="5"/>
        <v>0</v>
      </c>
      <c r="BB62" s="28">
        <f t="shared" si="5"/>
        <v>0</v>
      </c>
      <c r="BC62" s="28">
        <f t="shared" si="5"/>
        <v>0</v>
      </c>
      <c r="BD62" s="28">
        <f t="shared" si="5"/>
        <v>0</v>
      </c>
      <c r="BE62" s="28">
        <f t="shared" si="5"/>
        <v>171815</v>
      </c>
      <c r="BF62" s="28">
        <f t="shared" si="5"/>
        <v>240798</v>
      </c>
      <c r="BG62" s="28">
        <f t="shared" si="5"/>
        <v>0</v>
      </c>
      <c r="BH62" s="28">
        <f t="shared" si="5"/>
        <v>433104</v>
      </c>
      <c r="BI62" s="28">
        <f t="shared" si="5"/>
        <v>0</v>
      </c>
      <c r="BJ62" s="28">
        <f t="shared" si="5"/>
        <v>0</v>
      </c>
      <c r="BK62" s="28">
        <f t="shared" si="5"/>
        <v>295258</v>
      </c>
      <c r="BL62" s="28">
        <f t="shared" si="5"/>
        <v>209684</v>
      </c>
      <c r="BM62" s="28">
        <f t="shared" si="5"/>
        <v>0</v>
      </c>
      <c r="BN62" s="28">
        <f t="shared" si="5"/>
        <v>0</v>
      </c>
      <c r="BO62" s="28">
        <f t="shared" si="5"/>
        <v>54956</v>
      </c>
      <c r="BP62" s="28">
        <f t="shared" ref="BP62:CC62" si="6">ROUND(BP47+BP48,0)</f>
        <v>0</v>
      </c>
      <c r="BQ62" s="28">
        <f t="shared" si="6"/>
        <v>0</v>
      </c>
      <c r="BR62" s="28">
        <f t="shared" si="6"/>
        <v>179687</v>
      </c>
      <c r="BS62" s="28">
        <f t="shared" si="6"/>
        <v>0</v>
      </c>
      <c r="BT62" s="28">
        <f t="shared" si="6"/>
        <v>0</v>
      </c>
      <c r="BU62" s="28">
        <f t="shared" si="6"/>
        <v>0</v>
      </c>
      <c r="BV62" s="28">
        <f t="shared" si="6"/>
        <v>163752</v>
      </c>
      <c r="BW62" s="28">
        <f t="shared" si="6"/>
        <v>0</v>
      </c>
      <c r="BX62" s="28">
        <f t="shared" si="6"/>
        <v>0</v>
      </c>
      <c r="BY62" s="28">
        <f t="shared" si="6"/>
        <v>520946</v>
      </c>
      <c r="BZ62" s="28">
        <f t="shared" si="6"/>
        <v>0</v>
      </c>
      <c r="CA62" s="28">
        <f t="shared" si="6"/>
        <v>0</v>
      </c>
      <c r="CB62" s="28">
        <f t="shared" si="6"/>
        <v>0</v>
      </c>
      <c r="CC62" s="28">
        <f t="shared" si="6"/>
        <v>1306428</v>
      </c>
      <c r="CD62" s="25" t="s">
        <v>248</v>
      </c>
      <c r="CE62" s="28">
        <f t="shared" si="4"/>
        <v>17654433</v>
      </c>
      <c r="CF62" s="359">
        <v>0</v>
      </c>
    </row>
    <row r="63" spans="1:84" x14ac:dyDescent="0.35">
      <c r="A63" s="35" t="s">
        <v>264</v>
      </c>
      <c r="B63" s="16"/>
      <c r="C63" s="358">
        <v>400874</v>
      </c>
      <c r="D63" s="358">
        <v>0</v>
      </c>
      <c r="E63" s="358">
        <v>577580</v>
      </c>
      <c r="F63" s="358">
        <v>0</v>
      </c>
      <c r="G63" s="358">
        <v>0</v>
      </c>
      <c r="H63" s="358">
        <v>0</v>
      </c>
      <c r="I63" s="358">
        <v>0</v>
      </c>
      <c r="J63" s="358">
        <v>18353</v>
      </c>
      <c r="K63" s="358">
        <v>0</v>
      </c>
      <c r="L63" s="358">
        <v>14439</v>
      </c>
      <c r="M63" s="358">
        <v>0</v>
      </c>
      <c r="N63" s="358">
        <v>0</v>
      </c>
      <c r="O63" s="358">
        <v>9446</v>
      </c>
      <c r="P63" s="361">
        <v>1342672</v>
      </c>
      <c r="Q63" s="361">
        <v>0</v>
      </c>
      <c r="R63" s="361">
        <v>0</v>
      </c>
      <c r="S63" s="368">
        <v>201</v>
      </c>
      <c r="T63" s="368">
        <v>0</v>
      </c>
      <c r="U63" s="362">
        <v>329959</v>
      </c>
      <c r="V63" s="361">
        <v>0</v>
      </c>
      <c r="W63" s="361">
        <v>66691</v>
      </c>
      <c r="X63" s="361">
        <v>183695</v>
      </c>
      <c r="Y63" s="361">
        <v>737819</v>
      </c>
      <c r="Z63" s="361">
        <v>0</v>
      </c>
      <c r="AA63" s="361">
        <v>8652</v>
      </c>
      <c r="AB63" s="369">
        <v>891286</v>
      </c>
      <c r="AC63" s="361">
        <v>137583</v>
      </c>
      <c r="AD63" s="361">
        <v>0</v>
      </c>
      <c r="AE63" s="361">
        <v>317180</v>
      </c>
      <c r="AF63" s="361">
        <v>0</v>
      </c>
      <c r="AG63" s="361">
        <v>331610</v>
      </c>
      <c r="AH63" s="361">
        <v>0</v>
      </c>
      <c r="AI63" s="361">
        <v>0</v>
      </c>
      <c r="AJ63" s="361">
        <v>2553925</v>
      </c>
      <c r="AK63" s="361">
        <v>0</v>
      </c>
      <c r="AL63" s="361">
        <v>0</v>
      </c>
      <c r="AM63" s="361">
        <v>0</v>
      </c>
      <c r="AN63" s="361">
        <v>0</v>
      </c>
      <c r="AO63" s="361">
        <v>44263</v>
      </c>
      <c r="AP63" s="361">
        <v>555300</v>
      </c>
      <c r="AQ63" s="361">
        <v>0</v>
      </c>
      <c r="AR63" s="361">
        <v>319965</v>
      </c>
      <c r="AS63" s="361">
        <v>0</v>
      </c>
      <c r="AT63" s="361">
        <v>0</v>
      </c>
      <c r="AU63" s="361">
        <v>0</v>
      </c>
      <c r="AV63" s="368">
        <v>0</v>
      </c>
      <c r="AW63" s="368">
        <v>0</v>
      </c>
      <c r="AX63" s="368">
        <v>0</v>
      </c>
      <c r="AY63" s="361">
        <v>0</v>
      </c>
      <c r="AZ63" s="361">
        <v>0</v>
      </c>
      <c r="BA63" s="368">
        <v>0</v>
      </c>
      <c r="BB63" s="368">
        <v>0</v>
      </c>
      <c r="BC63" s="368">
        <v>0</v>
      </c>
      <c r="BD63" s="368">
        <v>0</v>
      </c>
      <c r="BE63" s="361">
        <v>0</v>
      </c>
      <c r="BF63" s="368">
        <v>0</v>
      </c>
      <c r="BG63" s="368">
        <v>0</v>
      </c>
      <c r="BH63" s="368">
        <v>0</v>
      </c>
      <c r="BI63" s="368">
        <v>0</v>
      </c>
      <c r="BJ63" s="368">
        <v>0</v>
      </c>
      <c r="BK63" s="368">
        <v>49260</v>
      </c>
      <c r="BL63" s="368">
        <v>0</v>
      </c>
      <c r="BM63" s="368">
        <v>0</v>
      </c>
      <c r="BN63" s="368">
        <v>0</v>
      </c>
      <c r="BO63" s="368">
        <v>0</v>
      </c>
      <c r="BP63" s="368">
        <v>0</v>
      </c>
      <c r="BQ63" s="368">
        <v>0</v>
      </c>
      <c r="BR63" s="368">
        <v>52822</v>
      </c>
      <c r="BS63" s="368">
        <v>0</v>
      </c>
      <c r="BT63" s="368">
        <v>0</v>
      </c>
      <c r="BU63" s="368">
        <v>0</v>
      </c>
      <c r="BV63" s="368">
        <v>31827</v>
      </c>
      <c r="BW63" s="368">
        <v>0</v>
      </c>
      <c r="BX63" s="368">
        <v>0</v>
      </c>
      <c r="BY63" s="368">
        <v>0</v>
      </c>
      <c r="BZ63" s="368">
        <v>0</v>
      </c>
      <c r="CA63" s="368">
        <v>0</v>
      </c>
      <c r="CB63" s="368">
        <v>0</v>
      </c>
      <c r="CC63" s="368">
        <v>409571</v>
      </c>
      <c r="CD63" s="25" t="s">
        <v>248</v>
      </c>
      <c r="CE63" s="28">
        <f t="shared" si="4"/>
        <v>9384973</v>
      </c>
      <c r="CF63" s="359">
        <v>0</v>
      </c>
    </row>
    <row r="64" spans="1:84" x14ac:dyDescent="0.35">
      <c r="A64" s="35" t="s">
        <v>265</v>
      </c>
      <c r="B64" s="16"/>
      <c r="C64" s="358">
        <v>63201</v>
      </c>
      <c r="D64" s="358">
        <v>0</v>
      </c>
      <c r="E64" s="358">
        <v>104992</v>
      </c>
      <c r="F64" s="358">
        <v>0</v>
      </c>
      <c r="G64" s="358">
        <v>0</v>
      </c>
      <c r="H64" s="358">
        <v>0</v>
      </c>
      <c r="I64" s="358">
        <v>0</v>
      </c>
      <c r="J64" s="358">
        <v>3336</v>
      </c>
      <c r="K64" s="358">
        <v>0</v>
      </c>
      <c r="L64" s="358">
        <v>2625</v>
      </c>
      <c r="M64" s="358">
        <v>11781</v>
      </c>
      <c r="N64" s="358">
        <v>0</v>
      </c>
      <c r="O64" s="358">
        <v>1717</v>
      </c>
      <c r="P64" s="361">
        <v>475287</v>
      </c>
      <c r="Q64" s="361">
        <v>9264</v>
      </c>
      <c r="R64" s="361">
        <v>177658</v>
      </c>
      <c r="S64" s="368">
        <v>4360821</v>
      </c>
      <c r="T64" s="368">
        <v>0</v>
      </c>
      <c r="U64" s="362">
        <v>1709240</v>
      </c>
      <c r="V64" s="361">
        <v>0</v>
      </c>
      <c r="W64" s="361">
        <v>30580</v>
      </c>
      <c r="X64" s="361">
        <v>84230</v>
      </c>
      <c r="Y64" s="361">
        <v>338313</v>
      </c>
      <c r="Z64" s="361">
        <v>0</v>
      </c>
      <c r="AA64" s="361">
        <v>3967</v>
      </c>
      <c r="AB64" s="369">
        <v>21425531</v>
      </c>
      <c r="AC64" s="361">
        <v>149862</v>
      </c>
      <c r="AD64" s="361">
        <v>0</v>
      </c>
      <c r="AE64" s="361">
        <v>68577</v>
      </c>
      <c r="AF64" s="361">
        <v>0</v>
      </c>
      <c r="AG64" s="361">
        <v>339131</v>
      </c>
      <c r="AH64" s="361">
        <v>0</v>
      </c>
      <c r="AI64" s="361">
        <v>0</v>
      </c>
      <c r="AJ64" s="361">
        <v>3181617</v>
      </c>
      <c r="AK64" s="361">
        <v>0</v>
      </c>
      <c r="AL64" s="361">
        <v>0</v>
      </c>
      <c r="AM64" s="361">
        <v>0</v>
      </c>
      <c r="AN64" s="361">
        <v>0</v>
      </c>
      <c r="AO64" s="361">
        <v>8046</v>
      </c>
      <c r="AP64" s="361">
        <v>1351064</v>
      </c>
      <c r="AQ64" s="361">
        <v>0</v>
      </c>
      <c r="AR64" s="361">
        <v>192390</v>
      </c>
      <c r="AS64" s="361">
        <v>0</v>
      </c>
      <c r="AT64" s="361">
        <v>0</v>
      </c>
      <c r="AU64" s="361">
        <v>0</v>
      </c>
      <c r="AV64" s="368">
        <v>248039</v>
      </c>
      <c r="AW64" s="368">
        <v>0</v>
      </c>
      <c r="AX64" s="368">
        <v>0</v>
      </c>
      <c r="AY64" s="361">
        <v>477684</v>
      </c>
      <c r="AZ64" s="361">
        <v>0</v>
      </c>
      <c r="BA64" s="368">
        <v>48016</v>
      </c>
      <c r="BB64" s="368">
        <v>0</v>
      </c>
      <c r="BC64" s="368">
        <v>0</v>
      </c>
      <c r="BD64" s="368">
        <v>0</v>
      </c>
      <c r="BE64" s="361">
        <v>138104</v>
      </c>
      <c r="BF64" s="368">
        <v>182106</v>
      </c>
      <c r="BG64" s="368">
        <v>18057</v>
      </c>
      <c r="BH64" s="368">
        <v>483675</v>
      </c>
      <c r="BI64" s="368">
        <v>0</v>
      </c>
      <c r="BJ64" s="368">
        <v>0</v>
      </c>
      <c r="BK64" s="368">
        <v>34114</v>
      </c>
      <c r="BL64" s="368">
        <v>27121</v>
      </c>
      <c r="BM64" s="368">
        <v>0</v>
      </c>
      <c r="BN64" s="368">
        <v>0</v>
      </c>
      <c r="BO64" s="368">
        <v>239120</v>
      </c>
      <c r="BP64" s="368">
        <v>0</v>
      </c>
      <c r="BQ64" s="368">
        <v>0</v>
      </c>
      <c r="BR64" s="368">
        <v>9596</v>
      </c>
      <c r="BS64" s="368">
        <v>0</v>
      </c>
      <c r="BT64" s="368">
        <v>0</v>
      </c>
      <c r="BU64" s="368">
        <v>0</v>
      </c>
      <c r="BV64" s="368">
        <v>12194</v>
      </c>
      <c r="BW64" s="368">
        <v>0</v>
      </c>
      <c r="BX64" s="368">
        <v>0</v>
      </c>
      <c r="BY64" s="368">
        <v>30940</v>
      </c>
      <c r="BZ64" s="368">
        <v>0</v>
      </c>
      <c r="CA64" s="368">
        <v>0</v>
      </c>
      <c r="CB64" s="368">
        <v>0</v>
      </c>
      <c r="CC64" s="368">
        <v>192030</v>
      </c>
      <c r="CD64" s="25" t="s">
        <v>248</v>
      </c>
      <c r="CE64" s="28">
        <f t="shared" si="4"/>
        <v>36234026</v>
      </c>
      <c r="CF64" s="359">
        <v>0</v>
      </c>
    </row>
    <row r="65" spans="1:84" x14ac:dyDescent="0.35">
      <c r="A65" s="35" t="s">
        <v>266</v>
      </c>
      <c r="B65" s="16"/>
      <c r="C65" s="358">
        <v>0</v>
      </c>
      <c r="D65" s="358">
        <v>0</v>
      </c>
      <c r="E65" s="358">
        <v>0</v>
      </c>
      <c r="F65" s="358">
        <v>0</v>
      </c>
      <c r="G65" s="358">
        <v>0</v>
      </c>
      <c r="H65" s="358">
        <v>0</v>
      </c>
      <c r="I65" s="358">
        <v>0</v>
      </c>
      <c r="J65" s="358">
        <v>0</v>
      </c>
      <c r="K65" s="358">
        <v>0</v>
      </c>
      <c r="L65" s="358">
        <v>0</v>
      </c>
      <c r="M65" s="358">
        <v>1899</v>
      </c>
      <c r="N65" s="358">
        <v>0</v>
      </c>
      <c r="O65" s="358">
        <v>0</v>
      </c>
      <c r="P65" s="361">
        <v>8607</v>
      </c>
      <c r="Q65" s="361">
        <v>0</v>
      </c>
      <c r="R65" s="361">
        <v>0</v>
      </c>
      <c r="S65" s="368">
        <v>3677</v>
      </c>
      <c r="T65" s="368">
        <v>0</v>
      </c>
      <c r="U65" s="362">
        <v>208</v>
      </c>
      <c r="V65" s="361">
        <v>0</v>
      </c>
      <c r="W65" s="361">
        <v>0</v>
      </c>
      <c r="X65" s="361">
        <v>0</v>
      </c>
      <c r="Y65" s="361">
        <v>0</v>
      </c>
      <c r="Z65" s="361">
        <v>0</v>
      </c>
      <c r="AA65" s="361">
        <v>0</v>
      </c>
      <c r="AB65" s="369">
        <v>10040</v>
      </c>
      <c r="AC65" s="361">
        <v>0</v>
      </c>
      <c r="AD65" s="361">
        <v>0</v>
      </c>
      <c r="AE65" s="361">
        <v>0</v>
      </c>
      <c r="AF65" s="361">
        <v>0</v>
      </c>
      <c r="AG65" s="361">
        <v>0</v>
      </c>
      <c r="AH65" s="361">
        <v>0</v>
      </c>
      <c r="AI65" s="361">
        <v>0</v>
      </c>
      <c r="AJ65" s="361">
        <v>139486</v>
      </c>
      <c r="AK65" s="361">
        <v>0</v>
      </c>
      <c r="AL65" s="361">
        <v>0</v>
      </c>
      <c r="AM65" s="361">
        <v>0</v>
      </c>
      <c r="AN65" s="361">
        <v>0</v>
      </c>
      <c r="AO65" s="361">
        <v>0</v>
      </c>
      <c r="AP65" s="361">
        <v>20185</v>
      </c>
      <c r="AQ65" s="361">
        <v>0</v>
      </c>
      <c r="AR65" s="361">
        <v>2658</v>
      </c>
      <c r="AS65" s="361">
        <v>0</v>
      </c>
      <c r="AT65" s="361">
        <v>0</v>
      </c>
      <c r="AU65" s="361">
        <v>0</v>
      </c>
      <c r="AV65" s="368">
        <v>0</v>
      </c>
      <c r="AW65" s="368">
        <v>0</v>
      </c>
      <c r="AX65" s="368">
        <v>0</v>
      </c>
      <c r="AY65" s="361">
        <v>15789</v>
      </c>
      <c r="AZ65" s="361">
        <v>0</v>
      </c>
      <c r="BA65" s="368">
        <v>0</v>
      </c>
      <c r="BB65" s="368">
        <v>0</v>
      </c>
      <c r="BC65" s="368">
        <v>0</v>
      </c>
      <c r="BD65" s="368">
        <v>0</v>
      </c>
      <c r="BE65" s="361">
        <v>985385</v>
      </c>
      <c r="BF65" s="368">
        <v>65</v>
      </c>
      <c r="BG65" s="368">
        <v>192682</v>
      </c>
      <c r="BH65" s="368">
        <v>-30869</v>
      </c>
      <c r="BI65" s="368">
        <v>0</v>
      </c>
      <c r="BJ65" s="368">
        <v>0</v>
      </c>
      <c r="BK65" s="368">
        <v>1387</v>
      </c>
      <c r="BL65" s="368">
        <v>0</v>
      </c>
      <c r="BM65" s="368">
        <v>0</v>
      </c>
      <c r="BN65" s="368">
        <v>0</v>
      </c>
      <c r="BO65" s="368">
        <v>0</v>
      </c>
      <c r="BP65" s="368">
        <v>0</v>
      </c>
      <c r="BQ65" s="368">
        <v>0</v>
      </c>
      <c r="BR65" s="368">
        <v>4621</v>
      </c>
      <c r="BS65" s="368">
        <v>0</v>
      </c>
      <c r="BT65" s="368">
        <v>0</v>
      </c>
      <c r="BU65" s="368">
        <v>0</v>
      </c>
      <c r="BV65" s="368">
        <v>15399</v>
      </c>
      <c r="BW65" s="368">
        <v>0</v>
      </c>
      <c r="BX65" s="368">
        <v>0</v>
      </c>
      <c r="BY65" s="368">
        <v>1488</v>
      </c>
      <c r="BZ65" s="368">
        <v>0</v>
      </c>
      <c r="CA65" s="368">
        <v>0</v>
      </c>
      <c r="CB65" s="368">
        <v>0</v>
      </c>
      <c r="CC65" s="368">
        <v>17551</v>
      </c>
      <c r="CD65" s="25" t="s">
        <v>248</v>
      </c>
      <c r="CE65" s="28">
        <f t="shared" si="4"/>
        <v>1390258</v>
      </c>
      <c r="CF65" s="359">
        <v>0</v>
      </c>
    </row>
    <row r="66" spans="1:84" x14ac:dyDescent="0.35">
      <c r="A66" s="35" t="s">
        <v>267</v>
      </c>
      <c r="B66" s="16"/>
      <c r="C66" s="358">
        <v>5010</v>
      </c>
      <c r="D66" s="358">
        <v>0</v>
      </c>
      <c r="E66" s="358">
        <v>47025</v>
      </c>
      <c r="F66" s="358">
        <v>0</v>
      </c>
      <c r="G66" s="358">
        <v>0</v>
      </c>
      <c r="H66" s="358">
        <v>0</v>
      </c>
      <c r="I66" s="358">
        <v>0</v>
      </c>
      <c r="J66" s="358">
        <v>1494</v>
      </c>
      <c r="K66" s="358">
        <v>0</v>
      </c>
      <c r="L66" s="358">
        <v>1176</v>
      </c>
      <c r="M66" s="358">
        <v>245240</v>
      </c>
      <c r="N66" s="358">
        <v>0</v>
      </c>
      <c r="O66" s="358">
        <v>769</v>
      </c>
      <c r="P66" s="361">
        <v>12311</v>
      </c>
      <c r="Q66" s="361">
        <v>0</v>
      </c>
      <c r="R66" s="361">
        <v>-1224</v>
      </c>
      <c r="S66" s="368">
        <v>1258</v>
      </c>
      <c r="T66" s="368">
        <v>0</v>
      </c>
      <c r="U66" s="362">
        <v>1921614</v>
      </c>
      <c r="V66" s="361">
        <v>0</v>
      </c>
      <c r="W66" s="361">
        <v>208352</v>
      </c>
      <c r="X66" s="361">
        <v>573894</v>
      </c>
      <c r="Y66" s="361">
        <v>2305066</v>
      </c>
      <c r="Z66" s="361">
        <v>0</v>
      </c>
      <c r="AA66" s="361">
        <v>27031</v>
      </c>
      <c r="AB66" s="369">
        <v>244919</v>
      </c>
      <c r="AC66" s="361">
        <v>7080</v>
      </c>
      <c r="AD66" s="361">
        <v>0</v>
      </c>
      <c r="AE66" s="361">
        <v>613</v>
      </c>
      <c r="AF66" s="361">
        <v>0</v>
      </c>
      <c r="AG66" s="361">
        <v>-4462</v>
      </c>
      <c r="AH66" s="361">
        <v>0</v>
      </c>
      <c r="AI66" s="361">
        <v>0</v>
      </c>
      <c r="AJ66" s="361">
        <v>554707</v>
      </c>
      <c r="AK66" s="361">
        <v>0</v>
      </c>
      <c r="AL66" s="361">
        <v>0</v>
      </c>
      <c r="AM66" s="361">
        <v>0</v>
      </c>
      <c r="AN66" s="361">
        <v>0</v>
      </c>
      <c r="AO66" s="361">
        <v>3604</v>
      </c>
      <c r="AP66" s="361">
        <v>506810</v>
      </c>
      <c r="AQ66" s="361">
        <v>0</v>
      </c>
      <c r="AR66" s="361">
        <v>57689</v>
      </c>
      <c r="AS66" s="361">
        <v>0</v>
      </c>
      <c r="AT66" s="361">
        <v>0</v>
      </c>
      <c r="AU66" s="361">
        <v>0</v>
      </c>
      <c r="AV66" s="368">
        <v>83789</v>
      </c>
      <c r="AW66" s="368">
        <v>0</v>
      </c>
      <c r="AX66" s="368">
        <v>0</v>
      </c>
      <c r="AY66" s="361">
        <v>7704</v>
      </c>
      <c r="AZ66" s="361">
        <v>0</v>
      </c>
      <c r="BA66" s="368">
        <v>328315</v>
      </c>
      <c r="BB66" s="368">
        <v>0</v>
      </c>
      <c r="BC66" s="368">
        <v>0</v>
      </c>
      <c r="BD66" s="368">
        <v>0</v>
      </c>
      <c r="BE66" s="361">
        <v>250154</v>
      </c>
      <c r="BF66" s="368">
        <v>33147</v>
      </c>
      <c r="BG66" s="368">
        <v>272227</v>
      </c>
      <c r="BH66" s="368">
        <v>1792866</v>
      </c>
      <c r="BI66" s="368">
        <v>0</v>
      </c>
      <c r="BJ66" s="368">
        <v>0</v>
      </c>
      <c r="BK66" s="368">
        <v>726633</v>
      </c>
      <c r="BL66" s="368">
        <v>1003</v>
      </c>
      <c r="BM66" s="368">
        <v>0</v>
      </c>
      <c r="BN66" s="368">
        <v>0</v>
      </c>
      <c r="BO66" s="368">
        <v>28434</v>
      </c>
      <c r="BP66" s="368">
        <v>0</v>
      </c>
      <c r="BQ66" s="368">
        <v>0</v>
      </c>
      <c r="BR66" s="368">
        <v>92525</v>
      </c>
      <c r="BS66" s="368">
        <v>0</v>
      </c>
      <c r="BT66" s="368">
        <v>0</v>
      </c>
      <c r="BU66" s="368">
        <v>0</v>
      </c>
      <c r="BV66" s="368">
        <v>135764</v>
      </c>
      <c r="BW66" s="368">
        <v>0</v>
      </c>
      <c r="BX66" s="368">
        <v>0</v>
      </c>
      <c r="BY66" s="368">
        <v>-15254</v>
      </c>
      <c r="BZ66" s="368">
        <v>0</v>
      </c>
      <c r="CA66" s="368">
        <v>0</v>
      </c>
      <c r="CB66" s="368">
        <v>0</v>
      </c>
      <c r="CC66" s="368">
        <v>862343</v>
      </c>
      <c r="CD66" s="25" t="s">
        <v>248</v>
      </c>
      <c r="CE66" s="28">
        <f t="shared" si="4"/>
        <v>11319626</v>
      </c>
      <c r="CF66" s="359">
        <v>0</v>
      </c>
    </row>
    <row r="67" spans="1:84" x14ac:dyDescent="0.35">
      <c r="A67" s="35" t="s">
        <v>16</v>
      </c>
      <c r="B67" s="16"/>
      <c r="C67" s="28">
        <f t="shared" ref="C67:BN67" si="7">ROUND(C51+C52,0)</f>
        <v>99443</v>
      </c>
      <c r="D67" s="28">
        <f t="shared" si="7"/>
        <v>0</v>
      </c>
      <c r="E67" s="28">
        <f t="shared" si="7"/>
        <v>369618</v>
      </c>
      <c r="F67" s="28">
        <f t="shared" si="7"/>
        <v>0</v>
      </c>
      <c r="G67" s="28">
        <f t="shared" si="7"/>
        <v>0</v>
      </c>
      <c r="H67" s="28">
        <f t="shared" si="7"/>
        <v>0</v>
      </c>
      <c r="I67" s="28">
        <f t="shared" si="7"/>
        <v>0</v>
      </c>
      <c r="J67" s="28">
        <f t="shared" si="7"/>
        <v>11762</v>
      </c>
      <c r="K67" s="28">
        <f t="shared" si="7"/>
        <v>0</v>
      </c>
      <c r="L67" s="28">
        <f t="shared" si="7"/>
        <v>9258</v>
      </c>
      <c r="M67" s="28">
        <f t="shared" si="7"/>
        <v>0</v>
      </c>
      <c r="N67" s="28">
        <f t="shared" si="7"/>
        <v>0</v>
      </c>
      <c r="O67" s="28">
        <f t="shared" si="7"/>
        <v>6033</v>
      </c>
      <c r="P67" s="28">
        <f t="shared" si="7"/>
        <v>469820</v>
      </c>
      <c r="Q67" s="28">
        <f t="shared" si="7"/>
        <v>22347</v>
      </c>
      <c r="R67" s="28">
        <f t="shared" si="7"/>
        <v>5160</v>
      </c>
      <c r="S67" s="28">
        <f t="shared" si="7"/>
        <v>117616</v>
      </c>
      <c r="T67" s="28">
        <f t="shared" si="7"/>
        <v>0</v>
      </c>
      <c r="U67" s="28">
        <f t="shared" si="7"/>
        <v>261601</v>
      </c>
      <c r="V67" s="28">
        <f t="shared" si="7"/>
        <v>0</v>
      </c>
      <c r="W67" s="28">
        <f t="shared" si="7"/>
        <v>7930</v>
      </c>
      <c r="X67" s="28">
        <f t="shared" si="7"/>
        <v>21854</v>
      </c>
      <c r="Y67" s="28">
        <f t="shared" si="7"/>
        <v>87833</v>
      </c>
      <c r="Z67" s="28">
        <f t="shared" si="7"/>
        <v>0</v>
      </c>
      <c r="AA67" s="28">
        <f t="shared" si="7"/>
        <v>1024</v>
      </c>
      <c r="AB67" s="28">
        <f t="shared" si="7"/>
        <v>55803</v>
      </c>
      <c r="AC67" s="28">
        <f t="shared" si="7"/>
        <v>161979</v>
      </c>
      <c r="AD67" s="28">
        <f t="shared" si="7"/>
        <v>0</v>
      </c>
      <c r="AE67" s="28">
        <f t="shared" si="7"/>
        <v>246159</v>
      </c>
      <c r="AF67" s="28">
        <f t="shared" si="7"/>
        <v>0</v>
      </c>
      <c r="AG67" s="28">
        <f t="shared" si="7"/>
        <v>240923</v>
      </c>
      <c r="AH67" s="28">
        <f t="shared" si="7"/>
        <v>0</v>
      </c>
      <c r="AI67" s="28">
        <f t="shared" si="7"/>
        <v>0</v>
      </c>
      <c r="AJ67" s="28">
        <f t="shared" si="7"/>
        <v>1157457</v>
      </c>
      <c r="AK67" s="28">
        <f t="shared" si="7"/>
        <v>0</v>
      </c>
      <c r="AL67" s="28">
        <f t="shared" si="7"/>
        <v>0</v>
      </c>
      <c r="AM67" s="28">
        <f t="shared" si="7"/>
        <v>0</v>
      </c>
      <c r="AN67" s="28">
        <f t="shared" si="7"/>
        <v>0</v>
      </c>
      <c r="AO67" s="28">
        <f t="shared" si="7"/>
        <v>28342</v>
      </c>
      <c r="AP67" s="28">
        <f t="shared" si="7"/>
        <v>0</v>
      </c>
      <c r="AQ67" s="28">
        <f t="shared" si="7"/>
        <v>0</v>
      </c>
      <c r="AR67" s="28">
        <f t="shared" si="7"/>
        <v>0</v>
      </c>
      <c r="AS67" s="28">
        <f t="shared" si="7"/>
        <v>0</v>
      </c>
      <c r="AT67" s="28">
        <f t="shared" si="7"/>
        <v>0</v>
      </c>
      <c r="AU67" s="28">
        <f t="shared" si="7"/>
        <v>0</v>
      </c>
      <c r="AV67" s="28">
        <f t="shared" si="7"/>
        <v>185151</v>
      </c>
      <c r="AW67" s="28">
        <f t="shared" si="7"/>
        <v>0</v>
      </c>
      <c r="AX67" s="28">
        <f t="shared" si="7"/>
        <v>0</v>
      </c>
      <c r="AY67" s="28">
        <f t="shared" si="7"/>
        <v>43897</v>
      </c>
      <c r="AZ67" s="28">
        <f t="shared" si="7"/>
        <v>0</v>
      </c>
      <c r="BA67" s="28">
        <f t="shared" si="7"/>
        <v>0</v>
      </c>
      <c r="BB67" s="28">
        <f t="shared" si="7"/>
        <v>0</v>
      </c>
      <c r="BC67" s="28">
        <f t="shared" si="7"/>
        <v>0</v>
      </c>
      <c r="BD67" s="28">
        <f t="shared" si="7"/>
        <v>0</v>
      </c>
      <c r="BE67" s="28">
        <f t="shared" si="7"/>
        <v>415071</v>
      </c>
      <c r="BF67" s="28">
        <f t="shared" si="7"/>
        <v>84911</v>
      </c>
      <c r="BG67" s="28">
        <f t="shared" si="7"/>
        <v>0</v>
      </c>
      <c r="BH67" s="28">
        <f t="shared" si="7"/>
        <v>149221</v>
      </c>
      <c r="BI67" s="28">
        <f t="shared" si="7"/>
        <v>0</v>
      </c>
      <c r="BJ67" s="28">
        <f t="shared" si="7"/>
        <v>0</v>
      </c>
      <c r="BK67" s="28">
        <f t="shared" si="7"/>
        <v>147058</v>
      </c>
      <c r="BL67" s="28">
        <f t="shared" si="7"/>
        <v>75161</v>
      </c>
      <c r="BM67" s="28">
        <f t="shared" si="7"/>
        <v>0</v>
      </c>
      <c r="BN67" s="28">
        <f t="shared" si="7"/>
        <v>0</v>
      </c>
      <c r="BO67" s="28">
        <f t="shared" ref="BO67:CC67" si="8">ROUND(BO51+BO52,0)</f>
        <v>7512</v>
      </c>
      <c r="BP67" s="28">
        <f t="shared" si="8"/>
        <v>0</v>
      </c>
      <c r="BQ67" s="28">
        <f t="shared" si="8"/>
        <v>0</v>
      </c>
      <c r="BR67" s="28">
        <f t="shared" si="8"/>
        <v>69394</v>
      </c>
      <c r="BS67" s="28">
        <f t="shared" si="8"/>
        <v>0</v>
      </c>
      <c r="BT67" s="28">
        <f t="shared" si="8"/>
        <v>0</v>
      </c>
      <c r="BU67" s="28">
        <f t="shared" si="8"/>
        <v>0</v>
      </c>
      <c r="BV67" s="28">
        <f t="shared" si="8"/>
        <v>32174</v>
      </c>
      <c r="BW67" s="28">
        <f t="shared" si="8"/>
        <v>0</v>
      </c>
      <c r="BX67" s="28">
        <f t="shared" si="8"/>
        <v>0</v>
      </c>
      <c r="BY67" s="28">
        <f t="shared" si="8"/>
        <v>108131</v>
      </c>
      <c r="BZ67" s="28">
        <f t="shared" si="8"/>
        <v>0</v>
      </c>
      <c r="CA67" s="28">
        <f t="shared" si="8"/>
        <v>0</v>
      </c>
      <c r="CB67" s="28">
        <f t="shared" si="8"/>
        <v>0</v>
      </c>
      <c r="CC67" s="28">
        <f t="shared" si="8"/>
        <v>548661</v>
      </c>
      <c r="CD67" s="25" t="s">
        <v>248</v>
      </c>
      <c r="CE67" s="28">
        <f t="shared" si="4"/>
        <v>5248304</v>
      </c>
      <c r="CF67" s="359">
        <v>0</v>
      </c>
    </row>
    <row r="68" spans="1:84" x14ac:dyDescent="0.35">
      <c r="A68" s="35" t="s">
        <v>268</v>
      </c>
      <c r="B68" s="28"/>
      <c r="C68" s="358">
        <v>0</v>
      </c>
      <c r="D68" s="358">
        <v>0</v>
      </c>
      <c r="E68" s="358">
        <v>0</v>
      </c>
      <c r="F68" s="358">
        <v>0</v>
      </c>
      <c r="G68" s="358">
        <v>0</v>
      </c>
      <c r="H68" s="358">
        <v>0</v>
      </c>
      <c r="I68" s="358">
        <v>0</v>
      </c>
      <c r="J68" s="358">
        <v>0</v>
      </c>
      <c r="K68" s="358">
        <v>0</v>
      </c>
      <c r="L68" s="358">
        <v>0</v>
      </c>
      <c r="M68" s="358">
        <v>40366</v>
      </c>
      <c r="N68" s="358">
        <v>0</v>
      </c>
      <c r="O68" s="358">
        <v>0</v>
      </c>
      <c r="P68" s="361">
        <v>-28751</v>
      </c>
      <c r="Q68" s="361">
        <v>0</v>
      </c>
      <c r="R68" s="361">
        <v>1369</v>
      </c>
      <c r="S68" s="368">
        <v>4379</v>
      </c>
      <c r="T68" s="368">
        <v>0</v>
      </c>
      <c r="U68" s="362">
        <v>89156</v>
      </c>
      <c r="V68" s="361">
        <v>0</v>
      </c>
      <c r="W68" s="361">
        <v>19004</v>
      </c>
      <c r="X68" s="361">
        <v>52346</v>
      </c>
      <c r="Y68" s="361">
        <v>210250</v>
      </c>
      <c r="Z68" s="361">
        <v>0</v>
      </c>
      <c r="AA68" s="361">
        <v>2466</v>
      </c>
      <c r="AB68" s="369">
        <v>36884</v>
      </c>
      <c r="AC68" s="361">
        <v>29288</v>
      </c>
      <c r="AD68" s="361">
        <v>0</v>
      </c>
      <c r="AE68" s="361">
        <v>0</v>
      </c>
      <c r="AF68" s="361">
        <v>0</v>
      </c>
      <c r="AG68" s="361">
        <v>823</v>
      </c>
      <c r="AH68" s="361">
        <v>0</v>
      </c>
      <c r="AI68" s="361">
        <v>0</v>
      </c>
      <c r="AJ68" s="361">
        <v>-20628</v>
      </c>
      <c r="AK68" s="361">
        <v>0</v>
      </c>
      <c r="AL68" s="361">
        <v>0</v>
      </c>
      <c r="AM68" s="361">
        <v>0</v>
      </c>
      <c r="AN68" s="361">
        <v>0</v>
      </c>
      <c r="AO68" s="361">
        <v>0</v>
      </c>
      <c r="AP68" s="361">
        <v>2955</v>
      </c>
      <c r="AQ68" s="361">
        <v>0</v>
      </c>
      <c r="AR68" s="361">
        <v>40377</v>
      </c>
      <c r="AS68" s="361">
        <v>0</v>
      </c>
      <c r="AT68" s="361">
        <v>0</v>
      </c>
      <c r="AU68" s="361">
        <v>0</v>
      </c>
      <c r="AV68" s="368">
        <v>0</v>
      </c>
      <c r="AW68" s="368">
        <v>0</v>
      </c>
      <c r="AX68" s="368">
        <v>0</v>
      </c>
      <c r="AY68" s="361">
        <v>27782</v>
      </c>
      <c r="AZ68" s="361">
        <v>0</v>
      </c>
      <c r="BA68" s="368">
        <v>0</v>
      </c>
      <c r="BB68" s="368">
        <v>0</v>
      </c>
      <c r="BC68" s="368">
        <v>0</v>
      </c>
      <c r="BD68" s="368">
        <v>0</v>
      </c>
      <c r="BE68" s="361">
        <v>4966</v>
      </c>
      <c r="BF68" s="368">
        <v>28215</v>
      </c>
      <c r="BG68" s="368">
        <v>0</v>
      </c>
      <c r="BH68" s="368">
        <v>0</v>
      </c>
      <c r="BI68" s="368">
        <v>0</v>
      </c>
      <c r="BJ68" s="368">
        <v>0</v>
      </c>
      <c r="BK68" s="368">
        <v>0</v>
      </c>
      <c r="BL68" s="368">
        <v>0</v>
      </c>
      <c r="BM68" s="368">
        <v>0</v>
      </c>
      <c r="BN68" s="368">
        <v>0</v>
      </c>
      <c r="BO68" s="368">
        <v>0</v>
      </c>
      <c r="BP68" s="368">
        <v>0</v>
      </c>
      <c r="BQ68" s="368">
        <v>0</v>
      </c>
      <c r="BR68" s="368">
        <v>101</v>
      </c>
      <c r="BS68" s="368">
        <v>0</v>
      </c>
      <c r="BT68" s="368">
        <v>0</v>
      </c>
      <c r="BU68" s="368">
        <v>0</v>
      </c>
      <c r="BV68" s="368">
        <v>0</v>
      </c>
      <c r="BW68" s="368">
        <v>0</v>
      </c>
      <c r="BX68" s="368">
        <v>0</v>
      </c>
      <c r="BY68" s="368">
        <v>0</v>
      </c>
      <c r="BZ68" s="368">
        <v>0</v>
      </c>
      <c r="CA68" s="368">
        <v>0</v>
      </c>
      <c r="CB68" s="368">
        <v>0</v>
      </c>
      <c r="CC68" s="368">
        <v>64593</v>
      </c>
      <c r="CD68" s="25" t="s">
        <v>248</v>
      </c>
      <c r="CE68" s="28">
        <f t="shared" si="4"/>
        <v>605941</v>
      </c>
      <c r="CF68" s="359">
        <v>0</v>
      </c>
    </row>
    <row r="69" spans="1:84" x14ac:dyDescent="0.35">
      <c r="A69" s="35" t="s">
        <v>269</v>
      </c>
      <c r="B69" s="16"/>
      <c r="C69" s="28">
        <f t="shared" ref="C69:BN69" si="9">SUM(C70:C83)</f>
        <v>14708</v>
      </c>
      <c r="D69" s="28">
        <f t="shared" si="9"/>
        <v>0</v>
      </c>
      <c r="E69" s="28">
        <f t="shared" si="9"/>
        <v>58183</v>
      </c>
      <c r="F69" s="28">
        <f t="shared" si="9"/>
        <v>0</v>
      </c>
      <c r="G69" s="28">
        <f t="shared" si="9"/>
        <v>0</v>
      </c>
      <c r="H69" s="28">
        <f t="shared" si="9"/>
        <v>0</v>
      </c>
      <c r="I69" s="28">
        <f t="shared" si="9"/>
        <v>0</v>
      </c>
      <c r="J69" s="28">
        <f t="shared" si="9"/>
        <v>1849</v>
      </c>
      <c r="K69" s="28">
        <f t="shared" si="9"/>
        <v>0</v>
      </c>
      <c r="L69" s="28">
        <f t="shared" si="9"/>
        <v>1454</v>
      </c>
      <c r="M69" s="28">
        <f t="shared" si="9"/>
        <v>51333</v>
      </c>
      <c r="N69" s="28">
        <f t="shared" si="9"/>
        <v>0</v>
      </c>
      <c r="O69" s="28">
        <f t="shared" si="9"/>
        <v>951</v>
      </c>
      <c r="P69" s="28">
        <f t="shared" si="9"/>
        <v>191135</v>
      </c>
      <c r="Q69" s="28">
        <f t="shared" si="9"/>
        <v>0</v>
      </c>
      <c r="R69" s="28">
        <f t="shared" si="9"/>
        <v>21941</v>
      </c>
      <c r="S69" s="28">
        <f t="shared" si="9"/>
        <v>1643947</v>
      </c>
      <c r="T69" s="28">
        <f t="shared" si="9"/>
        <v>0</v>
      </c>
      <c r="U69" s="28">
        <f t="shared" si="9"/>
        <v>148483</v>
      </c>
      <c r="V69" s="28">
        <f t="shared" si="9"/>
        <v>0</v>
      </c>
      <c r="W69" s="28">
        <f t="shared" si="9"/>
        <v>29111</v>
      </c>
      <c r="X69" s="28">
        <f t="shared" si="9"/>
        <v>80185</v>
      </c>
      <c r="Y69" s="28">
        <f t="shared" si="9"/>
        <v>322066</v>
      </c>
      <c r="Z69" s="28">
        <f t="shared" si="9"/>
        <v>0</v>
      </c>
      <c r="AA69" s="28">
        <f t="shared" si="9"/>
        <v>3776</v>
      </c>
      <c r="AB69" s="28">
        <f t="shared" si="9"/>
        <v>164715</v>
      </c>
      <c r="AC69" s="28">
        <f t="shared" si="9"/>
        <v>56810</v>
      </c>
      <c r="AD69" s="28">
        <f t="shared" si="9"/>
        <v>0</v>
      </c>
      <c r="AE69" s="28">
        <f t="shared" si="9"/>
        <v>16473</v>
      </c>
      <c r="AF69" s="28">
        <f t="shared" si="9"/>
        <v>0</v>
      </c>
      <c r="AG69" s="28">
        <f t="shared" si="9"/>
        <v>227917</v>
      </c>
      <c r="AH69" s="28">
        <f t="shared" si="9"/>
        <v>0</v>
      </c>
      <c r="AI69" s="28">
        <f t="shared" si="9"/>
        <v>0</v>
      </c>
      <c r="AJ69" s="28">
        <f t="shared" si="9"/>
        <v>394408</v>
      </c>
      <c r="AK69" s="28">
        <f t="shared" si="9"/>
        <v>0</v>
      </c>
      <c r="AL69" s="28">
        <f t="shared" si="9"/>
        <v>0</v>
      </c>
      <c r="AM69" s="28">
        <f t="shared" si="9"/>
        <v>0</v>
      </c>
      <c r="AN69" s="28">
        <f t="shared" si="9"/>
        <v>0</v>
      </c>
      <c r="AO69" s="28">
        <f t="shared" si="9"/>
        <v>4459</v>
      </c>
      <c r="AP69" s="28">
        <f t="shared" si="9"/>
        <v>31001</v>
      </c>
      <c r="AQ69" s="28">
        <f t="shared" si="9"/>
        <v>0</v>
      </c>
      <c r="AR69" s="28">
        <f t="shared" si="9"/>
        <v>85290</v>
      </c>
      <c r="AS69" s="28">
        <f t="shared" si="9"/>
        <v>0</v>
      </c>
      <c r="AT69" s="28">
        <f t="shared" si="9"/>
        <v>0</v>
      </c>
      <c r="AU69" s="28">
        <f t="shared" si="9"/>
        <v>0</v>
      </c>
      <c r="AV69" s="28">
        <f t="shared" si="9"/>
        <v>10102</v>
      </c>
      <c r="AW69" s="28">
        <f t="shared" si="9"/>
        <v>0</v>
      </c>
      <c r="AX69" s="28">
        <f t="shared" si="9"/>
        <v>0</v>
      </c>
      <c r="AY69" s="28">
        <f t="shared" si="9"/>
        <v>76780</v>
      </c>
      <c r="AZ69" s="28">
        <f t="shared" si="9"/>
        <v>0</v>
      </c>
      <c r="BA69" s="28">
        <f t="shared" si="9"/>
        <v>0</v>
      </c>
      <c r="BB69" s="28">
        <f t="shared" si="9"/>
        <v>0</v>
      </c>
      <c r="BC69" s="28">
        <f t="shared" si="9"/>
        <v>0</v>
      </c>
      <c r="BD69" s="28">
        <f t="shared" si="9"/>
        <v>0</v>
      </c>
      <c r="BE69" s="28">
        <f t="shared" si="9"/>
        <v>130669</v>
      </c>
      <c r="BF69" s="28">
        <f t="shared" si="9"/>
        <v>3698</v>
      </c>
      <c r="BG69" s="28">
        <f t="shared" si="9"/>
        <v>30322</v>
      </c>
      <c r="BH69" s="28">
        <f t="shared" si="9"/>
        <v>550139</v>
      </c>
      <c r="BI69" s="28">
        <f t="shared" si="9"/>
        <v>0</v>
      </c>
      <c r="BJ69" s="28">
        <f t="shared" si="9"/>
        <v>0</v>
      </c>
      <c r="BK69" s="28">
        <f t="shared" si="9"/>
        <v>340668</v>
      </c>
      <c r="BL69" s="28">
        <f t="shared" si="9"/>
        <v>2598</v>
      </c>
      <c r="BM69" s="28">
        <f t="shared" si="9"/>
        <v>0</v>
      </c>
      <c r="BN69" s="28">
        <f t="shared" si="9"/>
        <v>0</v>
      </c>
      <c r="BO69" s="28">
        <f t="shared" ref="BO69:CD69" si="10">SUM(BO70:BO83)</f>
        <v>9134</v>
      </c>
      <c r="BP69" s="28">
        <f t="shared" si="10"/>
        <v>0</v>
      </c>
      <c r="BQ69" s="28">
        <f t="shared" si="10"/>
        <v>0</v>
      </c>
      <c r="BR69" s="28">
        <f t="shared" si="10"/>
        <v>-11971</v>
      </c>
      <c r="BS69" s="28">
        <f t="shared" si="10"/>
        <v>0</v>
      </c>
      <c r="BT69" s="28">
        <f t="shared" si="10"/>
        <v>0</v>
      </c>
      <c r="BU69" s="28">
        <f t="shared" si="10"/>
        <v>0</v>
      </c>
      <c r="BV69" s="28">
        <f t="shared" si="10"/>
        <v>31705</v>
      </c>
      <c r="BW69" s="28">
        <f t="shared" si="10"/>
        <v>0</v>
      </c>
      <c r="BX69" s="28">
        <f t="shared" si="10"/>
        <v>0</v>
      </c>
      <c r="BY69" s="28">
        <f t="shared" si="10"/>
        <v>142790</v>
      </c>
      <c r="BZ69" s="28">
        <f t="shared" si="10"/>
        <v>0</v>
      </c>
      <c r="CA69" s="28">
        <f t="shared" si="10"/>
        <v>0</v>
      </c>
      <c r="CB69" s="28">
        <f t="shared" si="10"/>
        <v>0</v>
      </c>
      <c r="CC69" s="28">
        <f>SUM(CC70:CC83)</f>
        <v>1210122</v>
      </c>
      <c r="CD69" s="28">
        <f t="shared" si="10"/>
        <v>3864396</v>
      </c>
      <c r="CE69" s="28">
        <f>SUM(CE70:CE83)</f>
        <v>9941347</v>
      </c>
      <c r="CF69" s="359">
        <v>0</v>
      </c>
    </row>
    <row r="70" spans="1:84" x14ac:dyDescent="0.35">
      <c r="A70" s="29" t="s">
        <v>270</v>
      </c>
      <c r="B70" s="30"/>
      <c r="C70" s="370">
        <v>0</v>
      </c>
      <c r="D70" s="370">
        <v>0</v>
      </c>
      <c r="E70" s="370">
        <v>0</v>
      </c>
      <c r="F70" s="370">
        <v>0</v>
      </c>
      <c r="G70" s="370">
        <v>0</v>
      </c>
      <c r="H70" s="370">
        <v>0</v>
      </c>
      <c r="I70" s="370">
        <v>0</v>
      </c>
      <c r="J70" s="370">
        <v>0</v>
      </c>
      <c r="K70" s="370">
        <v>0</v>
      </c>
      <c r="L70" s="370">
        <v>0</v>
      </c>
      <c r="M70" s="370">
        <v>0</v>
      </c>
      <c r="N70" s="370">
        <v>0</v>
      </c>
      <c r="O70" s="370">
        <v>0</v>
      </c>
      <c r="P70" s="370">
        <v>0</v>
      </c>
      <c r="Q70" s="370">
        <v>0</v>
      </c>
      <c r="R70" s="370">
        <v>0</v>
      </c>
      <c r="S70" s="370">
        <v>0</v>
      </c>
      <c r="T70" s="370">
        <v>0</v>
      </c>
      <c r="U70" s="370">
        <v>0</v>
      </c>
      <c r="V70" s="370">
        <v>0</v>
      </c>
      <c r="W70" s="370">
        <v>0</v>
      </c>
      <c r="X70" s="370">
        <v>0</v>
      </c>
      <c r="Y70" s="370">
        <v>0</v>
      </c>
      <c r="Z70" s="370">
        <v>0</v>
      </c>
      <c r="AA70" s="370">
        <v>0</v>
      </c>
      <c r="AB70" s="370">
        <v>0</v>
      </c>
      <c r="AC70" s="370">
        <v>0</v>
      </c>
      <c r="AD70" s="370">
        <v>0</v>
      </c>
      <c r="AE70" s="370">
        <v>0</v>
      </c>
      <c r="AF70" s="370">
        <v>0</v>
      </c>
      <c r="AG70" s="370">
        <v>0</v>
      </c>
      <c r="AH70" s="370">
        <v>0</v>
      </c>
      <c r="AI70" s="370">
        <v>0</v>
      </c>
      <c r="AJ70" s="370">
        <v>0</v>
      </c>
      <c r="AK70" s="370">
        <v>0</v>
      </c>
      <c r="AL70" s="370">
        <v>0</v>
      </c>
      <c r="AM70" s="370">
        <v>0</v>
      </c>
      <c r="AN70" s="370">
        <v>0</v>
      </c>
      <c r="AO70" s="370">
        <v>0</v>
      </c>
      <c r="AP70" s="370">
        <v>0</v>
      </c>
      <c r="AQ70" s="370">
        <v>0</v>
      </c>
      <c r="AR70" s="370">
        <v>0</v>
      </c>
      <c r="AS70" s="370">
        <v>0</v>
      </c>
      <c r="AT70" s="370">
        <v>0</v>
      </c>
      <c r="AU70" s="370">
        <v>0</v>
      </c>
      <c r="AV70" s="370">
        <v>0</v>
      </c>
      <c r="AW70" s="370">
        <v>0</v>
      </c>
      <c r="AX70" s="370">
        <v>0</v>
      </c>
      <c r="AY70" s="370">
        <v>0</v>
      </c>
      <c r="AZ70" s="370">
        <v>0</v>
      </c>
      <c r="BA70" s="370">
        <v>0</v>
      </c>
      <c r="BB70" s="370">
        <v>0</v>
      </c>
      <c r="BC70" s="370">
        <v>0</v>
      </c>
      <c r="BD70" s="370">
        <v>0</v>
      </c>
      <c r="BE70" s="370">
        <v>0</v>
      </c>
      <c r="BF70" s="370">
        <v>0</v>
      </c>
      <c r="BG70" s="370">
        <v>0</v>
      </c>
      <c r="BH70" s="370">
        <v>0</v>
      </c>
      <c r="BI70" s="370">
        <v>0</v>
      </c>
      <c r="BJ70" s="370">
        <v>0</v>
      </c>
      <c r="BK70" s="370">
        <v>0</v>
      </c>
      <c r="BL70" s="370">
        <v>0</v>
      </c>
      <c r="BM70" s="370">
        <v>0</v>
      </c>
      <c r="BN70" s="370">
        <v>0</v>
      </c>
      <c r="BO70" s="370">
        <v>0</v>
      </c>
      <c r="BP70" s="370">
        <v>0</v>
      </c>
      <c r="BQ70" s="370">
        <v>0</v>
      </c>
      <c r="BR70" s="370">
        <v>0</v>
      </c>
      <c r="BS70" s="370">
        <v>0</v>
      </c>
      <c r="BT70" s="370">
        <v>0</v>
      </c>
      <c r="BU70" s="370">
        <v>0</v>
      </c>
      <c r="BV70" s="370">
        <v>0</v>
      </c>
      <c r="BW70" s="370">
        <v>0</v>
      </c>
      <c r="BX70" s="370">
        <v>0</v>
      </c>
      <c r="BY70" s="370">
        <v>0</v>
      </c>
      <c r="BZ70" s="370">
        <v>0</v>
      </c>
      <c r="CA70" s="370">
        <v>0</v>
      </c>
      <c r="CB70" s="370">
        <v>0</v>
      </c>
      <c r="CC70" s="370">
        <v>0</v>
      </c>
      <c r="CD70" s="370">
        <v>0</v>
      </c>
      <c r="CE70" s="28">
        <f>SUM(C70:CD70)</f>
        <v>0</v>
      </c>
      <c r="CF70" s="359">
        <v>0</v>
      </c>
    </row>
    <row r="71" spans="1:84" x14ac:dyDescent="0.35">
      <c r="A71" s="29" t="s">
        <v>271</v>
      </c>
      <c r="B71" s="30"/>
      <c r="C71" s="370">
        <v>0</v>
      </c>
      <c r="D71" s="370">
        <v>0</v>
      </c>
      <c r="E71" s="370">
        <v>0</v>
      </c>
      <c r="F71" s="370">
        <v>0</v>
      </c>
      <c r="G71" s="370">
        <v>0</v>
      </c>
      <c r="H71" s="370">
        <v>0</v>
      </c>
      <c r="I71" s="370">
        <v>0</v>
      </c>
      <c r="J71" s="370">
        <v>0</v>
      </c>
      <c r="K71" s="370">
        <v>0</v>
      </c>
      <c r="L71" s="370">
        <v>0</v>
      </c>
      <c r="M71" s="370">
        <v>0</v>
      </c>
      <c r="N71" s="370">
        <v>0</v>
      </c>
      <c r="O71" s="370">
        <v>0</v>
      </c>
      <c r="P71" s="370">
        <v>0</v>
      </c>
      <c r="Q71" s="370">
        <v>0</v>
      </c>
      <c r="R71" s="370">
        <v>0</v>
      </c>
      <c r="S71" s="370">
        <v>0</v>
      </c>
      <c r="T71" s="370">
        <v>0</v>
      </c>
      <c r="U71" s="370">
        <v>0</v>
      </c>
      <c r="V71" s="370">
        <v>0</v>
      </c>
      <c r="W71" s="370">
        <v>0</v>
      </c>
      <c r="X71" s="370">
        <v>0</v>
      </c>
      <c r="Y71" s="370">
        <v>0</v>
      </c>
      <c r="Z71" s="370">
        <v>0</v>
      </c>
      <c r="AA71" s="370">
        <v>0</v>
      </c>
      <c r="AB71" s="370">
        <v>0</v>
      </c>
      <c r="AC71" s="370">
        <v>0</v>
      </c>
      <c r="AD71" s="370">
        <v>0</v>
      </c>
      <c r="AE71" s="370">
        <v>0</v>
      </c>
      <c r="AF71" s="370">
        <v>0</v>
      </c>
      <c r="AG71" s="370">
        <v>0</v>
      </c>
      <c r="AH71" s="370">
        <v>0</v>
      </c>
      <c r="AI71" s="370">
        <v>0</v>
      </c>
      <c r="AJ71" s="370">
        <v>0</v>
      </c>
      <c r="AK71" s="370">
        <v>0</v>
      </c>
      <c r="AL71" s="370">
        <v>0</v>
      </c>
      <c r="AM71" s="370">
        <v>0</v>
      </c>
      <c r="AN71" s="370">
        <v>0</v>
      </c>
      <c r="AO71" s="370">
        <v>0</v>
      </c>
      <c r="AP71" s="370">
        <v>0</v>
      </c>
      <c r="AQ71" s="370">
        <v>0</v>
      </c>
      <c r="AR71" s="370">
        <v>0</v>
      </c>
      <c r="AS71" s="370">
        <v>0</v>
      </c>
      <c r="AT71" s="370">
        <v>0</v>
      </c>
      <c r="AU71" s="370">
        <v>0</v>
      </c>
      <c r="AV71" s="370">
        <v>0</v>
      </c>
      <c r="AW71" s="370">
        <v>0</v>
      </c>
      <c r="AX71" s="370">
        <v>0</v>
      </c>
      <c r="AY71" s="370">
        <v>0</v>
      </c>
      <c r="AZ71" s="370">
        <v>0</v>
      </c>
      <c r="BA71" s="370">
        <v>0</v>
      </c>
      <c r="BB71" s="370">
        <v>0</v>
      </c>
      <c r="BC71" s="370">
        <v>0</v>
      </c>
      <c r="BD71" s="370">
        <v>0</v>
      </c>
      <c r="BE71" s="370">
        <v>0</v>
      </c>
      <c r="BF71" s="370">
        <v>0</v>
      </c>
      <c r="BG71" s="370">
        <v>0</v>
      </c>
      <c r="BH71" s="370">
        <v>0</v>
      </c>
      <c r="BI71" s="370">
        <v>0</v>
      </c>
      <c r="BJ71" s="370">
        <v>0</v>
      </c>
      <c r="BK71" s="370">
        <v>0</v>
      </c>
      <c r="BL71" s="370">
        <v>0</v>
      </c>
      <c r="BM71" s="370">
        <v>0</v>
      </c>
      <c r="BN71" s="370">
        <v>0</v>
      </c>
      <c r="BO71" s="370">
        <v>0</v>
      </c>
      <c r="BP71" s="370">
        <v>0</v>
      </c>
      <c r="BQ71" s="370">
        <v>0</v>
      </c>
      <c r="BR71" s="370">
        <v>0</v>
      </c>
      <c r="BS71" s="370">
        <v>0</v>
      </c>
      <c r="BT71" s="370">
        <v>0</v>
      </c>
      <c r="BU71" s="370">
        <v>0</v>
      </c>
      <c r="BV71" s="370">
        <v>0</v>
      </c>
      <c r="BW71" s="370">
        <v>0</v>
      </c>
      <c r="BX71" s="370">
        <v>0</v>
      </c>
      <c r="BY71" s="370">
        <v>0</v>
      </c>
      <c r="BZ71" s="370">
        <v>0</v>
      </c>
      <c r="CA71" s="370">
        <v>0</v>
      </c>
      <c r="CB71" s="370">
        <v>0</v>
      </c>
      <c r="CC71" s="370">
        <v>0</v>
      </c>
      <c r="CD71" s="370">
        <v>0</v>
      </c>
      <c r="CE71" s="28">
        <f t="shared" ref="CE71:CE85" si="11">SUM(C71:CD71)</f>
        <v>0</v>
      </c>
      <c r="CF71" s="359">
        <v>0</v>
      </c>
    </row>
    <row r="72" spans="1:84" x14ac:dyDescent="0.35">
      <c r="A72" s="29" t="s">
        <v>272</v>
      </c>
      <c r="B72" s="30"/>
      <c r="C72" s="370">
        <v>0</v>
      </c>
      <c r="D72" s="370">
        <v>0</v>
      </c>
      <c r="E72" s="370">
        <v>0</v>
      </c>
      <c r="F72" s="370">
        <v>0</v>
      </c>
      <c r="G72" s="370">
        <v>0</v>
      </c>
      <c r="H72" s="370">
        <v>0</v>
      </c>
      <c r="I72" s="370">
        <v>0</v>
      </c>
      <c r="J72" s="370">
        <v>0</v>
      </c>
      <c r="K72" s="370">
        <v>0</v>
      </c>
      <c r="L72" s="370">
        <v>0</v>
      </c>
      <c r="M72" s="370">
        <v>0</v>
      </c>
      <c r="N72" s="370">
        <v>0</v>
      </c>
      <c r="O72" s="370">
        <v>0</v>
      </c>
      <c r="P72" s="370">
        <v>0</v>
      </c>
      <c r="Q72" s="370">
        <v>0</v>
      </c>
      <c r="R72" s="370">
        <v>0</v>
      </c>
      <c r="S72" s="370">
        <v>0</v>
      </c>
      <c r="T72" s="370">
        <v>0</v>
      </c>
      <c r="U72" s="370">
        <v>0</v>
      </c>
      <c r="V72" s="370">
        <v>0</v>
      </c>
      <c r="W72" s="370">
        <v>0</v>
      </c>
      <c r="X72" s="370">
        <v>0</v>
      </c>
      <c r="Y72" s="370">
        <v>0</v>
      </c>
      <c r="Z72" s="370">
        <v>0</v>
      </c>
      <c r="AA72" s="370">
        <v>0</v>
      </c>
      <c r="AB72" s="370">
        <v>0</v>
      </c>
      <c r="AC72" s="370">
        <v>0</v>
      </c>
      <c r="AD72" s="370">
        <v>0</v>
      </c>
      <c r="AE72" s="370">
        <v>0</v>
      </c>
      <c r="AF72" s="370">
        <v>0</v>
      </c>
      <c r="AG72" s="370">
        <v>0</v>
      </c>
      <c r="AH72" s="370">
        <v>0</v>
      </c>
      <c r="AI72" s="370">
        <v>0</v>
      </c>
      <c r="AJ72" s="370">
        <v>0</v>
      </c>
      <c r="AK72" s="370">
        <v>0</v>
      </c>
      <c r="AL72" s="370">
        <v>0</v>
      </c>
      <c r="AM72" s="370">
        <v>0</v>
      </c>
      <c r="AN72" s="370">
        <v>0</v>
      </c>
      <c r="AO72" s="370">
        <v>0</v>
      </c>
      <c r="AP72" s="370">
        <v>0</v>
      </c>
      <c r="AQ72" s="370">
        <v>0</v>
      </c>
      <c r="AR72" s="370">
        <v>0</v>
      </c>
      <c r="AS72" s="370">
        <v>0</v>
      </c>
      <c r="AT72" s="370">
        <v>0</v>
      </c>
      <c r="AU72" s="370">
        <v>0</v>
      </c>
      <c r="AV72" s="370">
        <v>0</v>
      </c>
      <c r="AW72" s="370">
        <v>0</v>
      </c>
      <c r="AX72" s="370">
        <v>0</v>
      </c>
      <c r="AY72" s="370">
        <v>0</v>
      </c>
      <c r="AZ72" s="370">
        <v>0</v>
      </c>
      <c r="BA72" s="370">
        <v>0</v>
      </c>
      <c r="BB72" s="370">
        <v>0</v>
      </c>
      <c r="BC72" s="370">
        <v>0</v>
      </c>
      <c r="BD72" s="370">
        <v>0</v>
      </c>
      <c r="BE72" s="370">
        <v>0</v>
      </c>
      <c r="BF72" s="370">
        <v>0</v>
      </c>
      <c r="BG72" s="370">
        <v>0</v>
      </c>
      <c r="BH72" s="370">
        <v>0</v>
      </c>
      <c r="BI72" s="370">
        <v>0</v>
      </c>
      <c r="BJ72" s="370">
        <v>0</v>
      </c>
      <c r="BK72" s="370">
        <v>0</v>
      </c>
      <c r="BL72" s="370">
        <v>0</v>
      </c>
      <c r="BM72" s="370">
        <v>0</v>
      </c>
      <c r="BN72" s="370">
        <v>0</v>
      </c>
      <c r="BO72" s="370">
        <v>0</v>
      </c>
      <c r="BP72" s="370">
        <v>0</v>
      </c>
      <c r="BQ72" s="370">
        <v>0</v>
      </c>
      <c r="BR72" s="370">
        <v>0</v>
      </c>
      <c r="BS72" s="370">
        <v>0</v>
      </c>
      <c r="BT72" s="370">
        <v>0</v>
      </c>
      <c r="BU72" s="370">
        <v>0</v>
      </c>
      <c r="BV72" s="370">
        <v>0</v>
      </c>
      <c r="BW72" s="370">
        <v>0</v>
      </c>
      <c r="BX72" s="370">
        <v>0</v>
      </c>
      <c r="BY72" s="370">
        <v>0</v>
      </c>
      <c r="BZ72" s="370">
        <v>0</v>
      </c>
      <c r="CA72" s="370">
        <v>0</v>
      </c>
      <c r="CB72" s="370">
        <v>0</v>
      </c>
      <c r="CC72" s="370">
        <v>0</v>
      </c>
      <c r="CD72" s="370">
        <v>0</v>
      </c>
      <c r="CE72" s="28">
        <f t="shared" si="11"/>
        <v>0</v>
      </c>
      <c r="CF72" s="359">
        <v>0</v>
      </c>
    </row>
    <row r="73" spans="1:84" x14ac:dyDescent="0.35">
      <c r="A73" s="29" t="s">
        <v>273</v>
      </c>
      <c r="B73" s="30"/>
      <c r="C73" s="370">
        <v>0</v>
      </c>
      <c r="D73" s="370">
        <v>0</v>
      </c>
      <c r="E73" s="370">
        <v>0</v>
      </c>
      <c r="F73" s="370">
        <v>0</v>
      </c>
      <c r="G73" s="370">
        <v>0</v>
      </c>
      <c r="H73" s="370">
        <v>0</v>
      </c>
      <c r="I73" s="370">
        <v>0</v>
      </c>
      <c r="J73" s="370">
        <v>0</v>
      </c>
      <c r="K73" s="370">
        <v>0</v>
      </c>
      <c r="L73" s="370">
        <v>0</v>
      </c>
      <c r="M73" s="370">
        <v>0</v>
      </c>
      <c r="N73" s="370">
        <v>0</v>
      </c>
      <c r="O73" s="370">
        <v>0</v>
      </c>
      <c r="P73" s="370">
        <v>0</v>
      </c>
      <c r="Q73" s="370">
        <v>0</v>
      </c>
      <c r="R73" s="370">
        <v>0</v>
      </c>
      <c r="S73" s="370">
        <v>0</v>
      </c>
      <c r="T73" s="370">
        <v>0</v>
      </c>
      <c r="U73" s="370">
        <v>0</v>
      </c>
      <c r="V73" s="370">
        <v>0</v>
      </c>
      <c r="W73" s="370">
        <v>0</v>
      </c>
      <c r="X73" s="370">
        <v>0</v>
      </c>
      <c r="Y73" s="370">
        <v>0</v>
      </c>
      <c r="Z73" s="370">
        <v>0</v>
      </c>
      <c r="AA73" s="370">
        <v>0</v>
      </c>
      <c r="AB73" s="370">
        <v>0</v>
      </c>
      <c r="AC73" s="370">
        <v>0</v>
      </c>
      <c r="AD73" s="370">
        <v>0</v>
      </c>
      <c r="AE73" s="370">
        <v>0</v>
      </c>
      <c r="AF73" s="370">
        <v>0</v>
      </c>
      <c r="AG73" s="370">
        <v>0</v>
      </c>
      <c r="AH73" s="370">
        <v>0</v>
      </c>
      <c r="AI73" s="370">
        <v>0</v>
      </c>
      <c r="AJ73" s="370">
        <v>0</v>
      </c>
      <c r="AK73" s="370">
        <v>0</v>
      </c>
      <c r="AL73" s="370">
        <v>0</v>
      </c>
      <c r="AM73" s="370">
        <v>0</v>
      </c>
      <c r="AN73" s="370">
        <v>0</v>
      </c>
      <c r="AO73" s="370">
        <v>0</v>
      </c>
      <c r="AP73" s="370">
        <v>0</v>
      </c>
      <c r="AQ73" s="370">
        <v>0</v>
      </c>
      <c r="AR73" s="370">
        <v>0</v>
      </c>
      <c r="AS73" s="370">
        <v>0</v>
      </c>
      <c r="AT73" s="370">
        <v>0</v>
      </c>
      <c r="AU73" s="370">
        <v>0</v>
      </c>
      <c r="AV73" s="370">
        <v>0</v>
      </c>
      <c r="AW73" s="370">
        <v>0</v>
      </c>
      <c r="AX73" s="370">
        <v>0</v>
      </c>
      <c r="AY73" s="370">
        <v>0</v>
      </c>
      <c r="AZ73" s="370">
        <v>0</v>
      </c>
      <c r="BA73" s="370">
        <v>0</v>
      </c>
      <c r="BB73" s="370">
        <v>0</v>
      </c>
      <c r="BC73" s="370">
        <v>0</v>
      </c>
      <c r="BD73" s="370">
        <v>0</v>
      </c>
      <c r="BE73" s="370">
        <v>0</v>
      </c>
      <c r="BF73" s="370">
        <v>0</v>
      </c>
      <c r="BG73" s="370">
        <v>0</v>
      </c>
      <c r="BH73" s="370">
        <v>0</v>
      </c>
      <c r="BI73" s="370">
        <v>0</v>
      </c>
      <c r="BJ73" s="370">
        <v>0</v>
      </c>
      <c r="BK73" s="370">
        <v>0</v>
      </c>
      <c r="BL73" s="370">
        <v>0</v>
      </c>
      <c r="BM73" s="370">
        <v>0</v>
      </c>
      <c r="BN73" s="370">
        <v>0</v>
      </c>
      <c r="BO73" s="370">
        <v>0</v>
      </c>
      <c r="BP73" s="370">
        <v>0</v>
      </c>
      <c r="BQ73" s="370">
        <v>0</v>
      </c>
      <c r="BR73" s="370">
        <v>0</v>
      </c>
      <c r="BS73" s="370">
        <v>0</v>
      </c>
      <c r="BT73" s="370">
        <v>0</v>
      </c>
      <c r="BU73" s="370">
        <v>0</v>
      </c>
      <c r="BV73" s="370">
        <v>0</v>
      </c>
      <c r="BW73" s="370">
        <v>0</v>
      </c>
      <c r="BX73" s="370">
        <v>0</v>
      </c>
      <c r="BY73" s="370">
        <v>0</v>
      </c>
      <c r="BZ73" s="370">
        <v>0</v>
      </c>
      <c r="CA73" s="370">
        <v>0</v>
      </c>
      <c r="CB73" s="370">
        <v>0</v>
      </c>
      <c r="CC73" s="370">
        <v>0</v>
      </c>
      <c r="CD73" s="370">
        <v>1631953</v>
      </c>
      <c r="CE73" s="28">
        <f t="shared" si="11"/>
        <v>1631953</v>
      </c>
      <c r="CF73" s="359">
        <v>0</v>
      </c>
    </row>
    <row r="74" spans="1:84" x14ac:dyDescent="0.35">
      <c r="A74" s="29" t="s">
        <v>274</v>
      </c>
      <c r="B74" s="30"/>
      <c r="C74" s="370">
        <v>0</v>
      </c>
      <c r="D74" s="370">
        <v>0</v>
      </c>
      <c r="E74" s="370">
        <v>0</v>
      </c>
      <c r="F74" s="370">
        <v>0</v>
      </c>
      <c r="G74" s="370">
        <v>0</v>
      </c>
      <c r="H74" s="370">
        <v>0</v>
      </c>
      <c r="I74" s="370">
        <v>0</v>
      </c>
      <c r="J74" s="370">
        <v>0</v>
      </c>
      <c r="K74" s="370">
        <v>0</v>
      </c>
      <c r="L74" s="370">
        <v>0</v>
      </c>
      <c r="M74" s="370">
        <v>0</v>
      </c>
      <c r="N74" s="370">
        <v>0</v>
      </c>
      <c r="O74" s="370">
        <v>0</v>
      </c>
      <c r="P74" s="370">
        <v>0</v>
      </c>
      <c r="Q74" s="370">
        <v>0</v>
      </c>
      <c r="R74" s="370">
        <v>0</v>
      </c>
      <c r="S74" s="370">
        <v>0</v>
      </c>
      <c r="T74" s="370">
        <v>0</v>
      </c>
      <c r="U74" s="370">
        <v>0</v>
      </c>
      <c r="V74" s="370">
        <v>0</v>
      </c>
      <c r="W74" s="370">
        <v>0</v>
      </c>
      <c r="X74" s="370">
        <v>0</v>
      </c>
      <c r="Y74" s="370">
        <v>0</v>
      </c>
      <c r="Z74" s="370">
        <v>0</v>
      </c>
      <c r="AA74" s="370">
        <v>0</v>
      </c>
      <c r="AB74" s="370">
        <v>0</v>
      </c>
      <c r="AC74" s="370">
        <v>0</v>
      </c>
      <c r="AD74" s="370">
        <v>0</v>
      </c>
      <c r="AE74" s="370">
        <v>0</v>
      </c>
      <c r="AF74" s="370">
        <v>0</v>
      </c>
      <c r="AG74" s="370">
        <v>0</v>
      </c>
      <c r="AH74" s="370">
        <v>0</v>
      </c>
      <c r="AI74" s="370">
        <v>0</v>
      </c>
      <c r="AJ74" s="370">
        <v>0</v>
      </c>
      <c r="AK74" s="370">
        <v>0</v>
      </c>
      <c r="AL74" s="370">
        <v>0</v>
      </c>
      <c r="AM74" s="370">
        <v>0</v>
      </c>
      <c r="AN74" s="370">
        <v>0</v>
      </c>
      <c r="AO74" s="370">
        <v>0</v>
      </c>
      <c r="AP74" s="370">
        <v>0</v>
      </c>
      <c r="AQ74" s="370">
        <v>0</v>
      </c>
      <c r="AR74" s="370">
        <v>0</v>
      </c>
      <c r="AS74" s="370">
        <v>0</v>
      </c>
      <c r="AT74" s="370">
        <v>0</v>
      </c>
      <c r="AU74" s="370">
        <v>0</v>
      </c>
      <c r="AV74" s="370">
        <v>0</v>
      </c>
      <c r="AW74" s="370">
        <v>0</v>
      </c>
      <c r="AX74" s="370">
        <v>0</v>
      </c>
      <c r="AY74" s="370">
        <v>0</v>
      </c>
      <c r="AZ74" s="370">
        <v>0</v>
      </c>
      <c r="BA74" s="370">
        <v>0</v>
      </c>
      <c r="BB74" s="370">
        <v>0</v>
      </c>
      <c r="BC74" s="370">
        <v>0</v>
      </c>
      <c r="BD74" s="370">
        <v>0</v>
      </c>
      <c r="BE74" s="370">
        <v>0</v>
      </c>
      <c r="BF74" s="370">
        <v>0</v>
      </c>
      <c r="BG74" s="370">
        <v>0</v>
      </c>
      <c r="BH74" s="370">
        <v>0</v>
      </c>
      <c r="BI74" s="370">
        <v>0</v>
      </c>
      <c r="BJ74" s="370">
        <v>0</v>
      </c>
      <c r="BK74" s="370">
        <v>0</v>
      </c>
      <c r="BL74" s="370">
        <v>0</v>
      </c>
      <c r="BM74" s="370">
        <v>0</v>
      </c>
      <c r="BN74" s="370">
        <v>0</v>
      </c>
      <c r="BO74" s="370">
        <v>0</v>
      </c>
      <c r="BP74" s="370">
        <v>0</v>
      </c>
      <c r="BQ74" s="370">
        <v>0</v>
      </c>
      <c r="BR74" s="370">
        <v>0</v>
      </c>
      <c r="BS74" s="370">
        <v>0</v>
      </c>
      <c r="BT74" s="370">
        <v>0</v>
      </c>
      <c r="BU74" s="370">
        <v>0</v>
      </c>
      <c r="BV74" s="370">
        <v>0</v>
      </c>
      <c r="BW74" s="370">
        <v>0</v>
      </c>
      <c r="BX74" s="370">
        <v>0</v>
      </c>
      <c r="BY74" s="370">
        <v>0</v>
      </c>
      <c r="BZ74" s="370">
        <v>0</v>
      </c>
      <c r="CA74" s="370">
        <v>0</v>
      </c>
      <c r="CB74" s="370">
        <v>0</v>
      </c>
      <c r="CC74" s="370">
        <v>0</v>
      </c>
      <c r="CD74" s="370">
        <v>0</v>
      </c>
      <c r="CE74" s="28">
        <f t="shared" si="11"/>
        <v>0</v>
      </c>
      <c r="CF74" s="359">
        <v>0</v>
      </c>
    </row>
    <row r="75" spans="1:84" x14ac:dyDescent="0.35">
      <c r="A75" s="29" t="s">
        <v>275</v>
      </c>
      <c r="B75" s="30"/>
      <c r="C75" s="370">
        <v>0</v>
      </c>
      <c r="D75" s="370">
        <v>0</v>
      </c>
      <c r="E75" s="370">
        <v>0</v>
      </c>
      <c r="F75" s="370">
        <v>0</v>
      </c>
      <c r="G75" s="370">
        <v>0</v>
      </c>
      <c r="H75" s="370">
        <v>0</v>
      </c>
      <c r="I75" s="370">
        <v>0</v>
      </c>
      <c r="J75" s="370">
        <v>0</v>
      </c>
      <c r="K75" s="370">
        <v>0</v>
      </c>
      <c r="L75" s="370">
        <v>0</v>
      </c>
      <c r="M75" s="370">
        <v>0</v>
      </c>
      <c r="N75" s="370">
        <v>0</v>
      </c>
      <c r="O75" s="370">
        <v>0</v>
      </c>
      <c r="P75" s="370">
        <v>0</v>
      </c>
      <c r="Q75" s="370">
        <v>0</v>
      </c>
      <c r="R75" s="370">
        <v>0</v>
      </c>
      <c r="S75" s="370">
        <v>0</v>
      </c>
      <c r="T75" s="370">
        <v>0</v>
      </c>
      <c r="U75" s="370">
        <v>0</v>
      </c>
      <c r="V75" s="370">
        <v>0</v>
      </c>
      <c r="W75" s="370">
        <v>0</v>
      </c>
      <c r="X75" s="370">
        <v>0</v>
      </c>
      <c r="Y75" s="370">
        <v>0</v>
      </c>
      <c r="Z75" s="370">
        <v>0</v>
      </c>
      <c r="AA75" s="370">
        <v>0</v>
      </c>
      <c r="AB75" s="370">
        <v>0</v>
      </c>
      <c r="AC75" s="370">
        <v>0</v>
      </c>
      <c r="AD75" s="370">
        <v>0</v>
      </c>
      <c r="AE75" s="370">
        <v>0</v>
      </c>
      <c r="AF75" s="370">
        <v>0</v>
      </c>
      <c r="AG75" s="370">
        <v>0</v>
      </c>
      <c r="AH75" s="370">
        <v>0</v>
      </c>
      <c r="AI75" s="370">
        <v>0</v>
      </c>
      <c r="AJ75" s="370">
        <v>0</v>
      </c>
      <c r="AK75" s="370">
        <v>0</v>
      </c>
      <c r="AL75" s="370">
        <v>0</v>
      </c>
      <c r="AM75" s="370">
        <v>0</v>
      </c>
      <c r="AN75" s="370">
        <v>0</v>
      </c>
      <c r="AO75" s="370">
        <v>0</v>
      </c>
      <c r="AP75" s="370">
        <v>0</v>
      </c>
      <c r="AQ75" s="370">
        <v>0</v>
      </c>
      <c r="AR75" s="370">
        <v>0</v>
      </c>
      <c r="AS75" s="370">
        <v>0</v>
      </c>
      <c r="AT75" s="370">
        <v>0</v>
      </c>
      <c r="AU75" s="370">
        <v>0</v>
      </c>
      <c r="AV75" s="370">
        <v>0</v>
      </c>
      <c r="AW75" s="370">
        <v>0</v>
      </c>
      <c r="AX75" s="370">
        <v>0</v>
      </c>
      <c r="AY75" s="370">
        <v>0</v>
      </c>
      <c r="AZ75" s="370">
        <v>0</v>
      </c>
      <c r="BA75" s="370">
        <v>0</v>
      </c>
      <c r="BB75" s="370">
        <v>0</v>
      </c>
      <c r="BC75" s="370">
        <v>0</v>
      </c>
      <c r="BD75" s="370">
        <v>0</v>
      </c>
      <c r="BE75" s="370">
        <v>0</v>
      </c>
      <c r="BF75" s="370">
        <v>0</v>
      </c>
      <c r="BG75" s="370">
        <v>0</v>
      </c>
      <c r="BH75" s="370">
        <v>0</v>
      </c>
      <c r="BI75" s="370">
        <v>0</v>
      </c>
      <c r="BJ75" s="370">
        <v>0</v>
      </c>
      <c r="BK75" s="370">
        <v>0</v>
      </c>
      <c r="BL75" s="370">
        <v>0</v>
      </c>
      <c r="BM75" s="370">
        <v>0</v>
      </c>
      <c r="BN75" s="370">
        <v>0</v>
      </c>
      <c r="BO75" s="370">
        <v>0</v>
      </c>
      <c r="BP75" s="370">
        <v>0</v>
      </c>
      <c r="BQ75" s="370">
        <v>0</v>
      </c>
      <c r="BR75" s="370">
        <v>0</v>
      </c>
      <c r="BS75" s="370">
        <v>0</v>
      </c>
      <c r="BT75" s="370">
        <v>0</v>
      </c>
      <c r="BU75" s="370">
        <v>0</v>
      </c>
      <c r="BV75" s="370">
        <v>0</v>
      </c>
      <c r="BW75" s="370">
        <v>0</v>
      </c>
      <c r="BX75" s="370">
        <v>0</v>
      </c>
      <c r="BY75" s="370">
        <v>0</v>
      </c>
      <c r="BZ75" s="370">
        <v>0</v>
      </c>
      <c r="CA75" s="370">
        <v>0</v>
      </c>
      <c r="CB75" s="370">
        <v>0</v>
      </c>
      <c r="CC75" s="370">
        <v>0</v>
      </c>
      <c r="CD75" s="370">
        <v>0</v>
      </c>
      <c r="CE75" s="28">
        <f t="shared" si="11"/>
        <v>0</v>
      </c>
      <c r="CF75" s="359">
        <v>0</v>
      </c>
    </row>
    <row r="76" spans="1:84" x14ac:dyDescent="0.35">
      <c r="A76" s="29" t="s">
        <v>276</v>
      </c>
      <c r="B76" s="207"/>
      <c r="C76" s="370">
        <v>0</v>
      </c>
      <c r="D76" s="370">
        <v>0</v>
      </c>
      <c r="E76" s="370">
        <v>0</v>
      </c>
      <c r="F76" s="370">
        <v>0</v>
      </c>
      <c r="G76" s="370">
        <v>0</v>
      </c>
      <c r="H76" s="370">
        <v>0</v>
      </c>
      <c r="I76" s="370">
        <v>0</v>
      </c>
      <c r="J76" s="370">
        <v>0</v>
      </c>
      <c r="K76" s="370">
        <v>0</v>
      </c>
      <c r="L76" s="370">
        <v>0</v>
      </c>
      <c r="M76" s="370">
        <v>0</v>
      </c>
      <c r="N76" s="370">
        <v>0</v>
      </c>
      <c r="O76" s="370">
        <v>0</v>
      </c>
      <c r="P76" s="370">
        <v>0</v>
      </c>
      <c r="Q76" s="370">
        <v>0</v>
      </c>
      <c r="R76" s="370">
        <v>0</v>
      </c>
      <c r="S76" s="370">
        <v>0</v>
      </c>
      <c r="T76" s="370">
        <v>0</v>
      </c>
      <c r="U76" s="370">
        <v>0</v>
      </c>
      <c r="V76" s="370">
        <v>0</v>
      </c>
      <c r="W76" s="370">
        <v>0</v>
      </c>
      <c r="X76" s="370">
        <v>0</v>
      </c>
      <c r="Y76" s="370">
        <v>0</v>
      </c>
      <c r="Z76" s="370">
        <v>0</v>
      </c>
      <c r="AA76" s="370">
        <v>0</v>
      </c>
      <c r="AB76" s="370">
        <v>0</v>
      </c>
      <c r="AC76" s="370">
        <v>0</v>
      </c>
      <c r="AD76" s="370">
        <v>0</v>
      </c>
      <c r="AE76" s="370">
        <v>0</v>
      </c>
      <c r="AF76" s="370">
        <v>0</v>
      </c>
      <c r="AG76" s="370">
        <v>0</v>
      </c>
      <c r="AH76" s="370">
        <v>0</v>
      </c>
      <c r="AI76" s="370">
        <v>0</v>
      </c>
      <c r="AJ76" s="370">
        <v>0</v>
      </c>
      <c r="AK76" s="370">
        <v>0</v>
      </c>
      <c r="AL76" s="370">
        <v>0</v>
      </c>
      <c r="AM76" s="370">
        <v>0</v>
      </c>
      <c r="AN76" s="370">
        <v>0</v>
      </c>
      <c r="AO76" s="370">
        <v>0</v>
      </c>
      <c r="AP76" s="370">
        <v>0</v>
      </c>
      <c r="AQ76" s="370">
        <v>0</v>
      </c>
      <c r="AR76" s="370">
        <v>0</v>
      </c>
      <c r="AS76" s="370">
        <v>0</v>
      </c>
      <c r="AT76" s="370">
        <v>0</v>
      </c>
      <c r="AU76" s="370">
        <v>0</v>
      </c>
      <c r="AV76" s="370">
        <v>0</v>
      </c>
      <c r="AW76" s="370">
        <v>0</v>
      </c>
      <c r="AX76" s="370">
        <v>0</v>
      </c>
      <c r="AY76" s="370">
        <v>0</v>
      </c>
      <c r="AZ76" s="370">
        <v>0</v>
      </c>
      <c r="BA76" s="370">
        <v>0</v>
      </c>
      <c r="BB76" s="370">
        <v>0</v>
      </c>
      <c r="BC76" s="370">
        <v>0</v>
      </c>
      <c r="BD76" s="370">
        <v>0</v>
      </c>
      <c r="BE76" s="370">
        <v>0</v>
      </c>
      <c r="BF76" s="370">
        <v>0</v>
      </c>
      <c r="BG76" s="370">
        <v>0</v>
      </c>
      <c r="BH76" s="370">
        <v>0</v>
      </c>
      <c r="BI76" s="370">
        <v>0</v>
      </c>
      <c r="BJ76" s="370">
        <v>0</v>
      </c>
      <c r="BK76" s="370">
        <v>0</v>
      </c>
      <c r="BL76" s="370">
        <v>0</v>
      </c>
      <c r="BM76" s="370">
        <v>0</v>
      </c>
      <c r="BN76" s="370">
        <v>0</v>
      </c>
      <c r="BO76" s="370">
        <v>0</v>
      </c>
      <c r="BP76" s="370">
        <v>0</v>
      </c>
      <c r="BQ76" s="370">
        <v>0</v>
      </c>
      <c r="BR76" s="370">
        <v>0</v>
      </c>
      <c r="BS76" s="370">
        <v>0</v>
      </c>
      <c r="BT76" s="370">
        <v>0</v>
      </c>
      <c r="BU76" s="370">
        <v>0</v>
      </c>
      <c r="BV76" s="370">
        <v>0</v>
      </c>
      <c r="BW76" s="370">
        <v>0</v>
      </c>
      <c r="BX76" s="370">
        <v>0</v>
      </c>
      <c r="BY76" s="370">
        <v>0</v>
      </c>
      <c r="BZ76" s="370">
        <v>0</v>
      </c>
      <c r="CA76" s="370">
        <v>0</v>
      </c>
      <c r="CB76" s="370">
        <v>0</v>
      </c>
      <c r="CC76" s="370">
        <v>0</v>
      </c>
      <c r="CD76" s="370">
        <v>0</v>
      </c>
      <c r="CE76" s="28">
        <f t="shared" si="11"/>
        <v>0</v>
      </c>
      <c r="CF76" s="359">
        <v>0</v>
      </c>
    </row>
    <row r="77" spans="1:84" x14ac:dyDescent="0.35">
      <c r="A77" s="29" t="s">
        <v>277</v>
      </c>
      <c r="B77" s="30"/>
      <c r="C77" s="370">
        <v>1935</v>
      </c>
      <c r="D77" s="370">
        <v>0</v>
      </c>
      <c r="E77" s="370">
        <v>21407</v>
      </c>
      <c r="F77" s="370">
        <v>0</v>
      </c>
      <c r="G77" s="370">
        <v>0</v>
      </c>
      <c r="H77" s="370">
        <v>0</v>
      </c>
      <c r="I77" s="370">
        <v>0</v>
      </c>
      <c r="J77" s="370">
        <v>680</v>
      </c>
      <c r="K77" s="370">
        <v>0</v>
      </c>
      <c r="L77" s="370">
        <v>535</v>
      </c>
      <c r="M77" s="370">
        <v>131</v>
      </c>
      <c r="N77" s="370">
        <v>0</v>
      </c>
      <c r="O77" s="370">
        <v>350</v>
      </c>
      <c r="P77" s="370">
        <v>159040</v>
      </c>
      <c r="Q77" s="370">
        <v>0</v>
      </c>
      <c r="R77" s="370">
        <v>5709</v>
      </c>
      <c r="S77" s="370">
        <v>34107</v>
      </c>
      <c r="T77" s="370">
        <v>0</v>
      </c>
      <c r="U77" s="370">
        <v>77649</v>
      </c>
      <c r="V77" s="370">
        <v>0</v>
      </c>
      <c r="W77" s="370">
        <v>28807</v>
      </c>
      <c r="X77" s="370">
        <v>79346</v>
      </c>
      <c r="Y77" s="370">
        <v>318698</v>
      </c>
      <c r="Z77" s="370">
        <v>0</v>
      </c>
      <c r="AA77" s="370">
        <v>3737</v>
      </c>
      <c r="AB77" s="370">
        <v>29994</v>
      </c>
      <c r="AC77" s="370">
        <v>10371</v>
      </c>
      <c r="AD77" s="370">
        <v>0</v>
      </c>
      <c r="AE77" s="370">
        <v>4548</v>
      </c>
      <c r="AF77" s="370">
        <v>0</v>
      </c>
      <c r="AG77" s="370">
        <v>33532</v>
      </c>
      <c r="AH77" s="370">
        <v>0</v>
      </c>
      <c r="AI77" s="370">
        <v>0</v>
      </c>
      <c r="AJ77" s="370">
        <v>56540</v>
      </c>
      <c r="AK77" s="370">
        <v>0</v>
      </c>
      <c r="AL77" s="370">
        <v>0</v>
      </c>
      <c r="AM77" s="370">
        <v>0</v>
      </c>
      <c r="AN77" s="370">
        <v>0</v>
      </c>
      <c r="AO77" s="370">
        <v>1641</v>
      </c>
      <c r="AP77" s="370">
        <v>15980</v>
      </c>
      <c r="AQ77" s="370">
        <v>0</v>
      </c>
      <c r="AR77" s="370">
        <v>386</v>
      </c>
      <c r="AS77" s="370">
        <v>0</v>
      </c>
      <c r="AT77" s="370">
        <v>0</v>
      </c>
      <c r="AU77" s="370">
        <v>0</v>
      </c>
      <c r="AV77" s="370">
        <v>2132</v>
      </c>
      <c r="AW77" s="370">
        <v>0</v>
      </c>
      <c r="AX77" s="370">
        <v>0</v>
      </c>
      <c r="AY77" s="370">
        <v>14213</v>
      </c>
      <c r="AZ77" s="370">
        <v>0</v>
      </c>
      <c r="BA77" s="370">
        <v>0</v>
      </c>
      <c r="BB77" s="370">
        <v>0</v>
      </c>
      <c r="BC77" s="370">
        <v>0</v>
      </c>
      <c r="BD77" s="370">
        <v>0</v>
      </c>
      <c r="BE77" s="370">
        <v>121803</v>
      </c>
      <c r="BF77" s="370">
        <v>1738</v>
      </c>
      <c r="BG77" s="370">
        <v>0</v>
      </c>
      <c r="BH77" s="370">
        <v>11990</v>
      </c>
      <c r="BI77" s="370">
        <v>0</v>
      </c>
      <c r="BJ77" s="370">
        <v>0</v>
      </c>
      <c r="BK77" s="370">
        <v>0</v>
      </c>
      <c r="BL77" s="370">
        <v>2008</v>
      </c>
      <c r="BM77" s="370">
        <v>0</v>
      </c>
      <c r="BN77" s="370">
        <v>0</v>
      </c>
      <c r="BO77" s="370">
        <v>7111</v>
      </c>
      <c r="BP77" s="370">
        <v>0</v>
      </c>
      <c r="BQ77" s="370">
        <v>0</v>
      </c>
      <c r="BR77" s="370">
        <v>0</v>
      </c>
      <c r="BS77" s="370">
        <v>0</v>
      </c>
      <c r="BT77" s="370">
        <v>0</v>
      </c>
      <c r="BU77" s="370">
        <v>0</v>
      </c>
      <c r="BV77" s="370">
        <v>0</v>
      </c>
      <c r="BW77" s="370">
        <v>0</v>
      </c>
      <c r="BX77" s="370">
        <v>0</v>
      </c>
      <c r="BY77" s="370">
        <v>4409</v>
      </c>
      <c r="BZ77" s="370">
        <v>0</v>
      </c>
      <c r="CA77" s="370">
        <v>0</v>
      </c>
      <c r="CB77" s="370">
        <v>0</v>
      </c>
      <c r="CC77" s="370">
        <v>154616</v>
      </c>
      <c r="CD77" s="370">
        <v>90</v>
      </c>
      <c r="CE77" s="28">
        <f t="shared" si="11"/>
        <v>1205233</v>
      </c>
      <c r="CF77" s="359">
        <v>0</v>
      </c>
    </row>
    <row r="78" spans="1:84" x14ac:dyDescent="0.35">
      <c r="A78" s="29" t="s">
        <v>278</v>
      </c>
      <c r="B78" s="16"/>
      <c r="C78" s="370">
        <v>0</v>
      </c>
      <c r="D78" s="370">
        <v>0</v>
      </c>
      <c r="E78" s="370">
        <v>0</v>
      </c>
      <c r="F78" s="370">
        <v>0</v>
      </c>
      <c r="G78" s="370">
        <v>0</v>
      </c>
      <c r="H78" s="370">
        <v>0</v>
      </c>
      <c r="I78" s="370">
        <v>0</v>
      </c>
      <c r="J78" s="370">
        <v>0</v>
      </c>
      <c r="K78" s="370">
        <v>0</v>
      </c>
      <c r="L78" s="370">
        <v>0</v>
      </c>
      <c r="M78" s="370">
        <v>0</v>
      </c>
      <c r="N78" s="370">
        <v>0</v>
      </c>
      <c r="O78" s="370">
        <v>0</v>
      </c>
      <c r="P78" s="370">
        <v>0</v>
      </c>
      <c r="Q78" s="370">
        <v>0</v>
      </c>
      <c r="R78" s="370">
        <v>0</v>
      </c>
      <c r="S78" s="370">
        <v>0</v>
      </c>
      <c r="T78" s="370">
        <v>0</v>
      </c>
      <c r="U78" s="370">
        <v>0</v>
      </c>
      <c r="V78" s="370">
        <v>0</v>
      </c>
      <c r="W78" s="370">
        <v>0</v>
      </c>
      <c r="X78" s="370">
        <v>0</v>
      </c>
      <c r="Y78" s="370">
        <v>0</v>
      </c>
      <c r="Z78" s="370">
        <v>0</v>
      </c>
      <c r="AA78" s="370">
        <v>0</v>
      </c>
      <c r="AB78" s="370">
        <v>0</v>
      </c>
      <c r="AC78" s="370">
        <v>0</v>
      </c>
      <c r="AD78" s="370">
        <v>0</v>
      </c>
      <c r="AE78" s="370">
        <v>0</v>
      </c>
      <c r="AF78" s="370">
        <v>0</v>
      </c>
      <c r="AG78" s="370">
        <v>0</v>
      </c>
      <c r="AH78" s="370">
        <v>0</v>
      </c>
      <c r="AI78" s="370">
        <v>0</v>
      </c>
      <c r="AJ78" s="370">
        <v>0</v>
      </c>
      <c r="AK78" s="370">
        <v>0</v>
      </c>
      <c r="AL78" s="370">
        <v>0</v>
      </c>
      <c r="AM78" s="370">
        <v>0</v>
      </c>
      <c r="AN78" s="370">
        <v>0</v>
      </c>
      <c r="AO78" s="370">
        <v>0</v>
      </c>
      <c r="AP78" s="370">
        <v>0</v>
      </c>
      <c r="AQ78" s="370">
        <v>0</v>
      </c>
      <c r="AR78" s="370">
        <v>0</v>
      </c>
      <c r="AS78" s="370">
        <v>0</v>
      </c>
      <c r="AT78" s="370">
        <v>0</v>
      </c>
      <c r="AU78" s="370">
        <v>0</v>
      </c>
      <c r="AV78" s="370">
        <v>0</v>
      </c>
      <c r="AW78" s="370">
        <v>0</v>
      </c>
      <c r="AX78" s="370">
        <v>0</v>
      </c>
      <c r="AY78" s="370">
        <v>0</v>
      </c>
      <c r="AZ78" s="370">
        <v>0</v>
      </c>
      <c r="BA78" s="370">
        <v>0</v>
      </c>
      <c r="BB78" s="370">
        <v>0</v>
      </c>
      <c r="BC78" s="370">
        <v>0</v>
      </c>
      <c r="BD78" s="370">
        <v>0</v>
      </c>
      <c r="BE78" s="370">
        <v>0</v>
      </c>
      <c r="BF78" s="370">
        <v>0</v>
      </c>
      <c r="BG78" s="370">
        <v>0</v>
      </c>
      <c r="BH78" s="370">
        <v>0</v>
      </c>
      <c r="BI78" s="370">
        <v>0</v>
      </c>
      <c r="BJ78" s="370">
        <v>0</v>
      </c>
      <c r="BK78" s="370">
        <v>0</v>
      </c>
      <c r="BL78" s="370">
        <v>0</v>
      </c>
      <c r="BM78" s="370">
        <v>0</v>
      </c>
      <c r="BN78" s="370">
        <v>0</v>
      </c>
      <c r="BO78" s="370">
        <v>0</v>
      </c>
      <c r="BP78" s="370">
        <v>0</v>
      </c>
      <c r="BQ78" s="370">
        <v>0</v>
      </c>
      <c r="BR78" s="370">
        <v>0</v>
      </c>
      <c r="BS78" s="370">
        <v>0</v>
      </c>
      <c r="BT78" s="370">
        <v>0</v>
      </c>
      <c r="BU78" s="370">
        <v>0</v>
      </c>
      <c r="BV78" s="370">
        <v>0</v>
      </c>
      <c r="BW78" s="370">
        <v>0</v>
      </c>
      <c r="BX78" s="370">
        <v>0</v>
      </c>
      <c r="BY78" s="370">
        <v>0</v>
      </c>
      <c r="BZ78" s="370">
        <v>0</v>
      </c>
      <c r="CA78" s="370">
        <v>0</v>
      </c>
      <c r="CB78" s="370">
        <v>0</v>
      </c>
      <c r="CC78" s="370">
        <v>0</v>
      </c>
      <c r="CD78" s="370">
        <v>0</v>
      </c>
      <c r="CE78" s="28">
        <f t="shared" si="11"/>
        <v>0</v>
      </c>
      <c r="CF78" s="359">
        <v>0</v>
      </c>
    </row>
    <row r="79" spans="1:84" x14ac:dyDescent="0.35">
      <c r="A79" s="29" t="s">
        <v>279</v>
      </c>
      <c r="B79" s="16"/>
      <c r="C79" s="370">
        <v>0</v>
      </c>
      <c r="D79" s="370">
        <v>0</v>
      </c>
      <c r="E79" s="370">
        <v>0</v>
      </c>
      <c r="F79" s="370">
        <v>0</v>
      </c>
      <c r="G79" s="370">
        <v>0</v>
      </c>
      <c r="H79" s="370">
        <v>0</v>
      </c>
      <c r="I79" s="370">
        <v>0</v>
      </c>
      <c r="J79" s="370">
        <v>0</v>
      </c>
      <c r="K79" s="370">
        <v>0</v>
      </c>
      <c r="L79" s="370">
        <v>0</v>
      </c>
      <c r="M79" s="370">
        <v>0</v>
      </c>
      <c r="N79" s="370">
        <v>0</v>
      </c>
      <c r="O79" s="370">
        <v>0</v>
      </c>
      <c r="P79" s="370">
        <v>0</v>
      </c>
      <c r="Q79" s="370">
        <v>0</v>
      </c>
      <c r="R79" s="370">
        <v>0</v>
      </c>
      <c r="S79" s="370">
        <v>0</v>
      </c>
      <c r="T79" s="370">
        <v>0</v>
      </c>
      <c r="U79" s="370">
        <v>0</v>
      </c>
      <c r="V79" s="370">
        <v>0</v>
      </c>
      <c r="W79" s="370">
        <v>0</v>
      </c>
      <c r="X79" s="370">
        <v>0</v>
      </c>
      <c r="Y79" s="370">
        <v>0</v>
      </c>
      <c r="Z79" s="370">
        <v>0</v>
      </c>
      <c r="AA79" s="370">
        <v>0</v>
      </c>
      <c r="AB79" s="370">
        <v>0</v>
      </c>
      <c r="AC79" s="370">
        <v>0</v>
      </c>
      <c r="AD79" s="370">
        <v>0</v>
      </c>
      <c r="AE79" s="370">
        <v>0</v>
      </c>
      <c r="AF79" s="370">
        <v>0</v>
      </c>
      <c r="AG79" s="370">
        <v>0</v>
      </c>
      <c r="AH79" s="370">
        <v>0</v>
      </c>
      <c r="AI79" s="370">
        <v>0</v>
      </c>
      <c r="AJ79" s="370">
        <v>0</v>
      </c>
      <c r="AK79" s="370">
        <v>0</v>
      </c>
      <c r="AL79" s="370">
        <v>0</v>
      </c>
      <c r="AM79" s="370">
        <v>0</v>
      </c>
      <c r="AN79" s="370">
        <v>0</v>
      </c>
      <c r="AO79" s="370">
        <v>0</v>
      </c>
      <c r="AP79" s="370">
        <v>0</v>
      </c>
      <c r="AQ79" s="370">
        <v>0</v>
      </c>
      <c r="AR79" s="370">
        <v>0</v>
      </c>
      <c r="AS79" s="370">
        <v>0</v>
      </c>
      <c r="AT79" s="370">
        <v>0</v>
      </c>
      <c r="AU79" s="370">
        <v>0</v>
      </c>
      <c r="AV79" s="370">
        <v>0</v>
      </c>
      <c r="AW79" s="370">
        <v>0</v>
      </c>
      <c r="AX79" s="370">
        <v>0</v>
      </c>
      <c r="AY79" s="370">
        <v>0</v>
      </c>
      <c r="AZ79" s="370">
        <v>0</v>
      </c>
      <c r="BA79" s="370">
        <v>0</v>
      </c>
      <c r="BB79" s="370">
        <v>0</v>
      </c>
      <c r="BC79" s="370">
        <v>0</v>
      </c>
      <c r="BD79" s="370">
        <v>0</v>
      </c>
      <c r="BE79" s="370">
        <v>0</v>
      </c>
      <c r="BF79" s="370">
        <v>0</v>
      </c>
      <c r="BG79" s="370">
        <v>0</v>
      </c>
      <c r="BH79" s="370">
        <v>0</v>
      </c>
      <c r="BI79" s="370">
        <v>0</v>
      </c>
      <c r="BJ79" s="370">
        <v>0</v>
      </c>
      <c r="BK79" s="370">
        <v>0</v>
      </c>
      <c r="BL79" s="370">
        <v>0</v>
      </c>
      <c r="BM79" s="370">
        <v>0</v>
      </c>
      <c r="BN79" s="370">
        <v>0</v>
      </c>
      <c r="BO79" s="370">
        <v>0</v>
      </c>
      <c r="BP79" s="370">
        <v>0</v>
      </c>
      <c r="BQ79" s="370">
        <v>0</v>
      </c>
      <c r="BR79" s="370">
        <v>0</v>
      </c>
      <c r="BS79" s="370">
        <v>0</v>
      </c>
      <c r="BT79" s="370">
        <v>0</v>
      </c>
      <c r="BU79" s="370">
        <v>0</v>
      </c>
      <c r="BV79" s="370">
        <v>0</v>
      </c>
      <c r="BW79" s="370">
        <v>0</v>
      </c>
      <c r="BX79" s="370">
        <v>0</v>
      </c>
      <c r="BY79" s="370">
        <v>0</v>
      </c>
      <c r="BZ79" s="370">
        <v>0</v>
      </c>
      <c r="CA79" s="370">
        <v>0</v>
      </c>
      <c r="CB79" s="370">
        <v>0</v>
      </c>
      <c r="CC79" s="370">
        <v>0</v>
      </c>
      <c r="CD79" s="370">
        <v>0</v>
      </c>
      <c r="CE79" s="28">
        <f t="shared" si="11"/>
        <v>0</v>
      </c>
      <c r="CF79" s="359">
        <v>0</v>
      </c>
    </row>
    <row r="80" spans="1:84" x14ac:dyDescent="0.35">
      <c r="A80" s="29" t="s">
        <v>280</v>
      </c>
      <c r="B80" s="16"/>
      <c r="C80" s="370">
        <v>0</v>
      </c>
      <c r="D80" s="370">
        <v>0</v>
      </c>
      <c r="E80" s="370">
        <v>0</v>
      </c>
      <c r="F80" s="370">
        <v>0</v>
      </c>
      <c r="G80" s="370">
        <v>0</v>
      </c>
      <c r="H80" s="370">
        <v>0</v>
      </c>
      <c r="I80" s="370">
        <v>0</v>
      </c>
      <c r="J80" s="370">
        <v>0</v>
      </c>
      <c r="K80" s="370">
        <v>0</v>
      </c>
      <c r="L80" s="370">
        <v>0</v>
      </c>
      <c r="M80" s="370">
        <v>0</v>
      </c>
      <c r="N80" s="370">
        <v>0</v>
      </c>
      <c r="O80" s="370">
        <v>0</v>
      </c>
      <c r="P80" s="370">
        <v>0</v>
      </c>
      <c r="Q80" s="370">
        <v>0</v>
      </c>
      <c r="R80" s="370">
        <v>0</v>
      </c>
      <c r="S80" s="370">
        <v>0</v>
      </c>
      <c r="T80" s="370">
        <v>0</v>
      </c>
      <c r="U80" s="370">
        <v>0</v>
      </c>
      <c r="V80" s="370">
        <v>0</v>
      </c>
      <c r="W80" s="370">
        <v>0</v>
      </c>
      <c r="X80" s="370">
        <v>0</v>
      </c>
      <c r="Y80" s="370">
        <v>0</v>
      </c>
      <c r="Z80" s="370">
        <v>0</v>
      </c>
      <c r="AA80" s="370">
        <v>0</v>
      </c>
      <c r="AB80" s="370">
        <v>0</v>
      </c>
      <c r="AC80" s="370">
        <v>0</v>
      </c>
      <c r="AD80" s="370">
        <v>0</v>
      </c>
      <c r="AE80" s="370">
        <v>0</v>
      </c>
      <c r="AF80" s="370">
        <v>0</v>
      </c>
      <c r="AG80" s="370">
        <v>0</v>
      </c>
      <c r="AH80" s="370">
        <v>0</v>
      </c>
      <c r="AI80" s="370">
        <v>0</v>
      </c>
      <c r="AJ80" s="370">
        <v>0</v>
      </c>
      <c r="AK80" s="370">
        <v>0</v>
      </c>
      <c r="AL80" s="370">
        <v>0</v>
      </c>
      <c r="AM80" s="370">
        <v>0</v>
      </c>
      <c r="AN80" s="370">
        <v>0</v>
      </c>
      <c r="AO80" s="370">
        <v>0</v>
      </c>
      <c r="AP80" s="370">
        <v>0</v>
      </c>
      <c r="AQ80" s="370">
        <v>0</v>
      </c>
      <c r="AR80" s="370">
        <v>0</v>
      </c>
      <c r="AS80" s="370">
        <v>0</v>
      </c>
      <c r="AT80" s="370">
        <v>0</v>
      </c>
      <c r="AU80" s="370">
        <v>0</v>
      </c>
      <c r="AV80" s="370">
        <v>0</v>
      </c>
      <c r="AW80" s="370">
        <v>0</v>
      </c>
      <c r="AX80" s="370">
        <v>0</v>
      </c>
      <c r="AY80" s="370">
        <v>0</v>
      </c>
      <c r="AZ80" s="370">
        <v>0</v>
      </c>
      <c r="BA80" s="370">
        <v>0</v>
      </c>
      <c r="BB80" s="370">
        <v>0</v>
      </c>
      <c r="BC80" s="370">
        <v>0</v>
      </c>
      <c r="BD80" s="370">
        <v>0</v>
      </c>
      <c r="BE80" s="370">
        <v>0</v>
      </c>
      <c r="BF80" s="370">
        <v>0</v>
      </c>
      <c r="BG80" s="370">
        <v>0</v>
      </c>
      <c r="BH80" s="370">
        <v>0</v>
      </c>
      <c r="BI80" s="370">
        <v>0</v>
      </c>
      <c r="BJ80" s="370">
        <v>0</v>
      </c>
      <c r="BK80" s="370">
        <v>0</v>
      </c>
      <c r="BL80" s="370">
        <v>0</v>
      </c>
      <c r="BM80" s="370">
        <v>0</v>
      </c>
      <c r="BN80" s="370">
        <v>0</v>
      </c>
      <c r="BO80" s="370">
        <v>0</v>
      </c>
      <c r="BP80" s="370">
        <v>0</v>
      </c>
      <c r="BQ80" s="370">
        <v>0</v>
      </c>
      <c r="BR80" s="370">
        <v>0</v>
      </c>
      <c r="BS80" s="370">
        <v>0</v>
      </c>
      <c r="BT80" s="370">
        <v>0</v>
      </c>
      <c r="BU80" s="370">
        <v>0</v>
      </c>
      <c r="BV80" s="370">
        <v>0</v>
      </c>
      <c r="BW80" s="370">
        <v>0</v>
      </c>
      <c r="BX80" s="370">
        <v>0</v>
      </c>
      <c r="BY80" s="370">
        <v>0</v>
      </c>
      <c r="BZ80" s="370">
        <v>0</v>
      </c>
      <c r="CA80" s="370">
        <v>0</v>
      </c>
      <c r="CB80" s="370">
        <v>0</v>
      </c>
      <c r="CC80" s="370">
        <v>0</v>
      </c>
      <c r="CD80" s="370">
        <v>0</v>
      </c>
      <c r="CE80" s="28">
        <f t="shared" si="11"/>
        <v>0</v>
      </c>
      <c r="CF80" s="359">
        <v>0</v>
      </c>
    </row>
    <row r="81" spans="1:84" x14ac:dyDescent="0.35">
      <c r="A81" s="29" t="s">
        <v>281</v>
      </c>
      <c r="B81" s="16"/>
      <c r="C81" s="370">
        <v>0</v>
      </c>
      <c r="D81" s="370">
        <v>0</v>
      </c>
      <c r="E81" s="370">
        <v>0</v>
      </c>
      <c r="F81" s="370">
        <v>0</v>
      </c>
      <c r="G81" s="370">
        <v>0</v>
      </c>
      <c r="H81" s="370">
        <v>0</v>
      </c>
      <c r="I81" s="370">
        <v>0</v>
      </c>
      <c r="J81" s="370">
        <v>0</v>
      </c>
      <c r="K81" s="370">
        <v>0</v>
      </c>
      <c r="L81" s="370">
        <v>0</v>
      </c>
      <c r="M81" s="370">
        <v>0</v>
      </c>
      <c r="N81" s="370">
        <v>0</v>
      </c>
      <c r="O81" s="370">
        <v>0</v>
      </c>
      <c r="P81" s="370">
        <v>0</v>
      </c>
      <c r="Q81" s="370">
        <v>0</v>
      </c>
      <c r="R81" s="370">
        <v>0</v>
      </c>
      <c r="S81" s="370">
        <v>0</v>
      </c>
      <c r="T81" s="370">
        <v>0</v>
      </c>
      <c r="U81" s="370">
        <v>0</v>
      </c>
      <c r="V81" s="370">
        <v>0</v>
      </c>
      <c r="W81" s="370">
        <v>0</v>
      </c>
      <c r="X81" s="370">
        <v>0</v>
      </c>
      <c r="Y81" s="370">
        <v>0</v>
      </c>
      <c r="Z81" s="370">
        <v>0</v>
      </c>
      <c r="AA81" s="370">
        <v>0</v>
      </c>
      <c r="AB81" s="370">
        <v>0</v>
      </c>
      <c r="AC81" s="370">
        <v>0</v>
      </c>
      <c r="AD81" s="370">
        <v>0</v>
      </c>
      <c r="AE81" s="370">
        <v>0</v>
      </c>
      <c r="AF81" s="370">
        <v>0</v>
      </c>
      <c r="AG81" s="370">
        <v>0</v>
      </c>
      <c r="AH81" s="370">
        <v>0</v>
      </c>
      <c r="AI81" s="370">
        <v>0</v>
      </c>
      <c r="AJ81" s="370">
        <v>0</v>
      </c>
      <c r="AK81" s="370">
        <v>0</v>
      </c>
      <c r="AL81" s="370">
        <v>0</v>
      </c>
      <c r="AM81" s="370">
        <v>0</v>
      </c>
      <c r="AN81" s="370">
        <v>0</v>
      </c>
      <c r="AO81" s="370">
        <v>0</v>
      </c>
      <c r="AP81" s="370">
        <v>0</v>
      </c>
      <c r="AQ81" s="370">
        <v>0</v>
      </c>
      <c r="AR81" s="370">
        <v>0</v>
      </c>
      <c r="AS81" s="370">
        <v>0</v>
      </c>
      <c r="AT81" s="370">
        <v>0</v>
      </c>
      <c r="AU81" s="370">
        <v>0</v>
      </c>
      <c r="AV81" s="370">
        <v>0</v>
      </c>
      <c r="AW81" s="370">
        <v>0</v>
      </c>
      <c r="AX81" s="370">
        <v>0</v>
      </c>
      <c r="AY81" s="370">
        <v>0</v>
      </c>
      <c r="AZ81" s="370">
        <v>0</v>
      </c>
      <c r="BA81" s="370">
        <v>0</v>
      </c>
      <c r="BB81" s="370">
        <v>0</v>
      </c>
      <c r="BC81" s="370">
        <v>0</v>
      </c>
      <c r="BD81" s="370">
        <v>0</v>
      </c>
      <c r="BE81" s="370">
        <v>0</v>
      </c>
      <c r="BF81" s="370">
        <v>0</v>
      </c>
      <c r="BG81" s="370">
        <v>0</v>
      </c>
      <c r="BH81" s="370">
        <v>0</v>
      </c>
      <c r="BI81" s="370">
        <v>0</v>
      </c>
      <c r="BJ81" s="370">
        <v>0</v>
      </c>
      <c r="BK81" s="370">
        <v>0</v>
      </c>
      <c r="BL81" s="370">
        <v>0</v>
      </c>
      <c r="BM81" s="370">
        <v>0</v>
      </c>
      <c r="BN81" s="370">
        <v>0</v>
      </c>
      <c r="BO81" s="370">
        <v>0</v>
      </c>
      <c r="BP81" s="370">
        <v>0</v>
      </c>
      <c r="BQ81" s="370">
        <v>0</v>
      </c>
      <c r="BR81" s="370">
        <v>0</v>
      </c>
      <c r="BS81" s="370">
        <v>0</v>
      </c>
      <c r="BT81" s="370">
        <v>0</v>
      </c>
      <c r="BU81" s="370">
        <v>0</v>
      </c>
      <c r="BV81" s="370">
        <v>0</v>
      </c>
      <c r="BW81" s="370">
        <v>0</v>
      </c>
      <c r="BX81" s="370">
        <v>0</v>
      </c>
      <c r="BY81" s="370">
        <v>0</v>
      </c>
      <c r="BZ81" s="370">
        <v>0</v>
      </c>
      <c r="CA81" s="370">
        <v>0</v>
      </c>
      <c r="CB81" s="370">
        <v>0</v>
      </c>
      <c r="CC81" s="370">
        <v>0</v>
      </c>
      <c r="CD81" s="370">
        <v>0</v>
      </c>
      <c r="CE81" s="28">
        <f t="shared" si="11"/>
        <v>0</v>
      </c>
      <c r="CF81" s="359">
        <v>0</v>
      </c>
    </row>
    <row r="82" spans="1:84" x14ac:dyDescent="0.35">
      <c r="A82" s="29" t="s">
        <v>282</v>
      </c>
      <c r="B82" s="16"/>
      <c r="C82" s="370">
        <v>0</v>
      </c>
      <c r="D82" s="370">
        <v>0</v>
      </c>
      <c r="E82" s="370">
        <v>0</v>
      </c>
      <c r="F82" s="370">
        <v>0</v>
      </c>
      <c r="G82" s="370">
        <v>0</v>
      </c>
      <c r="H82" s="370">
        <v>0</v>
      </c>
      <c r="I82" s="370">
        <v>0</v>
      </c>
      <c r="J82" s="370">
        <v>0</v>
      </c>
      <c r="K82" s="370">
        <v>0</v>
      </c>
      <c r="L82" s="370">
        <v>0</v>
      </c>
      <c r="M82" s="370">
        <v>0</v>
      </c>
      <c r="N82" s="370">
        <v>0</v>
      </c>
      <c r="O82" s="370">
        <v>0</v>
      </c>
      <c r="P82" s="370">
        <v>0</v>
      </c>
      <c r="Q82" s="370">
        <v>0</v>
      </c>
      <c r="R82" s="370">
        <v>0</v>
      </c>
      <c r="S82" s="370">
        <v>0</v>
      </c>
      <c r="T82" s="370">
        <v>0</v>
      </c>
      <c r="U82" s="370">
        <v>0</v>
      </c>
      <c r="V82" s="370">
        <v>0</v>
      </c>
      <c r="W82" s="370">
        <v>0</v>
      </c>
      <c r="X82" s="370">
        <v>0</v>
      </c>
      <c r="Y82" s="370">
        <v>0</v>
      </c>
      <c r="Z82" s="370">
        <v>0</v>
      </c>
      <c r="AA82" s="370">
        <v>0</v>
      </c>
      <c r="AB82" s="370">
        <v>0</v>
      </c>
      <c r="AC82" s="370">
        <v>0</v>
      </c>
      <c r="AD82" s="370">
        <v>0</v>
      </c>
      <c r="AE82" s="370">
        <v>0</v>
      </c>
      <c r="AF82" s="370">
        <v>0</v>
      </c>
      <c r="AG82" s="370">
        <v>0</v>
      </c>
      <c r="AH82" s="370">
        <v>0</v>
      </c>
      <c r="AI82" s="370">
        <v>0</v>
      </c>
      <c r="AJ82" s="370">
        <v>0</v>
      </c>
      <c r="AK82" s="370">
        <v>0</v>
      </c>
      <c r="AL82" s="370">
        <v>0</v>
      </c>
      <c r="AM82" s="370">
        <v>0</v>
      </c>
      <c r="AN82" s="370">
        <v>0</v>
      </c>
      <c r="AO82" s="370">
        <v>0</v>
      </c>
      <c r="AP82" s="370">
        <v>0</v>
      </c>
      <c r="AQ82" s="370">
        <v>0</v>
      </c>
      <c r="AR82" s="370">
        <v>0</v>
      </c>
      <c r="AS82" s="370">
        <v>0</v>
      </c>
      <c r="AT82" s="370">
        <v>0</v>
      </c>
      <c r="AU82" s="370">
        <v>0</v>
      </c>
      <c r="AV82" s="370">
        <v>0</v>
      </c>
      <c r="AW82" s="370">
        <v>0</v>
      </c>
      <c r="AX82" s="370">
        <v>0</v>
      </c>
      <c r="AY82" s="370">
        <v>0</v>
      </c>
      <c r="AZ82" s="370">
        <v>0</v>
      </c>
      <c r="BA82" s="370">
        <v>0</v>
      </c>
      <c r="BB82" s="370">
        <v>0</v>
      </c>
      <c r="BC82" s="370">
        <v>0</v>
      </c>
      <c r="BD82" s="370">
        <v>0</v>
      </c>
      <c r="BE82" s="370">
        <v>0</v>
      </c>
      <c r="BF82" s="370">
        <v>0</v>
      </c>
      <c r="BG82" s="370">
        <v>0</v>
      </c>
      <c r="BH82" s="370">
        <v>0</v>
      </c>
      <c r="BI82" s="370">
        <v>0</v>
      </c>
      <c r="BJ82" s="370">
        <v>0</v>
      </c>
      <c r="BK82" s="370">
        <v>0</v>
      </c>
      <c r="BL82" s="370">
        <v>0</v>
      </c>
      <c r="BM82" s="370">
        <v>0</v>
      </c>
      <c r="BN82" s="370">
        <v>0</v>
      </c>
      <c r="BO82" s="370">
        <v>0</v>
      </c>
      <c r="BP82" s="370">
        <v>0</v>
      </c>
      <c r="BQ82" s="370">
        <v>0</v>
      </c>
      <c r="BR82" s="370">
        <v>0</v>
      </c>
      <c r="BS82" s="370">
        <v>0</v>
      </c>
      <c r="BT82" s="370">
        <v>0</v>
      </c>
      <c r="BU82" s="370">
        <v>0</v>
      </c>
      <c r="BV82" s="370">
        <v>0</v>
      </c>
      <c r="BW82" s="370">
        <v>0</v>
      </c>
      <c r="BX82" s="370">
        <v>0</v>
      </c>
      <c r="BY82" s="370">
        <v>0</v>
      </c>
      <c r="BZ82" s="370">
        <v>0</v>
      </c>
      <c r="CA82" s="370">
        <v>0</v>
      </c>
      <c r="CB82" s="370">
        <v>0</v>
      </c>
      <c r="CC82" s="370">
        <v>0</v>
      </c>
      <c r="CD82" s="370">
        <v>0</v>
      </c>
      <c r="CE82" s="28">
        <f t="shared" si="11"/>
        <v>0</v>
      </c>
      <c r="CF82" s="359">
        <v>0</v>
      </c>
    </row>
    <row r="83" spans="1:84" x14ac:dyDescent="0.35">
      <c r="A83" s="29" t="s">
        <v>283</v>
      </c>
      <c r="B83" s="16"/>
      <c r="C83" s="358">
        <v>12773</v>
      </c>
      <c r="D83" s="358">
        <v>0</v>
      </c>
      <c r="E83" s="361">
        <v>36776</v>
      </c>
      <c r="F83" s="361">
        <v>0</v>
      </c>
      <c r="G83" s="358">
        <v>0</v>
      </c>
      <c r="H83" s="358">
        <v>0</v>
      </c>
      <c r="I83" s="361">
        <v>0</v>
      </c>
      <c r="J83" s="361">
        <v>1169</v>
      </c>
      <c r="K83" s="361">
        <v>0</v>
      </c>
      <c r="L83" s="361">
        <v>919</v>
      </c>
      <c r="M83" s="358">
        <v>51202</v>
      </c>
      <c r="N83" s="358">
        <v>0</v>
      </c>
      <c r="O83" s="358">
        <v>601</v>
      </c>
      <c r="P83" s="361">
        <v>32095</v>
      </c>
      <c r="Q83" s="361">
        <v>0</v>
      </c>
      <c r="R83" s="362">
        <v>16232</v>
      </c>
      <c r="S83" s="361">
        <v>1609840</v>
      </c>
      <c r="T83" s="358">
        <v>0</v>
      </c>
      <c r="U83" s="361">
        <v>70834</v>
      </c>
      <c r="V83" s="361">
        <v>0</v>
      </c>
      <c r="W83" s="358">
        <v>304</v>
      </c>
      <c r="X83" s="361">
        <v>839</v>
      </c>
      <c r="Y83" s="361">
        <v>3368</v>
      </c>
      <c r="Z83" s="361">
        <v>0</v>
      </c>
      <c r="AA83" s="361">
        <v>39</v>
      </c>
      <c r="AB83" s="361">
        <v>134721</v>
      </c>
      <c r="AC83" s="361">
        <v>46439</v>
      </c>
      <c r="AD83" s="361">
        <v>0</v>
      </c>
      <c r="AE83" s="361">
        <v>11925</v>
      </c>
      <c r="AF83" s="361">
        <v>0</v>
      </c>
      <c r="AG83" s="361">
        <v>194385</v>
      </c>
      <c r="AH83" s="361">
        <v>0</v>
      </c>
      <c r="AI83" s="361">
        <v>0</v>
      </c>
      <c r="AJ83" s="361">
        <v>337868</v>
      </c>
      <c r="AK83" s="361">
        <v>0</v>
      </c>
      <c r="AL83" s="361">
        <v>0</v>
      </c>
      <c r="AM83" s="361">
        <v>0</v>
      </c>
      <c r="AN83" s="361">
        <v>0</v>
      </c>
      <c r="AO83" s="358">
        <v>2818</v>
      </c>
      <c r="AP83" s="361">
        <v>15021</v>
      </c>
      <c r="AQ83" s="358">
        <v>0</v>
      </c>
      <c r="AR83" s="358">
        <v>84904</v>
      </c>
      <c r="AS83" s="358">
        <v>0</v>
      </c>
      <c r="AT83" s="358">
        <v>0</v>
      </c>
      <c r="AU83" s="361">
        <v>0</v>
      </c>
      <c r="AV83" s="361">
        <v>7970</v>
      </c>
      <c r="AW83" s="361">
        <v>0</v>
      </c>
      <c r="AX83" s="361">
        <v>0</v>
      </c>
      <c r="AY83" s="361">
        <v>62567</v>
      </c>
      <c r="AZ83" s="361">
        <v>0</v>
      </c>
      <c r="BA83" s="361">
        <v>0</v>
      </c>
      <c r="BB83" s="361">
        <v>0</v>
      </c>
      <c r="BC83" s="361">
        <v>0</v>
      </c>
      <c r="BD83" s="361">
        <v>0</v>
      </c>
      <c r="BE83" s="361">
        <v>8866</v>
      </c>
      <c r="BF83" s="361">
        <v>1960</v>
      </c>
      <c r="BG83" s="361">
        <v>30322</v>
      </c>
      <c r="BH83" s="362">
        <v>538149</v>
      </c>
      <c r="BI83" s="361">
        <v>0</v>
      </c>
      <c r="BJ83" s="361">
        <v>0</v>
      </c>
      <c r="BK83" s="361">
        <v>340668</v>
      </c>
      <c r="BL83" s="361">
        <v>590</v>
      </c>
      <c r="BM83" s="361">
        <v>0</v>
      </c>
      <c r="BN83" s="361">
        <v>0</v>
      </c>
      <c r="BO83" s="361">
        <v>2023</v>
      </c>
      <c r="BP83" s="361">
        <v>0</v>
      </c>
      <c r="BQ83" s="361">
        <v>0</v>
      </c>
      <c r="BR83" s="361">
        <v>-11971</v>
      </c>
      <c r="BS83" s="361">
        <v>0</v>
      </c>
      <c r="BT83" s="361">
        <v>0</v>
      </c>
      <c r="BU83" s="361">
        <v>0</v>
      </c>
      <c r="BV83" s="361">
        <v>31705</v>
      </c>
      <c r="BW83" s="361">
        <v>0</v>
      </c>
      <c r="BX83" s="361">
        <v>0</v>
      </c>
      <c r="BY83" s="361">
        <v>138381</v>
      </c>
      <c r="BZ83" s="361">
        <v>0</v>
      </c>
      <c r="CA83" s="361">
        <v>0</v>
      </c>
      <c r="CB83" s="361">
        <v>0</v>
      </c>
      <c r="CC83" s="361">
        <v>1055506</v>
      </c>
      <c r="CD83" s="370">
        <v>2232353</v>
      </c>
      <c r="CE83" s="28">
        <f t="shared" si="11"/>
        <v>7104161</v>
      </c>
      <c r="CF83" s="359">
        <v>0</v>
      </c>
    </row>
    <row r="84" spans="1:84" x14ac:dyDescent="0.35">
      <c r="A84" s="35" t="s">
        <v>284</v>
      </c>
      <c r="B84" s="16"/>
      <c r="C84" s="358">
        <v>0</v>
      </c>
      <c r="D84" s="358">
        <v>0</v>
      </c>
      <c r="E84" s="358">
        <v>0</v>
      </c>
      <c r="F84" s="358">
        <v>0</v>
      </c>
      <c r="G84" s="358">
        <v>0</v>
      </c>
      <c r="H84" s="358">
        <v>0</v>
      </c>
      <c r="I84" s="358">
        <v>0</v>
      </c>
      <c r="J84" s="358">
        <v>0</v>
      </c>
      <c r="K84" s="358">
        <v>0</v>
      </c>
      <c r="L84" s="358">
        <v>0</v>
      </c>
      <c r="M84" s="358">
        <v>0</v>
      </c>
      <c r="N84" s="358">
        <v>0</v>
      </c>
      <c r="O84" s="358">
        <v>0</v>
      </c>
      <c r="P84" s="358">
        <v>0</v>
      </c>
      <c r="Q84" s="358">
        <v>0</v>
      </c>
      <c r="R84" s="358">
        <v>0</v>
      </c>
      <c r="S84" s="358">
        <v>0</v>
      </c>
      <c r="T84" s="358">
        <v>0</v>
      </c>
      <c r="U84" s="358">
        <v>0</v>
      </c>
      <c r="V84" s="358">
        <v>0</v>
      </c>
      <c r="W84" s="358">
        <v>0</v>
      </c>
      <c r="X84" s="358">
        <v>0</v>
      </c>
      <c r="Y84" s="358">
        <v>0</v>
      </c>
      <c r="Z84" s="358">
        <v>0</v>
      </c>
      <c r="AA84" s="358">
        <v>0</v>
      </c>
      <c r="AB84" s="358">
        <v>0</v>
      </c>
      <c r="AC84" s="358">
        <v>0</v>
      </c>
      <c r="AD84" s="358">
        <v>0</v>
      </c>
      <c r="AE84" s="358">
        <v>0</v>
      </c>
      <c r="AF84" s="358">
        <v>0</v>
      </c>
      <c r="AG84" s="358">
        <v>0</v>
      </c>
      <c r="AH84" s="358">
        <v>0</v>
      </c>
      <c r="AI84" s="358">
        <v>0</v>
      </c>
      <c r="AJ84" s="358">
        <v>0</v>
      </c>
      <c r="AK84" s="358">
        <v>0</v>
      </c>
      <c r="AL84" s="358">
        <v>0</v>
      </c>
      <c r="AM84" s="358">
        <v>0</v>
      </c>
      <c r="AN84" s="358">
        <v>0</v>
      </c>
      <c r="AO84" s="358">
        <v>0</v>
      </c>
      <c r="AP84" s="358">
        <v>0</v>
      </c>
      <c r="AQ84" s="358">
        <v>0</v>
      </c>
      <c r="AR84" s="358">
        <v>0</v>
      </c>
      <c r="AS84" s="358">
        <v>0</v>
      </c>
      <c r="AT84" s="358">
        <v>0</v>
      </c>
      <c r="AU84" s="358">
        <v>0</v>
      </c>
      <c r="AV84" s="358">
        <v>0</v>
      </c>
      <c r="AW84" s="358">
        <v>0</v>
      </c>
      <c r="AX84" s="358">
        <v>0</v>
      </c>
      <c r="AY84" s="358">
        <v>0</v>
      </c>
      <c r="AZ84" s="358">
        <v>0</v>
      </c>
      <c r="BA84" s="358">
        <v>0</v>
      </c>
      <c r="BB84" s="358">
        <v>0</v>
      </c>
      <c r="BC84" s="358">
        <v>0</v>
      </c>
      <c r="BD84" s="358">
        <v>0</v>
      </c>
      <c r="BE84" s="358">
        <v>0</v>
      </c>
      <c r="BF84" s="358">
        <v>0</v>
      </c>
      <c r="BG84" s="358">
        <v>0</v>
      </c>
      <c r="BH84" s="358">
        <v>0</v>
      </c>
      <c r="BI84" s="358">
        <v>0</v>
      </c>
      <c r="BJ84" s="358">
        <v>0</v>
      </c>
      <c r="BK84" s="358">
        <v>0</v>
      </c>
      <c r="BL84" s="358">
        <v>0</v>
      </c>
      <c r="BM84" s="358">
        <v>0</v>
      </c>
      <c r="BN84" s="358">
        <v>0</v>
      </c>
      <c r="BO84" s="358">
        <v>0</v>
      </c>
      <c r="BP84" s="358">
        <v>0</v>
      </c>
      <c r="BQ84" s="358">
        <v>0</v>
      </c>
      <c r="BR84" s="358">
        <v>0</v>
      </c>
      <c r="BS84" s="358">
        <v>0</v>
      </c>
      <c r="BT84" s="358">
        <v>0</v>
      </c>
      <c r="BU84" s="358">
        <v>0</v>
      </c>
      <c r="BV84" s="358">
        <v>0</v>
      </c>
      <c r="BW84" s="358">
        <v>0</v>
      </c>
      <c r="BX84" s="358">
        <v>0</v>
      </c>
      <c r="BY84" s="358">
        <v>0</v>
      </c>
      <c r="BZ84" s="358">
        <v>0</v>
      </c>
      <c r="CA84" s="358">
        <v>0</v>
      </c>
      <c r="CB84" s="358">
        <v>0</v>
      </c>
      <c r="CC84" s="358">
        <v>0</v>
      </c>
      <c r="CD84" s="370">
        <v>0</v>
      </c>
      <c r="CE84" s="28">
        <f t="shared" si="11"/>
        <v>0</v>
      </c>
      <c r="CF84" s="359">
        <v>0</v>
      </c>
    </row>
    <row r="85" spans="1:84" x14ac:dyDescent="0.35">
      <c r="A85" s="35" t="s">
        <v>285</v>
      </c>
      <c r="B85" s="28"/>
      <c r="C85" s="28">
        <f>SUM(C61:C69)-C84</f>
        <v>1653033</v>
      </c>
      <c r="D85" s="28">
        <f t="shared" ref="D85:BO85" si="12">SUM(D61:D69)-D84</f>
        <v>0</v>
      </c>
      <c r="E85" s="28">
        <f t="shared" si="12"/>
        <v>7927261</v>
      </c>
      <c r="F85" s="28">
        <f t="shared" si="12"/>
        <v>0</v>
      </c>
      <c r="G85" s="28">
        <f t="shared" si="12"/>
        <v>0</v>
      </c>
      <c r="H85" s="28">
        <f t="shared" si="12"/>
        <v>0</v>
      </c>
      <c r="I85" s="28">
        <f t="shared" si="12"/>
        <v>0</v>
      </c>
      <c r="J85" s="28">
        <f t="shared" si="12"/>
        <v>251911</v>
      </c>
      <c r="K85" s="28">
        <f t="shared" si="12"/>
        <v>0</v>
      </c>
      <c r="L85" s="28">
        <f t="shared" si="12"/>
        <v>198198</v>
      </c>
      <c r="M85" s="28">
        <f t="shared" si="12"/>
        <v>1747763</v>
      </c>
      <c r="N85" s="28">
        <f t="shared" si="12"/>
        <v>0</v>
      </c>
      <c r="O85" s="28">
        <f t="shared" si="12"/>
        <v>129638</v>
      </c>
      <c r="P85" s="28">
        <f t="shared" si="12"/>
        <v>4521453</v>
      </c>
      <c r="Q85" s="28">
        <f t="shared" si="12"/>
        <v>856056</v>
      </c>
      <c r="R85" s="28">
        <f t="shared" si="12"/>
        <v>1817689</v>
      </c>
      <c r="S85" s="28">
        <f t="shared" si="12"/>
        <v>6867701</v>
      </c>
      <c r="T85" s="28">
        <f t="shared" si="12"/>
        <v>0</v>
      </c>
      <c r="U85" s="28">
        <f t="shared" si="12"/>
        <v>6900927</v>
      </c>
      <c r="V85" s="28">
        <f t="shared" si="12"/>
        <v>0</v>
      </c>
      <c r="W85" s="28">
        <f t="shared" si="12"/>
        <v>581503</v>
      </c>
      <c r="X85" s="28">
        <f t="shared" si="12"/>
        <v>1601725</v>
      </c>
      <c r="Y85" s="28">
        <f t="shared" si="12"/>
        <v>6433449</v>
      </c>
      <c r="Z85" s="28">
        <f t="shared" si="12"/>
        <v>0</v>
      </c>
      <c r="AA85" s="28">
        <f t="shared" si="12"/>
        <v>75437</v>
      </c>
      <c r="AB85" s="28">
        <f t="shared" si="12"/>
        <v>24675537</v>
      </c>
      <c r="AC85" s="28">
        <f t="shared" si="12"/>
        <v>2692643</v>
      </c>
      <c r="AD85" s="28">
        <f t="shared" si="12"/>
        <v>0</v>
      </c>
      <c r="AE85" s="28">
        <f t="shared" si="12"/>
        <v>4442178</v>
      </c>
      <c r="AF85" s="28">
        <f t="shared" si="12"/>
        <v>0</v>
      </c>
      <c r="AG85" s="28">
        <f t="shared" si="12"/>
        <v>8458756</v>
      </c>
      <c r="AH85" s="28">
        <f t="shared" si="12"/>
        <v>0</v>
      </c>
      <c r="AI85" s="28">
        <f t="shared" si="12"/>
        <v>0</v>
      </c>
      <c r="AJ85" s="28">
        <f t="shared" si="12"/>
        <v>40747225</v>
      </c>
      <c r="AK85" s="28">
        <f t="shared" si="12"/>
        <v>0</v>
      </c>
      <c r="AL85" s="28">
        <f t="shared" si="12"/>
        <v>0</v>
      </c>
      <c r="AM85" s="28">
        <f t="shared" si="12"/>
        <v>0</v>
      </c>
      <c r="AN85" s="28">
        <f t="shared" si="12"/>
        <v>0</v>
      </c>
      <c r="AO85" s="28">
        <f t="shared" si="12"/>
        <v>607526</v>
      </c>
      <c r="AP85" s="28">
        <f t="shared" si="12"/>
        <v>2975466</v>
      </c>
      <c r="AQ85" s="28">
        <f t="shared" si="12"/>
        <v>0</v>
      </c>
      <c r="AR85" s="28">
        <f t="shared" si="12"/>
        <v>3928832</v>
      </c>
      <c r="AS85" s="28">
        <f t="shared" si="12"/>
        <v>0</v>
      </c>
      <c r="AT85" s="28">
        <f t="shared" si="12"/>
        <v>0</v>
      </c>
      <c r="AU85" s="28">
        <f t="shared" si="12"/>
        <v>0</v>
      </c>
      <c r="AV85" s="28">
        <f t="shared" si="12"/>
        <v>3297547</v>
      </c>
      <c r="AW85" s="28">
        <f t="shared" si="12"/>
        <v>0</v>
      </c>
      <c r="AX85" s="28">
        <f t="shared" si="12"/>
        <v>0</v>
      </c>
      <c r="AY85" s="28">
        <f t="shared" si="12"/>
        <v>1944882</v>
      </c>
      <c r="AZ85" s="28">
        <f t="shared" si="12"/>
        <v>0</v>
      </c>
      <c r="BA85" s="28">
        <f t="shared" si="12"/>
        <v>376331</v>
      </c>
      <c r="BB85" s="28">
        <f t="shared" si="12"/>
        <v>0</v>
      </c>
      <c r="BC85" s="28">
        <f t="shared" si="12"/>
        <v>0</v>
      </c>
      <c r="BD85" s="28">
        <f t="shared" si="12"/>
        <v>0</v>
      </c>
      <c r="BE85" s="28">
        <f t="shared" si="12"/>
        <v>2862919</v>
      </c>
      <c r="BF85" s="28">
        <f t="shared" si="12"/>
        <v>1647545</v>
      </c>
      <c r="BG85" s="28">
        <f t="shared" si="12"/>
        <v>513288</v>
      </c>
      <c r="BH85" s="28">
        <f t="shared" si="12"/>
        <v>5310945</v>
      </c>
      <c r="BI85" s="28">
        <f t="shared" si="12"/>
        <v>0</v>
      </c>
      <c r="BJ85" s="28">
        <f t="shared" si="12"/>
        <v>0</v>
      </c>
      <c r="BK85" s="28">
        <f t="shared" si="12"/>
        <v>2912023</v>
      </c>
      <c r="BL85" s="28">
        <f t="shared" si="12"/>
        <v>1251321</v>
      </c>
      <c r="BM85" s="28">
        <f t="shared" si="12"/>
        <v>0</v>
      </c>
      <c r="BN85" s="28">
        <f t="shared" si="12"/>
        <v>0</v>
      </c>
      <c r="BO85" s="28">
        <f t="shared" si="12"/>
        <v>584406</v>
      </c>
      <c r="BP85" s="28">
        <f t="shared" ref="BP85:CD85" si="13">SUM(BP61:BP69)-BP84</f>
        <v>0</v>
      </c>
      <c r="BQ85" s="28">
        <f t="shared" si="13"/>
        <v>0</v>
      </c>
      <c r="BR85" s="28">
        <f t="shared" si="13"/>
        <v>1198662</v>
      </c>
      <c r="BS85" s="28">
        <f t="shared" si="13"/>
        <v>0</v>
      </c>
      <c r="BT85" s="28">
        <f t="shared" si="13"/>
        <v>0</v>
      </c>
      <c r="BU85" s="28">
        <f t="shared" si="13"/>
        <v>0</v>
      </c>
      <c r="BV85" s="28">
        <f t="shared" si="13"/>
        <v>1153587</v>
      </c>
      <c r="BW85" s="28">
        <f t="shared" si="13"/>
        <v>0</v>
      </c>
      <c r="BX85" s="28">
        <f t="shared" si="13"/>
        <v>0</v>
      </c>
      <c r="BY85" s="28">
        <f t="shared" si="13"/>
        <v>3113860</v>
      </c>
      <c r="BZ85" s="28">
        <f t="shared" si="13"/>
        <v>0</v>
      </c>
      <c r="CA85" s="28">
        <f t="shared" si="13"/>
        <v>0</v>
      </c>
      <c r="CB85" s="28">
        <f t="shared" si="13"/>
        <v>0</v>
      </c>
      <c r="CC85" s="28">
        <f t="shared" si="13"/>
        <v>10441478</v>
      </c>
      <c r="CD85" s="28">
        <f t="shared" si="13"/>
        <v>3864396</v>
      </c>
      <c r="CE85" s="28">
        <f t="shared" si="11"/>
        <v>170565097</v>
      </c>
      <c r="CF85" s="359">
        <v>0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70">
        <v>0</v>
      </c>
      <c r="CF86" s="359">
        <v>0</v>
      </c>
    </row>
    <row r="87" spans="1:84" x14ac:dyDescent="0.35">
      <c r="A87" s="22" t="s">
        <v>287</v>
      </c>
      <c r="B87" s="16"/>
      <c r="C87" s="358">
        <v>3159523</v>
      </c>
      <c r="D87" s="358">
        <v>0</v>
      </c>
      <c r="E87" s="358">
        <v>11773892</v>
      </c>
      <c r="F87" s="358">
        <v>0</v>
      </c>
      <c r="G87" s="358">
        <v>0</v>
      </c>
      <c r="H87" s="358">
        <v>0</v>
      </c>
      <c r="I87" s="358">
        <v>0</v>
      </c>
      <c r="J87" s="358">
        <v>230914</v>
      </c>
      <c r="K87" s="358">
        <v>0</v>
      </c>
      <c r="L87" s="358">
        <f>81400+170200</f>
        <v>251600</v>
      </c>
      <c r="M87" s="358">
        <v>3532662</v>
      </c>
      <c r="N87" s="358">
        <v>0</v>
      </c>
      <c r="O87" s="358">
        <v>700729</v>
      </c>
      <c r="P87" s="358">
        <v>7847229</v>
      </c>
      <c r="Q87" s="358">
        <v>495318</v>
      </c>
      <c r="R87" s="358">
        <v>2574649</v>
      </c>
      <c r="S87" s="358">
        <v>20111</v>
      </c>
      <c r="T87" s="358">
        <v>0</v>
      </c>
      <c r="U87" s="358">
        <v>2272338</v>
      </c>
      <c r="V87" s="358">
        <v>0</v>
      </c>
      <c r="W87" s="358">
        <v>472522</v>
      </c>
      <c r="X87" s="358">
        <v>1702808</v>
      </c>
      <c r="Y87" s="358">
        <v>1678855</v>
      </c>
      <c r="Z87" s="358">
        <v>0</v>
      </c>
      <c r="AA87" s="358">
        <v>0</v>
      </c>
      <c r="AB87" s="358">
        <v>4506834</v>
      </c>
      <c r="AC87" s="358">
        <v>2149678</v>
      </c>
      <c r="AD87" s="358">
        <v>0</v>
      </c>
      <c r="AE87" s="358">
        <v>1071617</v>
      </c>
      <c r="AF87" s="358">
        <v>0</v>
      </c>
      <c r="AG87" s="358">
        <v>1471533</v>
      </c>
      <c r="AH87" s="358">
        <v>0</v>
      </c>
      <c r="AI87" s="358">
        <v>0</v>
      </c>
      <c r="AJ87" s="358">
        <v>1435704</v>
      </c>
      <c r="AK87" s="358">
        <v>0</v>
      </c>
      <c r="AL87" s="358">
        <v>0</v>
      </c>
      <c r="AM87" s="358">
        <v>0</v>
      </c>
      <c r="AN87" s="358">
        <v>0</v>
      </c>
      <c r="AO87" s="358">
        <v>0</v>
      </c>
      <c r="AP87" s="358">
        <v>54270</v>
      </c>
      <c r="AQ87" s="358">
        <v>0</v>
      </c>
      <c r="AR87" s="358">
        <v>0</v>
      </c>
      <c r="AS87" s="358">
        <v>0</v>
      </c>
      <c r="AT87" s="358">
        <v>0</v>
      </c>
      <c r="AU87" s="358">
        <v>0</v>
      </c>
      <c r="AV87" s="358">
        <v>7588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14">SUM(C87:CD87)</f>
        <v>47410374</v>
      </c>
      <c r="CF87" s="359">
        <v>0</v>
      </c>
    </row>
    <row r="88" spans="1:84" x14ac:dyDescent="0.35">
      <c r="A88" s="22" t="s">
        <v>288</v>
      </c>
      <c r="B88" s="16"/>
      <c r="C88" s="358">
        <v>7779</v>
      </c>
      <c r="D88" s="358">
        <v>0</v>
      </c>
      <c r="E88" s="358">
        <v>2476237</v>
      </c>
      <c r="F88" s="358">
        <v>0</v>
      </c>
      <c r="G88" s="358">
        <v>0</v>
      </c>
      <c r="H88" s="358">
        <v>0</v>
      </c>
      <c r="I88" s="358">
        <v>0</v>
      </c>
      <c r="J88" s="358">
        <v>30</v>
      </c>
      <c r="K88" s="358">
        <v>0</v>
      </c>
      <c r="L88" s="358">
        <v>0</v>
      </c>
      <c r="M88" s="358"/>
      <c r="N88" s="358">
        <v>0</v>
      </c>
      <c r="O88" s="358">
        <v>105007</v>
      </c>
      <c r="P88" s="358">
        <v>29858987</v>
      </c>
      <c r="Q88" s="358">
        <v>5391218</v>
      </c>
      <c r="R88" s="358">
        <v>10365677</v>
      </c>
      <c r="S88" s="358">
        <v>414860</v>
      </c>
      <c r="T88" s="358">
        <v>0</v>
      </c>
      <c r="U88" s="358">
        <v>22447138</v>
      </c>
      <c r="V88" s="358">
        <v>0</v>
      </c>
      <c r="W88" s="358">
        <v>8227170</v>
      </c>
      <c r="X88" s="358">
        <v>21824665</v>
      </c>
      <c r="Y88" s="358">
        <v>24027166</v>
      </c>
      <c r="Z88" s="358">
        <v>0</v>
      </c>
      <c r="AA88" s="358">
        <v>0</v>
      </c>
      <c r="AB88" s="358">
        <v>64806603</v>
      </c>
      <c r="AC88" s="358">
        <v>6354002</v>
      </c>
      <c r="AD88" s="358">
        <v>0</v>
      </c>
      <c r="AE88" s="358">
        <v>11648866</v>
      </c>
      <c r="AF88" s="358">
        <v>0</v>
      </c>
      <c r="AG88" s="358">
        <v>41884094</v>
      </c>
      <c r="AH88" s="358">
        <v>0</v>
      </c>
      <c r="AI88" s="358">
        <v>0</v>
      </c>
      <c r="AJ88" s="358">
        <v>53953348</v>
      </c>
      <c r="AK88" s="358">
        <v>0</v>
      </c>
      <c r="AL88" s="358">
        <v>0</v>
      </c>
      <c r="AM88" s="358">
        <v>0</v>
      </c>
      <c r="AN88" s="358">
        <v>0</v>
      </c>
      <c r="AO88" s="358">
        <v>0</v>
      </c>
      <c r="AP88" s="358">
        <v>2034273</v>
      </c>
      <c r="AQ88" s="358">
        <v>0</v>
      </c>
      <c r="AR88" s="358">
        <v>2824915</v>
      </c>
      <c r="AS88" s="358">
        <v>0</v>
      </c>
      <c r="AT88" s="358">
        <v>0</v>
      </c>
      <c r="AU88" s="358">
        <v>0</v>
      </c>
      <c r="AV88" s="358">
        <v>9195671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14"/>
        <v>317847706</v>
      </c>
      <c r="CF88" s="359">
        <v>0</v>
      </c>
    </row>
    <row r="89" spans="1:84" x14ac:dyDescent="0.35">
      <c r="A89" s="22" t="s">
        <v>289</v>
      </c>
      <c r="B89" s="16"/>
      <c r="C89" s="28">
        <f>C87+C88</f>
        <v>3167302</v>
      </c>
      <c r="D89" s="28">
        <f t="shared" ref="D89:AV89" si="15">D87+D88</f>
        <v>0</v>
      </c>
      <c r="E89" s="28">
        <f t="shared" si="15"/>
        <v>14250129</v>
      </c>
      <c r="F89" s="28">
        <f t="shared" si="15"/>
        <v>0</v>
      </c>
      <c r="G89" s="28">
        <f t="shared" si="15"/>
        <v>0</v>
      </c>
      <c r="H89" s="28">
        <f t="shared" si="15"/>
        <v>0</v>
      </c>
      <c r="I89" s="28">
        <f t="shared" si="15"/>
        <v>0</v>
      </c>
      <c r="J89" s="28">
        <f t="shared" si="15"/>
        <v>230944</v>
      </c>
      <c r="K89" s="28">
        <f t="shared" si="15"/>
        <v>0</v>
      </c>
      <c r="L89" s="28">
        <f t="shared" si="15"/>
        <v>251600</v>
      </c>
      <c r="M89" s="28">
        <f>M87+M88</f>
        <v>3532662</v>
      </c>
      <c r="N89" s="28">
        <f t="shared" si="15"/>
        <v>0</v>
      </c>
      <c r="O89" s="28">
        <f t="shared" si="15"/>
        <v>805736</v>
      </c>
      <c r="P89" s="28">
        <f t="shared" si="15"/>
        <v>37706216</v>
      </c>
      <c r="Q89" s="28">
        <f t="shared" si="15"/>
        <v>5886536</v>
      </c>
      <c r="R89" s="28">
        <f t="shared" si="15"/>
        <v>12940326</v>
      </c>
      <c r="S89" s="28">
        <f t="shared" si="15"/>
        <v>434971</v>
      </c>
      <c r="T89" s="28">
        <f t="shared" si="15"/>
        <v>0</v>
      </c>
      <c r="U89" s="28">
        <f t="shared" si="15"/>
        <v>24719476</v>
      </c>
      <c r="V89" s="28">
        <f t="shared" si="15"/>
        <v>0</v>
      </c>
      <c r="W89" s="28">
        <f t="shared" si="15"/>
        <v>8699692</v>
      </c>
      <c r="X89" s="28">
        <f t="shared" si="15"/>
        <v>23527473</v>
      </c>
      <c r="Y89" s="28">
        <f t="shared" si="15"/>
        <v>25706021</v>
      </c>
      <c r="Z89" s="28">
        <f t="shared" si="15"/>
        <v>0</v>
      </c>
      <c r="AA89" s="28">
        <f t="shared" si="15"/>
        <v>0</v>
      </c>
      <c r="AB89" s="28">
        <f t="shared" si="15"/>
        <v>69313437</v>
      </c>
      <c r="AC89" s="28">
        <f t="shared" si="15"/>
        <v>8503680</v>
      </c>
      <c r="AD89" s="28">
        <f t="shared" si="15"/>
        <v>0</v>
      </c>
      <c r="AE89" s="28">
        <f t="shared" si="15"/>
        <v>12720483</v>
      </c>
      <c r="AF89" s="28">
        <f t="shared" si="15"/>
        <v>0</v>
      </c>
      <c r="AG89" s="28">
        <f t="shared" si="15"/>
        <v>43355627</v>
      </c>
      <c r="AH89" s="28">
        <f t="shared" si="15"/>
        <v>0</v>
      </c>
      <c r="AI89" s="28">
        <f t="shared" si="15"/>
        <v>0</v>
      </c>
      <c r="AJ89" s="28">
        <f t="shared" si="15"/>
        <v>55389052</v>
      </c>
      <c r="AK89" s="28">
        <f t="shared" si="15"/>
        <v>0</v>
      </c>
      <c r="AL89" s="28">
        <f t="shared" si="15"/>
        <v>0</v>
      </c>
      <c r="AM89" s="28">
        <f t="shared" si="15"/>
        <v>0</v>
      </c>
      <c r="AN89" s="28">
        <f t="shared" si="15"/>
        <v>0</v>
      </c>
      <c r="AO89" s="28">
        <f t="shared" si="15"/>
        <v>0</v>
      </c>
      <c r="AP89" s="28">
        <f t="shared" si="15"/>
        <v>2088543</v>
      </c>
      <c r="AQ89" s="28">
        <f t="shared" si="15"/>
        <v>0</v>
      </c>
      <c r="AR89" s="28">
        <f t="shared" si="15"/>
        <v>2824915</v>
      </c>
      <c r="AS89" s="28">
        <f t="shared" si="15"/>
        <v>0</v>
      </c>
      <c r="AT89" s="28">
        <f t="shared" si="15"/>
        <v>0</v>
      </c>
      <c r="AU89" s="28">
        <f t="shared" si="15"/>
        <v>0</v>
      </c>
      <c r="AV89" s="28">
        <f t="shared" si="15"/>
        <v>9203259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14"/>
        <v>365258080</v>
      </c>
      <c r="CF89" s="359">
        <v>0</v>
      </c>
    </row>
    <row r="90" spans="1:84" x14ac:dyDescent="0.35">
      <c r="A90" s="35" t="s">
        <v>290</v>
      </c>
      <c r="B90" s="28"/>
      <c r="C90" s="358">
        <v>2621</v>
      </c>
      <c r="D90" s="358">
        <v>0</v>
      </c>
      <c r="E90" s="358">
        <v>9742</v>
      </c>
      <c r="F90" s="358">
        <v>0</v>
      </c>
      <c r="G90" s="358">
        <v>0</v>
      </c>
      <c r="H90" s="358">
        <v>0</v>
      </c>
      <c r="I90" s="358">
        <v>0</v>
      </c>
      <c r="J90" s="358">
        <v>310</v>
      </c>
      <c r="K90" s="358">
        <v>0</v>
      </c>
      <c r="L90" s="358">
        <v>244</v>
      </c>
      <c r="M90" s="358">
        <v>0</v>
      </c>
      <c r="N90" s="358">
        <v>0</v>
      </c>
      <c r="O90" s="358">
        <v>159</v>
      </c>
      <c r="P90" s="358">
        <v>12383</v>
      </c>
      <c r="Q90" s="358">
        <v>589</v>
      </c>
      <c r="R90" s="358">
        <v>136</v>
      </c>
      <c r="S90" s="358">
        <v>3100</v>
      </c>
      <c r="T90" s="358">
        <v>0</v>
      </c>
      <c r="U90" s="358">
        <v>6895</v>
      </c>
      <c r="V90" s="358">
        <v>0</v>
      </c>
      <c r="W90" s="358">
        <v>209</v>
      </c>
      <c r="X90" s="358">
        <v>576</v>
      </c>
      <c r="Y90" s="358">
        <v>2315</v>
      </c>
      <c r="Z90" s="358">
        <v>0</v>
      </c>
      <c r="AA90" s="358">
        <v>27</v>
      </c>
      <c r="AB90" s="358">
        <v>1470.8</v>
      </c>
      <c r="AC90" s="358">
        <v>4269.28</v>
      </c>
      <c r="AD90" s="358">
        <v>0</v>
      </c>
      <c r="AE90" s="358">
        <v>6488</v>
      </c>
      <c r="AF90" s="358">
        <v>0</v>
      </c>
      <c r="AG90" s="358">
        <v>6350</v>
      </c>
      <c r="AH90" s="358">
        <v>0</v>
      </c>
      <c r="AI90" s="358">
        <v>0</v>
      </c>
      <c r="AJ90" s="358">
        <v>30507</v>
      </c>
      <c r="AK90" s="358"/>
      <c r="AL90" s="358"/>
      <c r="AM90" s="358">
        <v>0</v>
      </c>
      <c r="AN90" s="358">
        <v>0</v>
      </c>
      <c r="AO90" s="358">
        <v>747</v>
      </c>
      <c r="AP90" s="358">
        <v>0</v>
      </c>
      <c r="AQ90" s="358">
        <v>0</v>
      </c>
      <c r="AR90" s="358">
        <v>0</v>
      </c>
      <c r="AS90" s="358">
        <v>0</v>
      </c>
      <c r="AT90" s="358">
        <v>0</v>
      </c>
      <c r="AU90" s="358">
        <v>0</v>
      </c>
      <c r="AV90" s="358">
        <v>4880</v>
      </c>
      <c r="AW90" s="358">
        <v>0</v>
      </c>
      <c r="AX90" s="358">
        <v>0</v>
      </c>
      <c r="AY90" s="358">
        <v>1157</v>
      </c>
      <c r="AZ90" s="358">
        <v>0</v>
      </c>
      <c r="BA90" s="358">
        <v>0</v>
      </c>
      <c r="BB90" s="358">
        <v>0</v>
      </c>
      <c r="BC90" s="358">
        <v>0</v>
      </c>
      <c r="BD90" s="358">
        <v>0</v>
      </c>
      <c r="BE90" s="358">
        <v>10940</v>
      </c>
      <c r="BF90" s="358">
        <v>2238</v>
      </c>
      <c r="BG90" s="358">
        <v>0</v>
      </c>
      <c r="BH90" s="358">
        <v>3933</v>
      </c>
      <c r="BI90" s="358">
        <v>0</v>
      </c>
      <c r="BJ90" s="358">
        <v>0</v>
      </c>
      <c r="BK90" s="358">
        <v>3876</v>
      </c>
      <c r="BL90" s="358">
        <v>1981</v>
      </c>
      <c r="BM90" s="358">
        <v>0</v>
      </c>
      <c r="BN90" s="358">
        <v>0</v>
      </c>
      <c r="BO90" s="358">
        <v>198</v>
      </c>
      <c r="BP90" s="358">
        <v>0</v>
      </c>
      <c r="BQ90" s="358">
        <v>0</v>
      </c>
      <c r="BR90" s="358">
        <v>1829</v>
      </c>
      <c r="BS90" s="358">
        <v>0</v>
      </c>
      <c r="BT90" s="358">
        <v>0</v>
      </c>
      <c r="BU90" s="358">
        <v>0</v>
      </c>
      <c r="BV90" s="358">
        <v>848</v>
      </c>
      <c r="BW90" s="358">
        <v>0</v>
      </c>
      <c r="BX90" s="358">
        <v>0</v>
      </c>
      <c r="BY90" s="358">
        <v>2850</v>
      </c>
      <c r="BZ90" s="358">
        <v>0</v>
      </c>
      <c r="CA90" s="358">
        <v>0</v>
      </c>
      <c r="CB90" s="358">
        <v>0</v>
      </c>
      <c r="CC90" s="358">
        <v>14461</v>
      </c>
      <c r="CD90" s="229" t="s">
        <v>248</v>
      </c>
      <c r="CE90" s="28">
        <f t="shared" si="14"/>
        <v>138329.08000000002</v>
      </c>
      <c r="CF90" s="28">
        <f>BE59-CE90</f>
        <v>-8.0000000016298145E-2</v>
      </c>
    </row>
    <row r="91" spans="1:84" x14ac:dyDescent="0.35">
      <c r="A91" s="22" t="s">
        <v>291</v>
      </c>
      <c r="B91" s="16"/>
      <c r="C91" s="358">
        <v>776</v>
      </c>
      <c r="D91" s="358">
        <v>0</v>
      </c>
      <c r="E91" s="358">
        <v>13743</v>
      </c>
      <c r="F91" s="358">
        <v>0</v>
      </c>
      <c r="G91" s="358">
        <v>0</v>
      </c>
      <c r="H91" s="358">
        <v>0</v>
      </c>
      <c r="I91" s="358">
        <v>0</v>
      </c>
      <c r="J91" s="358">
        <v>0</v>
      </c>
      <c r="K91" s="358">
        <v>0</v>
      </c>
      <c r="L91" s="358">
        <v>344</v>
      </c>
      <c r="M91" s="358">
        <v>0</v>
      </c>
      <c r="N91" s="358">
        <v>0</v>
      </c>
      <c r="O91" s="358">
        <v>0</v>
      </c>
      <c r="P91" s="358">
        <v>0</v>
      </c>
      <c r="Q91" s="358">
        <v>0</v>
      </c>
      <c r="R91" s="358">
        <v>0</v>
      </c>
      <c r="S91" s="358">
        <v>0</v>
      </c>
      <c r="T91" s="358">
        <v>0</v>
      </c>
      <c r="U91" s="358">
        <v>0</v>
      </c>
      <c r="V91" s="358">
        <v>0</v>
      </c>
      <c r="W91" s="358">
        <v>0</v>
      </c>
      <c r="X91" s="358">
        <v>0</v>
      </c>
      <c r="Y91" s="358">
        <v>0</v>
      </c>
      <c r="Z91" s="358">
        <v>0</v>
      </c>
      <c r="AA91" s="358">
        <v>0</v>
      </c>
      <c r="AB91" s="358">
        <v>0</v>
      </c>
      <c r="AC91" s="358">
        <v>0</v>
      </c>
      <c r="AD91" s="358">
        <v>0</v>
      </c>
      <c r="AE91" s="358">
        <v>0</v>
      </c>
      <c r="AF91" s="358">
        <v>0</v>
      </c>
      <c r="AG91" s="358">
        <v>0</v>
      </c>
      <c r="AH91" s="358">
        <v>0</v>
      </c>
      <c r="AI91" s="358">
        <v>0</v>
      </c>
      <c r="AJ91" s="358">
        <v>0</v>
      </c>
      <c r="AK91" s="358">
        <v>0</v>
      </c>
      <c r="AL91" s="358">
        <v>0</v>
      </c>
      <c r="AM91" s="358">
        <v>0</v>
      </c>
      <c r="AN91" s="358">
        <v>0</v>
      </c>
      <c r="AO91" s="358">
        <v>0</v>
      </c>
      <c r="AP91" s="358">
        <v>0</v>
      </c>
      <c r="AQ91" s="358">
        <v>0</v>
      </c>
      <c r="AR91" s="358">
        <v>0</v>
      </c>
      <c r="AS91" s="358">
        <v>0</v>
      </c>
      <c r="AT91" s="358">
        <v>0</v>
      </c>
      <c r="AU91" s="358">
        <v>0</v>
      </c>
      <c r="AV91" s="358">
        <v>0</v>
      </c>
      <c r="AW91" s="358">
        <v>0</v>
      </c>
      <c r="AX91" s="246" t="s">
        <v>248</v>
      </c>
      <c r="AY91" s="246" t="s">
        <v>248</v>
      </c>
      <c r="AZ91" s="358">
        <v>0</v>
      </c>
      <c r="BA91" s="358">
        <v>0</v>
      </c>
      <c r="BB91" s="358">
        <v>0</v>
      </c>
      <c r="BC91" s="358">
        <v>0</v>
      </c>
      <c r="BD91" s="25" t="s">
        <v>248</v>
      </c>
      <c r="BE91" s="25" t="s">
        <v>248</v>
      </c>
      <c r="BF91" s="358">
        <v>0</v>
      </c>
      <c r="BG91" s="25" t="s">
        <v>248</v>
      </c>
      <c r="BH91" s="358">
        <v>0</v>
      </c>
      <c r="BI91" s="358">
        <v>0</v>
      </c>
      <c r="BJ91" s="25" t="s">
        <v>248</v>
      </c>
      <c r="BK91" s="358">
        <v>0</v>
      </c>
      <c r="BL91" s="358">
        <v>0</v>
      </c>
      <c r="BM91" s="358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58">
        <v>0</v>
      </c>
      <c r="BS91" s="358">
        <v>0</v>
      </c>
      <c r="BT91" s="358">
        <v>0</v>
      </c>
      <c r="BU91" s="358">
        <v>0</v>
      </c>
      <c r="BV91" s="358">
        <v>0</v>
      </c>
      <c r="BW91" s="358">
        <v>0</v>
      </c>
      <c r="BX91" s="358">
        <v>0</v>
      </c>
      <c r="BY91" s="358">
        <v>0</v>
      </c>
      <c r="BZ91" s="358">
        <v>0</v>
      </c>
      <c r="CA91" s="358">
        <v>0</v>
      </c>
      <c r="CB91" s="358">
        <v>0</v>
      </c>
      <c r="CC91" s="25" t="s">
        <v>248</v>
      </c>
      <c r="CD91" s="25" t="s">
        <v>248</v>
      </c>
      <c r="CE91" s="28">
        <f t="shared" si="14"/>
        <v>14863</v>
      </c>
      <c r="CF91" s="28">
        <f>AY59-CE91</f>
        <v>0</v>
      </c>
    </row>
    <row r="92" spans="1:84" x14ac:dyDescent="0.35">
      <c r="A92" s="22" t="s">
        <v>292</v>
      </c>
      <c r="B92" s="16"/>
      <c r="C92" s="358">
        <v>190</v>
      </c>
      <c r="D92" s="358">
        <v>0</v>
      </c>
      <c r="E92" s="358">
        <v>696</v>
      </c>
      <c r="F92" s="358">
        <v>0</v>
      </c>
      <c r="G92" s="358">
        <v>0</v>
      </c>
      <c r="H92" s="358">
        <v>0</v>
      </c>
      <c r="I92" s="358">
        <v>0</v>
      </c>
      <c r="J92" s="358">
        <v>22</v>
      </c>
      <c r="K92" s="358">
        <v>0</v>
      </c>
      <c r="L92" s="358">
        <v>17</v>
      </c>
      <c r="M92" s="358">
        <v>0</v>
      </c>
      <c r="N92" s="358">
        <v>0</v>
      </c>
      <c r="O92" s="358">
        <v>11</v>
      </c>
      <c r="P92" s="358">
        <v>441</v>
      </c>
      <c r="Q92" s="358">
        <v>107</v>
      </c>
      <c r="R92" s="358">
        <v>0</v>
      </c>
      <c r="S92" s="358">
        <v>30</v>
      </c>
      <c r="T92" s="358">
        <v>0</v>
      </c>
      <c r="U92" s="358">
        <v>105</v>
      </c>
      <c r="V92" s="358">
        <v>0</v>
      </c>
      <c r="W92" s="358">
        <v>10</v>
      </c>
      <c r="X92" s="358">
        <v>29</v>
      </c>
      <c r="Y92" s="358">
        <v>114</v>
      </c>
      <c r="Z92" s="358">
        <v>0</v>
      </c>
      <c r="AA92" s="358">
        <v>0</v>
      </c>
      <c r="AB92" s="358">
        <v>80</v>
      </c>
      <c r="AC92" s="358">
        <v>125</v>
      </c>
      <c r="AD92" s="358">
        <v>0</v>
      </c>
      <c r="AE92" s="358">
        <v>160</v>
      </c>
      <c r="AF92" s="358">
        <v>0</v>
      </c>
      <c r="AG92" s="358">
        <v>280</v>
      </c>
      <c r="AH92" s="358">
        <v>0</v>
      </c>
      <c r="AI92" s="358">
        <v>0</v>
      </c>
      <c r="AJ92" s="358">
        <v>359</v>
      </c>
      <c r="AK92" s="358">
        <v>0</v>
      </c>
      <c r="AL92" s="358">
        <v>0</v>
      </c>
      <c r="AM92" s="358">
        <v>0</v>
      </c>
      <c r="AN92" s="358">
        <v>0</v>
      </c>
      <c r="AO92" s="358">
        <v>53</v>
      </c>
      <c r="AP92" s="358">
        <v>0</v>
      </c>
      <c r="AQ92" s="358">
        <v>0</v>
      </c>
      <c r="AR92" s="358">
        <v>0</v>
      </c>
      <c r="AS92" s="358">
        <v>0</v>
      </c>
      <c r="AT92" s="358">
        <v>0</v>
      </c>
      <c r="AU92" s="358">
        <v>0</v>
      </c>
      <c r="AV92" s="358">
        <v>230</v>
      </c>
      <c r="AW92" s="358">
        <v>0</v>
      </c>
      <c r="AX92" s="246" t="s">
        <v>248</v>
      </c>
      <c r="AY92" s="246" t="s">
        <v>248</v>
      </c>
      <c r="AZ92" s="25" t="s">
        <v>248</v>
      </c>
      <c r="BA92" s="358">
        <v>0</v>
      </c>
      <c r="BB92" s="358">
        <v>0</v>
      </c>
      <c r="BC92" s="358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58">
        <v>0</v>
      </c>
      <c r="BI92" s="358">
        <v>0</v>
      </c>
      <c r="BJ92" s="25" t="s">
        <v>248</v>
      </c>
      <c r="BK92" s="358">
        <v>0</v>
      </c>
      <c r="BL92" s="358">
        <v>0</v>
      </c>
      <c r="BM92" s="358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58">
        <v>0</v>
      </c>
      <c r="BT92" s="358">
        <v>0</v>
      </c>
      <c r="BU92" s="358">
        <v>0</v>
      </c>
      <c r="BV92" s="358">
        <v>0</v>
      </c>
      <c r="BW92" s="358">
        <v>0</v>
      </c>
      <c r="BX92" s="358">
        <v>0</v>
      </c>
      <c r="BY92" s="358">
        <v>15</v>
      </c>
      <c r="BZ92" s="358">
        <v>0</v>
      </c>
      <c r="CA92" s="358">
        <v>0</v>
      </c>
      <c r="CB92" s="358">
        <v>0</v>
      </c>
      <c r="CC92" s="25" t="s">
        <v>248</v>
      </c>
      <c r="CD92" s="25" t="s">
        <v>248</v>
      </c>
      <c r="CE92" s="28">
        <f t="shared" si="14"/>
        <v>3074</v>
      </c>
      <c r="CF92" s="16"/>
    </row>
    <row r="93" spans="1:84" x14ac:dyDescent="0.35">
      <c r="A93" s="22" t="s">
        <v>293</v>
      </c>
      <c r="B93" s="16"/>
      <c r="C93" s="358">
        <v>11161</v>
      </c>
      <c r="D93" s="358">
        <v>0</v>
      </c>
      <c r="E93" s="358">
        <v>52221</v>
      </c>
      <c r="F93" s="358">
        <v>0</v>
      </c>
      <c r="G93" s="358">
        <v>0</v>
      </c>
      <c r="H93" s="358">
        <v>0</v>
      </c>
      <c r="I93" s="358">
        <v>0</v>
      </c>
      <c r="J93" s="358">
        <v>1659</v>
      </c>
      <c r="K93" s="358">
        <v>0</v>
      </c>
      <c r="L93" s="358">
        <v>1306</v>
      </c>
      <c r="M93" s="358">
        <v>0</v>
      </c>
      <c r="N93" s="358">
        <v>0</v>
      </c>
      <c r="O93" s="358">
        <v>854</v>
      </c>
      <c r="P93" s="358">
        <v>45863</v>
      </c>
      <c r="Q93" s="358">
        <v>9256</v>
      </c>
      <c r="R93" s="358">
        <v>11297</v>
      </c>
      <c r="S93" s="358">
        <v>0</v>
      </c>
      <c r="T93" s="358">
        <v>0</v>
      </c>
      <c r="U93" s="358">
        <v>443</v>
      </c>
      <c r="V93" s="358">
        <v>0</v>
      </c>
      <c r="W93" s="358">
        <v>2546</v>
      </c>
      <c r="X93" s="358">
        <v>7011</v>
      </c>
      <c r="Y93" s="358">
        <v>28162</v>
      </c>
      <c r="Z93" s="358">
        <v>0</v>
      </c>
      <c r="AA93" s="358">
        <v>330</v>
      </c>
      <c r="AB93" s="358">
        <v>0</v>
      </c>
      <c r="AC93" s="358">
        <v>5741</v>
      </c>
      <c r="AD93" s="358">
        <v>0</v>
      </c>
      <c r="AE93" s="358">
        <v>27518</v>
      </c>
      <c r="AF93" s="358">
        <v>0</v>
      </c>
      <c r="AG93" s="358">
        <v>69888</v>
      </c>
      <c r="AH93" s="358">
        <v>0</v>
      </c>
      <c r="AI93" s="358">
        <v>0</v>
      </c>
      <c r="AJ93" s="358">
        <v>26796</v>
      </c>
      <c r="AK93" s="358"/>
      <c r="AL93" s="358"/>
      <c r="AM93" s="358">
        <v>0</v>
      </c>
      <c r="AN93" s="358">
        <v>0</v>
      </c>
      <c r="AO93" s="358">
        <v>4002</v>
      </c>
      <c r="AP93" s="358">
        <v>0</v>
      </c>
      <c r="AQ93" s="358">
        <v>0</v>
      </c>
      <c r="AR93" s="358">
        <v>0</v>
      </c>
      <c r="AS93" s="358">
        <v>0</v>
      </c>
      <c r="AT93" s="358">
        <v>0</v>
      </c>
      <c r="AU93" s="358">
        <v>0</v>
      </c>
      <c r="AV93" s="358">
        <v>0</v>
      </c>
      <c r="AW93" s="358">
        <v>0</v>
      </c>
      <c r="AX93" s="246" t="s">
        <v>248</v>
      </c>
      <c r="AY93" s="246" t="s">
        <v>248</v>
      </c>
      <c r="AZ93" s="25" t="s">
        <v>248</v>
      </c>
      <c r="BA93" s="25" t="s">
        <v>248</v>
      </c>
      <c r="BB93" s="358">
        <v>0</v>
      </c>
      <c r="BC93" s="358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58">
        <v>3201</v>
      </c>
      <c r="BI93" s="358">
        <v>0</v>
      </c>
      <c r="BJ93" s="25" t="s">
        <v>248</v>
      </c>
      <c r="BK93" s="358">
        <v>0</v>
      </c>
      <c r="BL93" s="358">
        <v>0</v>
      </c>
      <c r="BM93" s="358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58">
        <v>0</v>
      </c>
      <c r="BT93" s="358">
        <v>0</v>
      </c>
      <c r="BU93" s="358">
        <v>0</v>
      </c>
      <c r="BV93" s="358">
        <v>0</v>
      </c>
      <c r="BW93" s="358">
        <v>0</v>
      </c>
      <c r="BX93" s="358">
        <v>0</v>
      </c>
      <c r="BY93" s="358">
        <v>0</v>
      </c>
      <c r="BZ93" s="358">
        <v>0</v>
      </c>
      <c r="CA93" s="358">
        <v>0</v>
      </c>
      <c r="CB93" s="358">
        <v>0</v>
      </c>
      <c r="CC93" s="25" t="s">
        <v>248</v>
      </c>
      <c r="CD93" s="25" t="s">
        <v>248</v>
      </c>
      <c r="CE93" s="28">
        <f t="shared" si="14"/>
        <v>309255</v>
      </c>
      <c r="CF93" s="28">
        <f>BA59-CE93</f>
        <v>-309255</v>
      </c>
    </row>
    <row r="94" spans="1:84" x14ac:dyDescent="0.35">
      <c r="A94" s="22" t="s">
        <v>294</v>
      </c>
      <c r="B94" s="16"/>
      <c r="C94" s="363">
        <v>6.6</v>
      </c>
      <c r="D94" s="363">
        <v>0</v>
      </c>
      <c r="E94" s="363">
        <v>39.450000000000003</v>
      </c>
      <c r="F94" s="363">
        <v>0</v>
      </c>
      <c r="G94" s="363">
        <v>0</v>
      </c>
      <c r="H94" s="363">
        <v>0</v>
      </c>
      <c r="I94" s="363">
        <v>0</v>
      </c>
      <c r="J94" s="363">
        <v>1.25</v>
      </c>
      <c r="K94" s="363">
        <v>0</v>
      </c>
      <c r="L94" s="363">
        <v>0.99</v>
      </c>
      <c r="M94" s="363">
        <v>0</v>
      </c>
      <c r="N94" s="363">
        <v>0</v>
      </c>
      <c r="O94" s="363">
        <v>0.65</v>
      </c>
      <c r="P94" s="364">
        <v>18.32</v>
      </c>
      <c r="Q94" s="364">
        <v>5.16</v>
      </c>
      <c r="R94" s="364">
        <v>10.42</v>
      </c>
      <c r="S94" s="365">
        <v>0</v>
      </c>
      <c r="T94" s="365">
        <v>0</v>
      </c>
      <c r="U94" s="366">
        <v>0</v>
      </c>
      <c r="V94" s="364">
        <v>0</v>
      </c>
      <c r="W94" s="364">
        <v>0</v>
      </c>
      <c r="X94" s="364">
        <v>0</v>
      </c>
      <c r="Y94" s="364">
        <v>0</v>
      </c>
      <c r="Z94" s="364">
        <v>0</v>
      </c>
      <c r="AA94" s="364">
        <v>0</v>
      </c>
      <c r="AB94" s="365">
        <v>0</v>
      </c>
      <c r="AC94" s="364">
        <v>0</v>
      </c>
      <c r="AD94" s="364">
        <v>0</v>
      </c>
      <c r="AE94" s="364">
        <v>0</v>
      </c>
      <c r="AF94" s="364">
        <v>0</v>
      </c>
      <c r="AG94" s="364">
        <v>15.67</v>
      </c>
      <c r="AH94" s="364">
        <v>0</v>
      </c>
      <c r="AI94" s="364">
        <v>0</v>
      </c>
      <c r="AJ94" s="364">
        <v>3.29</v>
      </c>
      <c r="AK94" s="364">
        <v>0</v>
      </c>
      <c r="AL94" s="364">
        <v>0</v>
      </c>
      <c r="AM94" s="364">
        <v>0</v>
      </c>
      <c r="AN94" s="364">
        <v>0</v>
      </c>
      <c r="AO94" s="364">
        <v>3.02</v>
      </c>
      <c r="AP94" s="364">
        <v>0</v>
      </c>
      <c r="AQ94" s="364">
        <v>0</v>
      </c>
      <c r="AR94" s="364">
        <v>0</v>
      </c>
      <c r="AS94" s="364">
        <v>0</v>
      </c>
      <c r="AT94" s="364">
        <v>0</v>
      </c>
      <c r="AU94" s="364">
        <v>0</v>
      </c>
      <c r="AV94" s="365">
        <v>1.61</v>
      </c>
      <c r="AW94" s="246" t="s">
        <v>248</v>
      </c>
      <c r="AX94" s="246" t="s">
        <v>248</v>
      </c>
      <c r="AY94" s="24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47"/>
      <c r="BV94" s="247"/>
      <c r="BW94" s="247"/>
      <c r="BX94" s="247"/>
      <c r="BY94" s="247"/>
      <c r="BZ94" s="247"/>
      <c r="CA94" s="247"/>
      <c r="CB94" s="247"/>
      <c r="CC94" s="25" t="s">
        <v>248</v>
      </c>
      <c r="CD94" s="25" t="s">
        <v>248</v>
      </c>
      <c r="CE94" s="231">
        <f t="shared" si="14"/>
        <v>106.43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371" t="s">
        <v>1363</v>
      </c>
      <c r="D96" s="372" t="s">
        <v>5</v>
      </c>
      <c r="E96" s="373" t="s">
        <v>5</v>
      </c>
      <c r="F96" s="12"/>
    </row>
    <row r="97" spans="1:6" x14ac:dyDescent="0.35">
      <c r="A97" s="28" t="s">
        <v>298</v>
      </c>
      <c r="B97" s="36" t="s">
        <v>299</v>
      </c>
      <c r="C97" s="374" t="s">
        <v>300</v>
      </c>
      <c r="D97" s="372" t="s">
        <v>5</v>
      </c>
      <c r="E97" s="373" t="s">
        <v>5</v>
      </c>
      <c r="F97" s="12"/>
    </row>
    <row r="98" spans="1:6" x14ac:dyDescent="0.35">
      <c r="A98" s="28" t="s">
        <v>301</v>
      </c>
      <c r="B98" s="36" t="s">
        <v>299</v>
      </c>
      <c r="C98" s="375" t="s">
        <v>302</v>
      </c>
      <c r="D98" s="372" t="s">
        <v>5</v>
      </c>
      <c r="E98" s="373" t="s">
        <v>5</v>
      </c>
      <c r="F98" s="12"/>
    </row>
    <row r="99" spans="1:6" x14ac:dyDescent="0.35">
      <c r="A99" s="28" t="s">
        <v>303</v>
      </c>
      <c r="B99" s="36" t="s">
        <v>299</v>
      </c>
      <c r="C99" s="376" t="s">
        <v>304</v>
      </c>
      <c r="D99" s="372" t="s">
        <v>5</v>
      </c>
      <c r="E99" s="373" t="s">
        <v>5</v>
      </c>
      <c r="F99" s="12"/>
    </row>
    <row r="100" spans="1:6" x14ac:dyDescent="0.35">
      <c r="A100" s="28" t="s">
        <v>305</v>
      </c>
      <c r="B100" s="36" t="s">
        <v>299</v>
      </c>
      <c r="C100" s="376" t="s">
        <v>306</v>
      </c>
      <c r="D100" s="372" t="s">
        <v>5</v>
      </c>
      <c r="E100" s="373" t="s">
        <v>5</v>
      </c>
      <c r="F100" s="12"/>
    </row>
    <row r="101" spans="1:6" x14ac:dyDescent="0.35">
      <c r="A101" s="28" t="s">
        <v>307</v>
      </c>
      <c r="B101" s="36" t="s">
        <v>299</v>
      </c>
      <c r="C101" s="375" t="s">
        <v>308</v>
      </c>
      <c r="D101" s="372" t="s">
        <v>5</v>
      </c>
      <c r="E101" s="373" t="s">
        <v>5</v>
      </c>
      <c r="F101" s="12"/>
    </row>
    <row r="102" spans="1:6" x14ac:dyDescent="0.35">
      <c r="A102" s="28" t="s">
        <v>309</v>
      </c>
      <c r="B102" s="36" t="s">
        <v>299</v>
      </c>
      <c r="C102" s="377">
        <v>98368</v>
      </c>
      <c r="D102" s="372" t="s">
        <v>5</v>
      </c>
      <c r="E102" s="373" t="s">
        <v>5</v>
      </c>
      <c r="F102" s="12"/>
    </row>
    <row r="103" spans="1:6" x14ac:dyDescent="0.35">
      <c r="A103" s="28" t="s">
        <v>310</v>
      </c>
      <c r="B103" s="36" t="s">
        <v>299</v>
      </c>
      <c r="C103" s="375" t="s">
        <v>311</v>
      </c>
      <c r="D103" s="372" t="s">
        <v>5</v>
      </c>
      <c r="E103" s="373" t="s">
        <v>5</v>
      </c>
      <c r="F103" s="12"/>
    </row>
    <row r="104" spans="1:6" x14ac:dyDescent="0.35">
      <c r="A104" s="28" t="s">
        <v>312</v>
      </c>
      <c r="B104" s="36" t="s">
        <v>299</v>
      </c>
      <c r="C104" s="201" t="s">
        <v>313</v>
      </c>
      <c r="D104" s="372" t="s">
        <v>5</v>
      </c>
      <c r="E104" s="373" t="s">
        <v>5</v>
      </c>
      <c r="F104" s="12"/>
    </row>
    <row r="105" spans="1:6" x14ac:dyDescent="0.35">
      <c r="A105" s="28" t="s">
        <v>314</v>
      </c>
      <c r="B105" s="36" t="s">
        <v>299</v>
      </c>
      <c r="C105" s="201" t="s">
        <v>315</v>
      </c>
      <c r="D105" s="372" t="s">
        <v>5</v>
      </c>
      <c r="E105" s="373" t="s">
        <v>5</v>
      </c>
      <c r="F105" s="12"/>
    </row>
    <row r="106" spans="1:6" x14ac:dyDescent="0.35">
      <c r="A106" s="28" t="s">
        <v>316</v>
      </c>
      <c r="B106" s="36" t="s">
        <v>299</v>
      </c>
      <c r="C106" s="201" t="s">
        <v>1699</v>
      </c>
      <c r="D106" s="372" t="s">
        <v>5</v>
      </c>
      <c r="E106" s="373" t="s">
        <v>5</v>
      </c>
      <c r="F106" s="12"/>
    </row>
    <row r="107" spans="1:6" x14ac:dyDescent="0.35">
      <c r="A107" s="28" t="s">
        <v>318</v>
      </c>
      <c r="B107" s="36" t="s">
        <v>299</v>
      </c>
      <c r="C107" s="378" t="s">
        <v>319</v>
      </c>
      <c r="D107" s="372" t="s">
        <v>5</v>
      </c>
      <c r="E107" s="373" t="s">
        <v>5</v>
      </c>
      <c r="F107" s="12"/>
    </row>
    <row r="108" spans="1:6" x14ac:dyDescent="0.35">
      <c r="A108" s="28" t="s">
        <v>320</v>
      </c>
      <c r="B108" s="36" t="s">
        <v>299</v>
      </c>
      <c r="C108" s="379" t="s">
        <v>321</v>
      </c>
      <c r="D108" s="372" t="s">
        <v>5</v>
      </c>
      <c r="E108" s="373" t="s">
        <v>5</v>
      </c>
      <c r="F108" s="12"/>
    </row>
    <row r="109" spans="1:6" x14ac:dyDescent="0.35">
      <c r="A109" s="40" t="s">
        <v>322</v>
      </c>
      <c r="B109" s="36" t="s">
        <v>299</v>
      </c>
      <c r="C109" s="37" t="s">
        <v>323</v>
      </c>
      <c r="D109" s="372" t="s">
        <v>5</v>
      </c>
      <c r="E109" s="373" t="s">
        <v>5</v>
      </c>
      <c r="F109" s="12"/>
    </row>
    <row r="110" spans="1:6" x14ac:dyDescent="0.35">
      <c r="A110" s="40" t="s">
        <v>324</v>
      </c>
      <c r="B110" s="36" t="s">
        <v>299</v>
      </c>
      <c r="C110" s="380" t="s">
        <v>325</v>
      </c>
      <c r="D110" s="372" t="s">
        <v>5</v>
      </c>
      <c r="E110" s="373" t="s">
        <v>5</v>
      </c>
      <c r="F110" s="12"/>
    </row>
    <row r="111" spans="1:6" x14ac:dyDescent="0.35">
      <c r="A111" s="34" t="s">
        <v>326</v>
      </c>
      <c r="B111" s="34"/>
      <c r="C111" s="34"/>
      <c r="D111" s="34"/>
      <c r="E111" s="34"/>
    </row>
    <row r="112" spans="1:6" x14ac:dyDescent="0.35">
      <c r="A112" s="41" t="s">
        <v>327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381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381">
        <v>0</v>
      </c>
      <c r="D114" s="16"/>
      <c r="E114" s="16"/>
    </row>
    <row r="115" spans="1:5" x14ac:dyDescent="0.35">
      <c r="A115" s="16" t="s">
        <v>328</v>
      </c>
      <c r="B115" s="42" t="s">
        <v>299</v>
      </c>
      <c r="C115" s="381">
        <v>1</v>
      </c>
      <c r="D115" s="16"/>
      <c r="E115" s="16"/>
    </row>
    <row r="116" spans="1:5" x14ac:dyDescent="0.35">
      <c r="A116" s="41" t="s">
        <v>329</v>
      </c>
      <c r="B116" s="41"/>
      <c r="C116" s="41"/>
      <c r="D116" s="41"/>
      <c r="E116" s="41"/>
    </row>
    <row r="117" spans="1:5" x14ac:dyDescent="0.35">
      <c r="A117" s="16" t="s">
        <v>330</v>
      </c>
      <c r="B117" s="42" t="s">
        <v>299</v>
      </c>
      <c r="C117" s="381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382">
        <v>0</v>
      </c>
      <c r="D118" s="16"/>
      <c r="E118" s="16"/>
    </row>
    <row r="119" spans="1:5" x14ac:dyDescent="0.35">
      <c r="A119" s="41" t="s">
        <v>331</v>
      </c>
      <c r="B119" s="41"/>
      <c r="C119" s="41"/>
      <c r="D119" s="41"/>
      <c r="E119" s="41"/>
    </row>
    <row r="120" spans="1:5" x14ac:dyDescent="0.35">
      <c r="A120" s="16" t="s">
        <v>332</v>
      </c>
      <c r="B120" s="42" t="s">
        <v>299</v>
      </c>
      <c r="C120" s="381">
        <v>0</v>
      </c>
      <c r="D120" s="16"/>
      <c r="E120" s="16"/>
    </row>
    <row r="121" spans="1:5" x14ac:dyDescent="0.35">
      <c r="A121" s="16" t="s">
        <v>333</v>
      </c>
      <c r="B121" s="42" t="s">
        <v>299</v>
      </c>
      <c r="C121" s="381">
        <v>0</v>
      </c>
      <c r="D121" s="16"/>
      <c r="E121" s="16"/>
    </row>
    <row r="122" spans="1:5" x14ac:dyDescent="0.35">
      <c r="A122" s="16" t="s">
        <v>334</v>
      </c>
      <c r="B122" s="42" t="s">
        <v>299</v>
      </c>
      <c r="C122" s="381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335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35">
      <c r="A127" s="16" t="s">
        <v>338</v>
      </c>
      <c r="B127" s="42" t="s">
        <v>299</v>
      </c>
      <c r="C127" s="381">
        <v>1509</v>
      </c>
      <c r="D127" s="383">
        <v>4280</v>
      </c>
      <c r="E127" s="16"/>
    </row>
    <row r="128" spans="1:5" x14ac:dyDescent="0.35">
      <c r="A128" s="16" t="s">
        <v>339</v>
      </c>
      <c r="B128" s="42" t="s">
        <v>299</v>
      </c>
      <c r="C128" s="381">
        <v>92</v>
      </c>
      <c r="D128" s="383">
        <v>107</v>
      </c>
      <c r="E128" s="16"/>
    </row>
    <row r="129" spans="1:5" x14ac:dyDescent="0.35">
      <c r="A129" s="16" t="s">
        <v>340</v>
      </c>
      <c r="B129" s="42" t="s">
        <v>299</v>
      </c>
      <c r="C129" s="381">
        <v>0</v>
      </c>
      <c r="D129" s="383">
        <v>0</v>
      </c>
      <c r="E129" s="16"/>
    </row>
    <row r="130" spans="1:5" x14ac:dyDescent="0.35">
      <c r="A130" s="16" t="s">
        <v>341</v>
      </c>
      <c r="B130" s="42" t="s">
        <v>299</v>
      </c>
      <c r="C130" s="381">
        <v>102</v>
      </c>
      <c r="D130" s="383">
        <v>136</v>
      </c>
      <c r="E130" s="16"/>
    </row>
    <row r="131" spans="1:5" x14ac:dyDescent="0.35">
      <c r="A131" s="22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42" t="s">
        <v>299</v>
      </c>
      <c r="C132" s="381">
        <v>6</v>
      </c>
      <c r="D132" s="16"/>
      <c r="E132" s="16"/>
    </row>
    <row r="133" spans="1:5" x14ac:dyDescent="0.35">
      <c r="A133" s="16" t="s">
        <v>344</v>
      </c>
      <c r="B133" s="42" t="s">
        <v>299</v>
      </c>
      <c r="C133" s="381">
        <v>0</v>
      </c>
      <c r="D133" s="16"/>
      <c r="E133" s="16"/>
    </row>
    <row r="134" spans="1:5" x14ac:dyDescent="0.35">
      <c r="A134" s="16" t="s">
        <v>345</v>
      </c>
      <c r="B134" s="42" t="s">
        <v>299</v>
      </c>
      <c r="C134" s="381">
        <v>19</v>
      </c>
      <c r="D134" s="16"/>
      <c r="E134" s="16"/>
    </row>
    <row r="135" spans="1:5" x14ac:dyDescent="0.35">
      <c r="A135" s="16" t="s">
        <v>346</v>
      </c>
      <c r="B135" s="42" t="s">
        <v>299</v>
      </c>
      <c r="C135" s="381">
        <v>0</v>
      </c>
      <c r="D135" s="16"/>
      <c r="E135" s="16"/>
    </row>
    <row r="136" spans="1:5" x14ac:dyDescent="0.35">
      <c r="A136" s="16" t="s">
        <v>347</v>
      </c>
      <c r="B136" s="42" t="s">
        <v>299</v>
      </c>
      <c r="C136" s="381">
        <v>0</v>
      </c>
      <c r="D136" s="16"/>
      <c r="E136" s="16"/>
    </row>
    <row r="137" spans="1:5" x14ac:dyDescent="0.35">
      <c r="A137" s="16" t="s">
        <v>348</v>
      </c>
      <c r="B137" s="42" t="s">
        <v>299</v>
      </c>
      <c r="C137" s="381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381">
        <v>0</v>
      </c>
      <c r="D138" s="16"/>
      <c r="E138" s="16"/>
    </row>
    <row r="139" spans="1:5" x14ac:dyDescent="0.35">
      <c r="A139" s="16" t="s">
        <v>349</v>
      </c>
      <c r="B139" s="42" t="s">
        <v>299</v>
      </c>
      <c r="C139" s="381">
        <v>0</v>
      </c>
      <c r="D139" s="16"/>
      <c r="E139" s="16"/>
    </row>
    <row r="140" spans="1:5" x14ac:dyDescent="0.35">
      <c r="A140" s="16" t="s">
        <v>350</v>
      </c>
      <c r="B140" s="42"/>
      <c r="C140" s="381">
        <v>0</v>
      </c>
      <c r="D140" s="16"/>
      <c r="E140" s="16"/>
    </row>
    <row r="141" spans="1:5" x14ac:dyDescent="0.35">
      <c r="A141" s="16" t="s">
        <v>340</v>
      </c>
      <c r="B141" s="42" t="s">
        <v>299</v>
      </c>
      <c r="C141" s="381">
        <v>0</v>
      </c>
      <c r="D141" s="16"/>
      <c r="E141" s="16"/>
    </row>
    <row r="142" spans="1:5" x14ac:dyDescent="0.35">
      <c r="A142" s="16" t="s">
        <v>351</v>
      </c>
      <c r="B142" s="42" t="s">
        <v>299</v>
      </c>
      <c r="C142" s="381">
        <v>0</v>
      </c>
      <c r="D142" s="16"/>
      <c r="E142" s="16"/>
    </row>
    <row r="143" spans="1:5" x14ac:dyDescent="0.35">
      <c r="A143" s="16" t="s">
        <v>352</v>
      </c>
      <c r="B143" s="16"/>
      <c r="C143" s="23"/>
      <c r="D143" s="16"/>
      <c r="E143" s="28">
        <f>SUM(C132:C142)</f>
        <v>25</v>
      </c>
    </row>
    <row r="144" spans="1:5" x14ac:dyDescent="0.35">
      <c r="A144" s="16" t="s">
        <v>353</v>
      </c>
      <c r="B144" s="42" t="s">
        <v>299</v>
      </c>
      <c r="C144" s="381">
        <v>25</v>
      </c>
      <c r="D144" s="16"/>
      <c r="E144" s="16"/>
    </row>
    <row r="145" spans="1:6" x14ac:dyDescent="0.35">
      <c r="A145" s="16" t="s">
        <v>354</v>
      </c>
      <c r="B145" s="42" t="s">
        <v>299</v>
      </c>
      <c r="C145" s="381">
        <v>4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355</v>
      </c>
      <c r="B147" s="42" t="s">
        <v>299</v>
      </c>
      <c r="C147" s="381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356</v>
      </c>
      <c r="B152" s="45"/>
      <c r="C152" s="45"/>
      <c r="D152" s="45"/>
      <c r="E152" s="45"/>
    </row>
    <row r="153" spans="1:6" x14ac:dyDescent="0.3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35">
      <c r="A154" s="16" t="s">
        <v>337</v>
      </c>
      <c r="B154" s="383">
        <v>866</v>
      </c>
      <c r="C154" s="383">
        <v>273</v>
      </c>
      <c r="D154" s="383">
        <v>472</v>
      </c>
      <c r="E154" s="28">
        <f>SUM(B154:D154)</f>
        <v>1611</v>
      </c>
    </row>
    <row r="155" spans="1:6" x14ac:dyDescent="0.35">
      <c r="A155" s="16" t="s">
        <v>242</v>
      </c>
      <c r="B155" s="383">
        <v>2819</v>
      </c>
      <c r="C155" s="383">
        <f>58+3+0</f>
        <v>61</v>
      </c>
      <c r="D155" s="383">
        <v>1536</v>
      </c>
      <c r="E155" s="28">
        <f>SUM(B155:D155)</f>
        <v>4416</v>
      </c>
    </row>
    <row r="156" spans="1:6" x14ac:dyDescent="0.35">
      <c r="A156" s="16" t="s">
        <v>360</v>
      </c>
      <c r="B156" s="383">
        <v>0</v>
      </c>
      <c r="C156" s="383">
        <v>0</v>
      </c>
      <c r="D156" s="383">
        <v>0</v>
      </c>
      <c r="E156" s="28">
        <f>SUM(B156:D156)</f>
        <v>0</v>
      </c>
    </row>
    <row r="157" spans="1:6" x14ac:dyDescent="0.35">
      <c r="A157" s="16" t="s">
        <v>287</v>
      </c>
      <c r="B157" s="383">
        <v>28196523</v>
      </c>
      <c r="C157" s="383">
        <v>7189924</v>
      </c>
      <c r="D157" s="383">
        <v>8321065</v>
      </c>
      <c r="E157" s="28">
        <f>SUM(B157:D157)</f>
        <v>43707512</v>
      </c>
      <c r="F157" s="14"/>
    </row>
    <row r="158" spans="1:6" x14ac:dyDescent="0.35">
      <c r="A158" s="16" t="s">
        <v>288</v>
      </c>
      <c r="B158" s="383">
        <v>203182988</v>
      </c>
      <c r="C158" s="383">
        <v>36448538</v>
      </c>
      <c r="D158" s="383">
        <v>81748844</v>
      </c>
      <c r="E158" s="28">
        <f>SUM(B158:D158)</f>
        <v>321380370</v>
      </c>
      <c r="F158" s="14"/>
    </row>
    <row r="159" spans="1:6" x14ac:dyDescent="0.3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35">
      <c r="A160" s="16" t="s">
        <v>337</v>
      </c>
      <c r="B160" s="383">
        <v>75</v>
      </c>
      <c r="C160" s="383">
        <v>0</v>
      </c>
      <c r="D160" s="383">
        <v>17</v>
      </c>
      <c r="E160" s="28">
        <f>SUM(B160:D160)</f>
        <v>92</v>
      </c>
    </row>
    <row r="161" spans="1:5" x14ac:dyDescent="0.35">
      <c r="A161" s="16" t="s">
        <v>242</v>
      </c>
      <c r="B161" s="383">
        <v>75</v>
      </c>
      <c r="C161" s="383">
        <v>0</v>
      </c>
      <c r="D161" s="383">
        <v>32</v>
      </c>
      <c r="E161" s="28">
        <f>SUM(B161:D161)</f>
        <v>107</v>
      </c>
    </row>
    <row r="162" spans="1:5" x14ac:dyDescent="0.35">
      <c r="A162" s="16" t="s">
        <v>360</v>
      </c>
      <c r="B162" s="383">
        <v>0</v>
      </c>
      <c r="C162" s="383">
        <v>0</v>
      </c>
      <c r="D162" s="383">
        <v>0</v>
      </c>
      <c r="E162" s="28">
        <f>SUM(B162:D162)</f>
        <v>0</v>
      </c>
    </row>
    <row r="163" spans="1:5" x14ac:dyDescent="0.35">
      <c r="A163" s="16" t="s">
        <v>287</v>
      </c>
      <c r="B163" s="383">
        <v>136796</v>
      </c>
      <c r="C163" s="394"/>
      <c r="D163" s="383">
        <v>33404</v>
      </c>
      <c r="E163" s="28">
        <f>SUM(B163:D163)</f>
        <v>170200</v>
      </c>
    </row>
    <row r="164" spans="1:5" x14ac:dyDescent="0.35">
      <c r="A164" s="16" t="s">
        <v>288</v>
      </c>
      <c r="B164" s="383">
        <v>0</v>
      </c>
      <c r="C164" s="383">
        <v>0</v>
      </c>
      <c r="D164" s="383">
        <v>0</v>
      </c>
      <c r="E164" s="28">
        <f>SUM(B164:D164)</f>
        <v>0</v>
      </c>
    </row>
    <row r="165" spans="1:5" x14ac:dyDescent="0.3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35">
      <c r="A166" s="16" t="s">
        <v>337</v>
      </c>
      <c r="B166" s="383">
        <v>0</v>
      </c>
      <c r="C166" s="383">
        <v>0</v>
      </c>
      <c r="D166" s="383">
        <v>0</v>
      </c>
      <c r="E166" s="28">
        <f>SUM(B166:D166)</f>
        <v>0</v>
      </c>
    </row>
    <row r="167" spans="1:5" x14ac:dyDescent="0.35">
      <c r="A167" s="16" t="s">
        <v>242</v>
      </c>
      <c r="B167" s="383">
        <v>0</v>
      </c>
      <c r="C167" s="383">
        <v>0</v>
      </c>
      <c r="D167" s="383">
        <v>0</v>
      </c>
      <c r="E167" s="28">
        <f>SUM(B167:D167)</f>
        <v>0</v>
      </c>
    </row>
    <row r="168" spans="1:5" x14ac:dyDescent="0.35">
      <c r="A168" s="16" t="s">
        <v>360</v>
      </c>
      <c r="B168" s="383">
        <v>0</v>
      </c>
      <c r="C168" s="383">
        <v>0</v>
      </c>
      <c r="D168" s="383">
        <v>0</v>
      </c>
      <c r="E168" s="28">
        <f>SUM(B168:D168)</f>
        <v>0</v>
      </c>
    </row>
    <row r="169" spans="1:5" x14ac:dyDescent="0.35">
      <c r="A169" s="16" t="s">
        <v>287</v>
      </c>
      <c r="B169" s="383">
        <v>0</v>
      </c>
      <c r="C169" s="383">
        <v>0</v>
      </c>
      <c r="D169" s="383">
        <v>0</v>
      </c>
      <c r="E169" s="28">
        <f>SUM(B169:D169)</f>
        <v>0</v>
      </c>
    </row>
    <row r="170" spans="1:5" x14ac:dyDescent="0.35">
      <c r="A170" s="16" t="s">
        <v>288</v>
      </c>
      <c r="B170" s="383">
        <v>0</v>
      </c>
      <c r="C170" s="383">
        <v>0</v>
      </c>
      <c r="D170" s="383">
        <v>0</v>
      </c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35">
      <c r="A173" s="21" t="s">
        <v>366</v>
      </c>
      <c r="B173" s="383">
        <v>43661744</v>
      </c>
      <c r="C173" s="383">
        <v>20341559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367</v>
      </c>
      <c r="B179" s="34"/>
      <c r="C179" s="34"/>
      <c r="D179" s="34"/>
      <c r="E179" s="34"/>
    </row>
    <row r="180" spans="1:5" x14ac:dyDescent="0.35">
      <c r="A180" s="41" t="s">
        <v>368</v>
      </c>
      <c r="B180" s="41"/>
      <c r="C180" s="41"/>
      <c r="D180" s="41"/>
      <c r="E180" s="41"/>
    </row>
    <row r="181" spans="1:5" x14ac:dyDescent="0.35">
      <c r="A181" s="16" t="s">
        <v>369</v>
      </c>
      <c r="B181" s="42" t="s">
        <v>299</v>
      </c>
      <c r="C181" s="381">
        <v>5336145</v>
      </c>
      <c r="D181" s="16"/>
      <c r="E181" s="16"/>
    </row>
    <row r="182" spans="1:5" x14ac:dyDescent="0.35">
      <c r="A182" s="16" t="s">
        <v>370</v>
      </c>
      <c r="B182" s="42" t="s">
        <v>299</v>
      </c>
      <c r="C182" s="381">
        <v>157798</v>
      </c>
      <c r="D182" s="16"/>
      <c r="E182" s="16"/>
    </row>
    <row r="183" spans="1:5" x14ac:dyDescent="0.35">
      <c r="A183" s="21" t="s">
        <v>371</v>
      </c>
      <c r="B183" s="42" t="s">
        <v>299</v>
      </c>
      <c r="C183" s="381">
        <v>635302</v>
      </c>
      <c r="D183" s="16"/>
      <c r="E183" s="16"/>
    </row>
    <row r="184" spans="1:5" x14ac:dyDescent="0.35">
      <c r="A184" s="16" t="s">
        <v>372</v>
      </c>
      <c r="B184" s="42" t="s">
        <v>299</v>
      </c>
      <c r="C184" s="381">
        <v>8147475</v>
      </c>
      <c r="D184" s="16"/>
      <c r="E184" s="16"/>
    </row>
    <row r="185" spans="1:5" x14ac:dyDescent="0.35">
      <c r="A185" s="16" t="s">
        <v>373</v>
      </c>
      <c r="B185" s="42" t="s">
        <v>299</v>
      </c>
      <c r="C185" s="381">
        <v>0</v>
      </c>
      <c r="D185" s="16"/>
      <c r="E185" s="16"/>
    </row>
    <row r="186" spans="1:5" x14ac:dyDescent="0.35">
      <c r="A186" s="16" t="s">
        <v>374</v>
      </c>
      <c r="B186" s="42" t="s">
        <v>299</v>
      </c>
      <c r="C186" s="381">
        <v>3233216</v>
      </c>
      <c r="D186" s="16"/>
      <c r="E186" s="16"/>
    </row>
    <row r="187" spans="1:5" x14ac:dyDescent="0.35">
      <c r="A187" s="16" t="s">
        <v>375</v>
      </c>
      <c r="B187" s="42" t="s">
        <v>299</v>
      </c>
      <c r="C187" s="381">
        <v>144498</v>
      </c>
      <c r="D187" s="16"/>
      <c r="E187" s="16"/>
    </row>
    <row r="188" spans="1:5" x14ac:dyDescent="0.35">
      <c r="A188" s="16" t="s">
        <v>375</v>
      </c>
      <c r="B188" s="42" t="s">
        <v>299</v>
      </c>
      <c r="C188" s="381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17654434</v>
      </c>
      <c r="E189" s="16"/>
    </row>
    <row r="190" spans="1:5" x14ac:dyDescent="0.35">
      <c r="A190" s="41" t="s">
        <v>376</v>
      </c>
      <c r="B190" s="41"/>
      <c r="C190" s="41"/>
      <c r="D190" s="41"/>
      <c r="E190" s="41"/>
    </row>
    <row r="191" spans="1:5" x14ac:dyDescent="0.35">
      <c r="A191" s="16" t="s">
        <v>377</v>
      </c>
      <c r="B191" s="42" t="s">
        <v>299</v>
      </c>
      <c r="C191" s="381">
        <v>153083</v>
      </c>
      <c r="D191" s="16"/>
      <c r="E191" s="16"/>
    </row>
    <row r="192" spans="1:5" x14ac:dyDescent="0.35">
      <c r="A192" s="16" t="s">
        <v>378</v>
      </c>
      <c r="B192" s="42" t="s">
        <v>299</v>
      </c>
      <c r="C192" s="381">
        <v>452858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605941</v>
      </c>
      <c r="E193" s="16"/>
    </row>
    <row r="194" spans="1:5" x14ac:dyDescent="0.35">
      <c r="A194" s="41" t="s">
        <v>379</v>
      </c>
      <c r="B194" s="41"/>
      <c r="C194" s="41"/>
      <c r="D194" s="41"/>
      <c r="E194" s="41"/>
    </row>
    <row r="195" spans="1:5" x14ac:dyDescent="0.35">
      <c r="A195" s="16" t="s">
        <v>380</v>
      </c>
      <c r="B195" s="42" t="s">
        <v>299</v>
      </c>
      <c r="C195" s="381">
        <v>1507662</v>
      </c>
      <c r="D195" s="16"/>
      <c r="E195" s="16"/>
    </row>
    <row r="196" spans="1:5" x14ac:dyDescent="0.35">
      <c r="A196" s="16" t="s">
        <v>381</v>
      </c>
      <c r="B196" s="42" t="s">
        <v>299</v>
      </c>
      <c r="C196" s="381">
        <v>124291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1631953</v>
      </c>
      <c r="E197" s="16"/>
    </row>
    <row r="198" spans="1:5" x14ac:dyDescent="0.35">
      <c r="A198" s="41" t="s">
        <v>382</v>
      </c>
      <c r="B198" s="41"/>
      <c r="C198" s="41"/>
      <c r="D198" s="41"/>
      <c r="E198" s="41"/>
    </row>
    <row r="199" spans="1:5" x14ac:dyDescent="0.35">
      <c r="A199" s="16" t="s">
        <v>383</v>
      </c>
      <c r="B199" s="42" t="s">
        <v>299</v>
      </c>
      <c r="C199" s="381">
        <v>1165083</v>
      </c>
      <c r="D199" s="16"/>
      <c r="E199" s="16"/>
    </row>
    <row r="200" spans="1:5" x14ac:dyDescent="0.35">
      <c r="A200" s="16" t="s">
        <v>384</v>
      </c>
      <c r="B200" s="42" t="s">
        <v>299</v>
      </c>
      <c r="C200" s="381">
        <v>0</v>
      </c>
      <c r="D200" s="16"/>
      <c r="E200" s="16"/>
    </row>
    <row r="201" spans="1:5" x14ac:dyDescent="0.35">
      <c r="A201" s="16" t="s">
        <v>159</v>
      </c>
      <c r="B201" s="42" t="s">
        <v>299</v>
      </c>
      <c r="C201" s="381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1165083</v>
      </c>
      <c r="E202" s="16"/>
    </row>
    <row r="203" spans="1:5" x14ac:dyDescent="0.35">
      <c r="A203" s="41" t="s">
        <v>385</v>
      </c>
      <c r="B203" s="41"/>
      <c r="C203" s="41"/>
      <c r="D203" s="41"/>
      <c r="E203" s="41"/>
    </row>
    <row r="204" spans="1:5" x14ac:dyDescent="0.35">
      <c r="A204" s="16" t="s">
        <v>386</v>
      </c>
      <c r="B204" s="42" t="s">
        <v>299</v>
      </c>
      <c r="C204" s="381">
        <v>90</v>
      </c>
      <c r="D204" s="16"/>
      <c r="E204" s="16"/>
    </row>
    <row r="205" spans="1:5" x14ac:dyDescent="0.35">
      <c r="A205" s="16" t="s">
        <v>387</v>
      </c>
      <c r="B205" s="42" t="s">
        <v>299</v>
      </c>
      <c r="C205" s="381">
        <v>1067270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1067360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388</v>
      </c>
      <c r="B208" s="34"/>
      <c r="C208" s="34"/>
      <c r="D208" s="34"/>
      <c r="E208" s="34"/>
    </row>
    <row r="209" spans="1:5" x14ac:dyDescent="0.35">
      <c r="A209" s="45" t="s">
        <v>389</v>
      </c>
      <c r="B209" s="34"/>
      <c r="C209" s="34"/>
      <c r="D209" s="34"/>
      <c r="E209" s="34"/>
    </row>
    <row r="210" spans="1:5" x14ac:dyDescent="0.3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383">
        <v>2164252</v>
      </c>
      <c r="C211" s="381">
        <v>0</v>
      </c>
      <c r="D211" s="383">
        <v>0</v>
      </c>
      <c r="E211" s="28">
        <f t="shared" ref="E211:E219" si="16">SUM(B211:C211)-D211</f>
        <v>2164252</v>
      </c>
    </row>
    <row r="212" spans="1:5" x14ac:dyDescent="0.35">
      <c r="A212" s="16" t="s">
        <v>395</v>
      </c>
      <c r="B212" s="383">
        <v>4028158</v>
      </c>
      <c r="C212" s="381">
        <v>63965</v>
      </c>
      <c r="D212" s="383">
        <v>0</v>
      </c>
      <c r="E212" s="28">
        <f t="shared" si="16"/>
        <v>4092123</v>
      </c>
    </row>
    <row r="213" spans="1:5" x14ac:dyDescent="0.35">
      <c r="A213" s="16" t="s">
        <v>396</v>
      </c>
      <c r="B213" s="383">
        <f>43094380-1130000-2</f>
        <v>41964378</v>
      </c>
      <c r="C213" s="381">
        <v>175881</v>
      </c>
      <c r="D213" s="383">
        <v>832272</v>
      </c>
      <c r="E213" s="28">
        <f t="shared" si="16"/>
        <v>41307987</v>
      </c>
    </row>
    <row r="214" spans="1:5" x14ac:dyDescent="0.35">
      <c r="A214" s="16" t="s">
        <v>397</v>
      </c>
      <c r="B214" s="383">
        <v>0</v>
      </c>
      <c r="C214" s="381">
        <v>0</v>
      </c>
      <c r="D214" s="383">
        <v>0</v>
      </c>
      <c r="E214" s="28">
        <f t="shared" si="16"/>
        <v>0</v>
      </c>
    </row>
    <row r="215" spans="1:5" x14ac:dyDescent="0.35">
      <c r="A215" s="16" t="s">
        <v>398</v>
      </c>
      <c r="B215" s="383">
        <v>22772758</v>
      </c>
      <c r="C215" s="381">
        <v>474578</v>
      </c>
      <c r="D215" s="383">
        <v>467495</v>
      </c>
      <c r="E215" s="28">
        <f t="shared" si="16"/>
        <v>22779841</v>
      </c>
    </row>
    <row r="216" spans="1:5" x14ac:dyDescent="0.35">
      <c r="A216" s="16" t="s">
        <v>399</v>
      </c>
      <c r="B216" s="383">
        <v>11155517</v>
      </c>
      <c r="C216" s="381">
        <f>1363433+2048090</f>
        <v>3411523</v>
      </c>
      <c r="D216" s="383">
        <v>11359</v>
      </c>
      <c r="E216" s="28">
        <f t="shared" si="16"/>
        <v>14555681</v>
      </c>
    </row>
    <row r="217" spans="1:5" x14ac:dyDescent="0.35">
      <c r="A217" s="16" t="s">
        <v>400</v>
      </c>
      <c r="B217" s="383">
        <v>0</v>
      </c>
      <c r="C217" s="381">
        <v>0</v>
      </c>
      <c r="D217" s="383">
        <v>0</v>
      </c>
      <c r="E217" s="28">
        <f t="shared" si="16"/>
        <v>0</v>
      </c>
    </row>
    <row r="218" spans="1:5" x14ac:dyDescent="0.35">
      <c r="A218" s="16" t="s">
        <v>401</v>
      </c>
      <c r="B218" s="383">
        <v>12887839</v>
      </c>
      <c r="C218" s="381">
        <v>1376445</v>
      </c>
      <c r="D218" s="383">
        <v>94029</v>
      </c>
      <c r="E218" s="28">
        <f t="shared" si="16"/>
        <v>14170255</v>
      </c>
    </row>
    <row r="219" spans="1:5" x14ac:dyDescent="0.35">
      <c r="A219" s="16" t="s">
        <v>402</v>
      </c>
      <c r="B219" s="383">
        <v>4096920</v>
      </c>
      <c r="C219" s="381">
        <v>11359023</v>
      </c>
      <c r="D219" s="383">
        <v>1524458</v>
      </c>
      <c r="E219" s="28">
        <f t="shared" si="16"/>
        <v>13931485</v>
      </c>
    </row>
    <row r="220" spans="1:5" x14ac:dyDescent="0.35">
      <c r="A220" s="16" t="s">
        <v>230</v>
      </c>
      <c r="B220" s="28">
        <f>SUM(B211:B219)</f>
        <v>99069822</v>
      </c>
      <c r="C220" s="230">
        <f>SUM(C211:C219)</f>
        <v>16861415</v>
      </c>
      <c r="D220" s="28">
        <f>SUM(D211:D219)</f>
        <v>2929613</v>
      </c>
      <c r="E220" s="28">
        <f>SUM(E211:E219)</f>
        <v>113001624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403</v>
      </c>
      <c r="B222" s="45"/>
      <c r="C222" s="45"/>
      <c r="D222" s="45"/>
      <c r="E222" s="45"/>
    </row>
    <row r="223" spans="1:5" x14ac:dyDescent="0.3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35">
      <c r="A224" s="16" t="s">
        <v>394</v>
      </c>
      <c r="B224" s="51"/>
      <c r="C224" s="50"/>
      <c r="D224" s="51"/>
      <c r="E224" s="16"/>
    </row>
    <row r="225" spans="1:5" x14ac:dyDescent="0.35">
      <c r="A225" s="16" t="s">
        <v>395</v>
      </c>
      <c r="B225" s="383">
        <v>2259320</v>
      </c>
      <c r="C225" s="381">
        <v>245156</v>
      </c>
      <c r="D225" s="383">
        <v>0</v>
      </c>
      <c r="E225" s="28">
        <f t="shared" ref="E225:E232" si="17">SUM(B225:C225)-D225</f>
        <v>2504476</v>
      </c>
    </row>
    <row r="226" spans="1:5" x14ac:dyDescent="0.35">
      <c r="A226" s="16" t="s">
        <v>396</v>
      </c>
      <c r="B226" s="383">
        <v>24992881</v>
      </c>
      <c r="C226" s="381">
        <v>1561076</v>
      </c>
      <c r="D226" s="383">
        <v>832272</v>
      </c>
      <c r="E226" s="28">
        <f t="shared" si="17"/>
        <v>25721685</v>
      </c>
    </row>
    <row r="227" spans="1:5" x14ac:dyDescent="0.35">
      <c r="A227" s="16" t="s">
        <v>397</v>
      </c>
      <c r="B227" s="383">
        <v>0</v>
      </c>
      <c r="C227" s="381">
        <v>0</v>
      </c>
      <c r="D227" s="383">
        <v>0</v>
      </c>
      <c r="E227" s="28">
        <f t="shared" si="17"/>
        <v>0</v>
      </c>
    </row>
    <row r="228" spans="1:5" x14ac:dyDescent="0.35">
      <c r="A228" s="16" t="s">
        <v>398</v>
      </c>
      <c r="B228" s="383">
        <f>12972725+2463</f>
        <v>12975188</v>
      </c>
      <c r="C228" s="381">
        <f>1202289+9381</f>
        <v>1211670</v>
      </c>
      <c r="D228" s="383">
        <f>347260+2462</f>
        <v>349722</v>
      </c>
      <c r="E228" s="28">
        <f t="shared" si="17"/>
        <v>13837136</v>
      </c>
    </row>
    <row r="229" spans="1:5" x14ac:dyDescent="0.35">
      <c r="A229" s="16" t="s">
        <v>399</v>
      </c>
      <c r="B229" s="383">
        <v>9066261</v>
      </c>
      <c r="C229" s="381">
        <v>790679</v>
      </c>
      <c r="D229" s="383">
        <v>11361</v>
      </c>
      <c r="E229" s="28">
        <f t="shared" si="17"/>
        <v>9845579</v>
      </c>
    </row>
    <row r="230" spans="1:5" x14ac:dyDescent="0.35">
      <c r="A230" s="16" t="s">
        <v>400</v>
      </c>
      <c r="B230" s="383">
        <v>0</v>
      </c>
      <c r="C230" s="381">
        <v>0</v>
      </c>
      <c r="D230" s="383">
        <v>0</v>
      </c>
      <c r="E230" s="28">
        <f t="shared" si="17"/>
        <v>0</v>
      </c>
    </row>
    <row r="231" spans="1:5" x14ac:dyDescent="0.35">
      <c r="A231" s="16" t="s">
        <v>401</v>
      </c>
      <c r="B231" s="383">
        <v>9842577</v>
      </c>
      <c r="C231" s="381">
        <v>1439719</v>
      </c>
      <c r="D231" s="383">
        <v>87122</v>
      </c>
      <c r="E231" s="28">
        <f t="shared" si="17"/>
        <v>11195174</v>
      </c>
    </row>
    <row r="232" spans="1:5" x14ac:dyDescent="0.35">
      <c r="A232" s="16" t="s">
        <v>402</v>
      </c>
      <c r="B232" s="383">
        <v>0</v>
      </c>
      <c r="C232" s="381">
        <v>0</v>
      </c>
      <c r="D232" s="383">
        <v>0</v>
      </c>
      <c r="E232" s="28">
        <f t="shared" si="17"/>
        <v>0</v>
      </c>
    </row>
    <row r="233" spans="1:5" x14ac:dyDescent="0.35">
      <c r="A233" s="16" t="s">
        <v>230</v>
      </c>
      <c r="B233" s="28">
        <f>SUM(B224:B232)</f>
        <v>59136227</v>
      </c>
      <c r="C233" s="230">
        <f>SUM(C224:C232)</f>
        <v>5248300</v>
      </c>
      <c r="D233" s="28">
        <f>SUM(D224:D232)</f>
        <v>1280477</v>
      </c>
      <c r="E233" s="28">
        <f>SUM(E224:E232)</f>
        <v>63104050</v>
      </c>
    </row>
    <row r="234" spans="1:5" x14ac:dyDescent="0.35">
      <c r="A234" s="16"/>
      <c r="B234" s="16"/>
      <c r="C234" s="23"/>
      <c r="D234" s="16"/>
      <c r="E234" s="16"/>
    </row>
    <row r="235" spans="1:5" x14ac:dyDescent="0.35">
      <c r="A235" s="34" t="s">
        <v>404</v>
      </c>
      <c r="B235" s="34"/>
      <c r="C235" s="34"/>
      <c r="D235" s="34"/>
      <c r="E235" s="34"/>
    </row>
    <row r="236" spans="1:5" x14ac:dyDescent="0.35">
      <c r="A236" s="34"/>
      <c r="B236" s="395" t="s">
        <v>405</v>
      </c>
      <c r="C236" s="395"/>
      <c r="D236" s="34"/>
      <c r="E236" s="34"/>
    </row>
    <row r="237" spans="1:5" x14ac:dyDescent="0.35">
      <c r="A237" s="52" t="s">
        <v>405</v>
      </c>
      <c r="B237" s="34"/>
      <c r="C237" s="381">
        <v>2073065</v>
      </c>
      <c r="D237" s="36">
        <f>C237</f>
        <v>2073065</v>
      </c>
      <c r="E237" s="34"/>
    </row>
    <row r="238" spans="1:5" x14ac:dyDescent="0.35">
      <c r="A238" s="41" t="s">
        <v>406</v>
      </c>
      <c r="B238" s="41"/>
      <c r="C238" s="41"/>
      <c r="D238" s="41"/>
      <c r="E238" s="41"/>
    </row>
    <row r="239" spans="1:5" x14ac:dyDescent="0.35">
      <c r="A239" s="16" t="s">
        <v>407</v>
      </c>
      <c r="B239" s="42" t="s">
        <v>299</v>
      </c>
      <c r="C239" s="381">
        <v>138442183</v>
      </c>
      <c r="D239" s="16"/>
      <c r="E239" s="16"/>
    </row>
    <row r="240" spans="1:5" x14ac:dyDescent="0.35">
      <c r="A240" s="16" t="s">
        <v>408</v>
      </c>
      <c r="B240" s="42" t="s">
        <v>299</v>
      </c>
      <c r="C240" s="381">
        <v>27230463</v>
      </c>
      <c r="D240" s="16"/>
      <c r="E240" s="16"/>
    </row>
    <row r="241" spans="1:5" x14ac:dyDescent="0.35">
      <c r="A241" s="16" t="s">
        <v>409</v>
      </c>
      <c r="B241" s="42" t="s">
        <v>299</v>
      </c>
      <c r="C241" s="381">
        <v>0</v>
      </c>
      <c r="D241" s="16"/>
      <c r="E241" s="16"/>
    </row>
    <row r="242" spans="1:5" x14ac:dyDescent="0.35">
      <c r="A242" s="16" t="s">
        <v>410</v>
      </c>
      <c r="B242" s="42" t="s">
        <v>299</v>
      </c>
      <c r="C242" s="381">
        <v>0</v>
      </c>
      <c r="D242" s="16"/>
      <c r="E242" s="16"/>
    </row>
    <row r="243" spans="1:5" x14ac:dyDescent="0.35">
      <c r="A243" s="16" t="s">
        <v>411</v>
      </c>
      <c r="B243" s="42" t="s">
        <v>299</v>
      </c>
      <c r="C243" s="381">
        <v>0</v>
      </c>
      <c r="D243" s="16"/>
      <c r="E243" s="16"/>
    </row>
    <row r="244" spans="1:5" x14ac:dyDescent="0.35">
      <c r="A244" s="16" t="s">
        <v>412</v>
      </c>
      <c r="B244" s="42" t="s">
        <v>299</v>
      </c>
      <c r="C244" s="381">
        <v>31813582</v>
      </c>
      <c r="D244" s="16"/>
      <c r="E244" s="16"/>
    </row>
    <row r="245" spans="1:5" x14ac:dyDescent="0.35">
      <c r="A245" s="16" t="s">
        <v>413</v>
      </c>
      <c r="B245" s="16"/>
      <c r="C245" s="23"/>
      <c r="D245" s="28">
        <f>SUM(C239:C244)</f>
        <v>197486228</v>
      </c>
      <c r="E245" s="16"/>
    </row>
    <row r="246" spans="1:5" x14ac:dyDescent="0.35">
      <c r="A246" s="41" t="s">
        <v>414</v>
      </c>
      <c r="B246" s="41"/>
      <c r="C246" s="41"/>
      <c r="D246" s="41"/>
      <c r="E246" s="41"/>
    </row>
    <row r="247" spans="1:5" x14ac:dyDescent="0.35">
      <c r="A247" s="22" t="s">
        <v>415</v>
      </c>
      <c r="B247" s="42" t="s">
        <v>299</v>
      </c>
      <c r="C247" s="381">
        <v>1722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416</v>
      </c>
      <c r="B249" s="42" t="s">
        <v>299</v>
      </c>
      <c r="C249" s="381">
        <v>218250</v>
      </c>
      <c r="D249" s="16"/>
      <c r="E249" s="16"/>
    </row>
    <row r="250" spans="1:5" x14ac:dyDescent="0.35">
      <c r="A250" s="22" t="s">
        <v>417</v>
      </c>
      <c r="B250" s="42" t="s">
        <v>299</v>
      </c>
      <c r="C250" s="381">
        <f>3495078-C249</f>
        <v>3276828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418</v>
      </c>
      <c r="B252" s="16"/>
      <c r="C252" s="23"/>
      <c r="D252" s="28">
        <f>SUM(C249:C251)</f>
        <v>3495078</v>
      </c>
      <c r="E252" s="16"/>
    </row>
    <row r="253" spans="1:5" x14ac:dyDescent="0.35">
      <c r="A253" s="41" t="s">
        <v>419</v>
      </c>
      <c r="B253" s="41"/>
      <c r="C253" s="41"/>
      <c r="D253" s="41"/>
      <c r="E253" s="41"/>
    </row>
    <row r="254" spans="1:5" x14ac:dyDescent="0.35">
      <c r="A254" s="16" t="s">
        <v>420</v>
      </c>
      <c r="B254" s="42" t="s">
        <v>299</v>
      </c>
      <c r="C254" s="381">
        <v>0</v>
      </c>
      <c r="D254" s="16"/>
      <c r="E254" s="16"/>
    </row>
    <row r="255" spans="1:5" x14ac:dyDescent="0.35">
      <c r="A255" s="16" t="s">
        <v>419</v>
      </c>
      <c r="B255" s="42" t="s">
        <v>299</v>
      </c>
      <c r="C255" s="381">
        <v>0</v>
      </c>
      <c r="D255" s="16"/>
      <c r="E255" s="16"/>
    </row>
    <row r="256" spans="1:5" x14ac:dyDescent="0.35">
      <c r="A256" s="16" t="s">
        <v>421</v>
      </c>
      <c r="B256" s="16"/>
      <c r="C256" s="23"/>
      <c r="D256" s="28">
        <f>SUM(C254:C255)</f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422</v>
      </c>
      <c r="B258" s="16"/>
      <c r="C258" s="23"/>
      <c r="D258" s="28">
        <f>D237+D245+D252+D256</f>
        <v>203054371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423</v>
      </c>
      <c r="B264" s="34"/>
      <c r="C264" s="34"/>
      <c r="D264" s="34"/>
      <c r="E264" s="34"/>
    </row>
    <row r="265" spans="1:5" x14ac:dyDescent="0.35">
      <c r="A265" s="41" t="s">
        <v>424</v>
      </c>
      <c r="B265" s="41"/>
      <c r="C265" s="41"/>
      <c r="D265" s="41"/>
      <c r="E265" s="41"/>
    </row>
    <row r="266" spans="1:5" x14ac:dyDescent="0.35">
      <c r="A266" s="16" t="s">
        <v>425</v>
      </c>
      <c r="B266" s="42" t="s">
        <v>299</v>
      </c>
      <c r="C266" s="381">
        <v>108718623</v>
      </c>
      <c r="D266" s="16"/>
      <c r="E266" s="16"/>
    </row>
    <row r="267" spans="1:5" x14ac:dyDescent="0.35">
      <c r="A267" s="16" t="s">
        <v>426</v>
      </c>
      <c r="B267" s="42" t="s">
        <v>299</v>
      </c>
      <c r="C267" s="381">
        <v>0</v>
      </c>
      <c r="D267" s="16"/>
      <c r="E267" s="16"/>
    </row>
    <row r="268" spans="1:5" x14ac:dyDescent="0.35">
      <c r="A268" s="16" t="s">
        <v>427</v>
      </c>
      <c r="B268" s="42" t="s">
        <v>299</v>
      </c>
      <c r="C268" s="381">
        <v>54180858</v>
      </c>
      <c r="D268" s="16"/>
      <c r="E268" s="16"/>
    </row>
    <row r="269" spans="1:5" x14ac:dyDescent="0.35">
      <c r="A269" s="16" t="s">
        <v>428</v>
      </c>
      <c r="B269" s="42" t="s">
        <v>299</v>
      </c>
      <c r="C269" s="381">
        <v>31238000</v>
      </c>
      <c r="D269" s="16"/>
      <c r="E269" s="16"/>
    </row>
    <row r="270" spans="1:5" x14ac:dyDescent="0.35">
      <c r="A270" s="16" t="s">
        <v>429</v>
      </c>
      <c r="B270" s="42" t="s">
        <v>299</v>
      </c>
      <c r="C270" s="381">
        <v>913769</v>
      </c>
      <c r="D270" s="16"/>
      <c r="E270" s="16"/>
    </row>
    <row r="271" spans="1:5" x14ac:dyDescent="0.35">
      <c r="A271" s="16" t="s">
        <v>430</v>
      </c>
      <c r="B271" s="42" t="s">
        <v>299</v>
      </c>
      <c r="C271" s="381">
        <v>1469802</v>
      </c>
      <c r="D271" s="16"/>
      <c r="E271" s="16"/>
    </row>
    <row r="272" spans="1:5" x14ac:dyDescent="0.35">
      <c r="A272" s="16" t="s">
        <v>431</v>
      </c>
      <c r="B272" s="42" t="s">
        <v>299</v>
      </c>
      <c r="C272" s="381">
        <v>0</v>
      </c>
      <c r="D272" s="16"/>
      <c r="E272" s="16"/>
    </row>
    <row r="273" spans="1:5" x14ac:dyDescent="0.35">
      <c r="A273" s="16" t="s">
        <v>432</v>
      </c>
      <c r="B273" s="42" t="s">
        <v>299</v>
      </c>
      <c r="C273" s="381">
        <v>4727937</v>
      </c>
      <c r="D273" s="16"/>
      <c r="E273" s="16"/>
    </row>
    <row r="274" spans="1:5" x14ac:dyDescent="0.35">
      <c r="A274" s="16" t="s">
        <v>433</v>
      </c>
      <c r="B274" s="42" t="s">
        <v>299</v>
      </c>
      <c r="C274" s="381">
        <v>2062646</v>
      </c>
      <c r="D274" s="16"/>
      <c r="E274" s="16"/>
    </row>
    <row r="275" spans="1:5" x14ac:dyDescent="0.35">
      <c r="A275" s="16" t="s">
        <v>434</v>
      </c>
      <c r="B275" s="42" t="s">
        <v>299</v>
      </c>
      <c r="C275" s="381">
        <v>0</v>
      </c>
      <c r="D275" s="16"/>
      <c r="E275" s="16"/>
    </row>
    <row r="276" spans="1:5" x14ac:dyDescent="0.35">
      <c r="A276" s="16" t="s">
        <v>435</v>
      </c>
      <c r="B276" s="16"/>
      <c r="C276" s="23"/>
      <c r="D276" s="28">
        <f>SUM(C266:C268)-C269+SUM(C270:C275)</f>
        <v>140835635</v>
      </c>
      <c r="E276" s="16"/>
    </row>
    <row r="277" spans="1:5" x14ac:dyDescent="0.35">
      <c r="A277" s="41" t="s">
        <v>436</v>
      </c>
      <c r="B277" s="41"/>
      <c r="C277" s="41"/>
      <c r="D277" s="41"/>
      <c r="E277" s="41"/>
    </row>
    <row r="278" spans="1:5" x14ac:dyDescent="0.35">
      <c r="A278" s="16" t="s">
        <v>425</v>
      </c>
      <c r="B278" s="42" t="s">
        <v>299</v>
      </c>
      <c r="C278" s="381">
        <v>25163255</v>
      </c>
      <c r="D278" s="16"/>
      <c r="E278" s="16"/>
    </row>
    <row r="279" spans="1:5" x14ac:dyDescent="0.35">
      <c r="A279" s="16" t="s">
        <v>426</v>
      </c>
      <c r="B279" s="42" t="s">
        <v>299</v>
      </c>
      <c r="C279" s="381">
        <v>0</v>
      </c>
      <c r="D279" s="16"/>
      <c r="E279" s="16"/>
    </row>
    <row r="280" spans="1:5" x14ac:dyDescent="0.35">
      <c r="A280" s="16" t="s">
        <v>437</v>
      </c>
      <c r="B280" s="42" t="s">
        <v>299</v>
      </c>
      <c r="C280" s="381">
        <v>0</v>
      </c>
      <c r="D280" s="16"/>
      <c r="E280" s="16"/>
    </row>
    <row r="281" spans="1:5" x14ac:dyDescent="0.35">
      <c r="A281" s="16" t="s">
        <v>438</v>
      </c>
      <c r="B281" s="16"/>
      <c r="C281" s="23"/>
      <c r="D281" s="28">
        <f>SUM(C278:C280)</f>
        <v>25163255</v>
      </c>
      <c r="E281" s="16"/>
    </row>
    <row r="282" spans="1:5" x14ac:dyDescent="0.35">
      <c r="A282" s="41" t="s">
        <v>439</v>
      </c>
      <c r="B282" s="41"/>
      <c r="C282" s="41"/>
      <c r="D282" s="41"/>
      <c r="E282" s="41"/>
    </row>
    <row r="283" spans="1:5" x14ac:dyDescent="0.35">
      <c r="A283" s="16" t="s">
        <v>394</v>
      </c>
      <c r="B283" s="42" t="s">
        <v>299</v>
      </c>
      <c r="C283" s="381">
        <v>2164252</v>
      </c>
      <c r="D283" s="16"/>
      <c r="E283" s="16"/>
    </row>
    <row r="284" spans="1:5" x14ac:dyDescent="0.35">
      <c r="A284" s="16" t="s">
        <v>395</v>
      </c>
      <c r="B284" s="42" t="s">
        <v>299</v>
      </c>
      <c r="C284" s="381">
        <v>4092123</v>
      </c>
      <c r="D284" s="16"/>
      <c r="E284" s="16"/>
    </row>
    <row r="285" spans="1:5" x14ac:dyDescent="0.35">
      <c r="A285" s="16" t="s">
        <v>396</v>
      </c>
      <c r="B285" s="42" t="s">
        <v>299</v>
      </c>
      <c r="C285" s="381">
        <v>41307987</v>
      </c>
      <c r="D285" s="16"/>
      <c r="E285" s="16"/>
    </row>
    <row r="286" spans="1:5" x14ac:dyDescent="0.35">
      <c r="A286" s="16" t="s">
        <v>440</v>
      </c>
      <c r="B286" s="42" t="s">
        <v>299</v>
      </c>
      <c r="C286" s="381">
        <v>0</v>
      </c>
      <c r="D286" s="16"/>
      <c r="E286" s="16"/>
    </row>
    <row r="287" spans="1:5" x14ac:dyDescent="0.35">
      <c r="A287" s="16" t="s">
        <v>441</v>
      </c>
      <c r="B287" s="42" t="s">
        <v>299</v>
      </c>
      <c r="C287" s="381">
        <v>22779841</v>
      </c>
      <c r="D287" s="16"/>
      <c r="E287" s="16"/>
    </row>
    <row r="288" spans="1:5" x14ac:dyDescent="0.35">
      <c r="A288" s="16" t="s">
        <v>442</v>
      </c>
      <c r="B288" s="42" t="s">
        <v>299</v>
      </c>
      <c r="C288" s="381">
        <v>14555681</v>
      </c>
      <c r="D288" s="16"/>
      <c r="E288" s="16"/>
    </row>
    <row r="289" spans="1:5" x14ac:dyDescent="0.35">
      <c r="A289" s="16" t="s">
        <v>401</v>
      </c>
      <c r="B289" s="42" t="s">
        <v>299</v>
      </c>
      <c r="C289" s="381">
        <v>16570477</v>
      </c>
      <c r="D289" s="16"/>
      <c r="E289" s="16"/>
    </row>
    <row r="290" spans="1:5" x14ac:dyDescent="0.35">
      <c r="A290" s="16" t="s">
        <v>402</v>
      </c>
      <c r="B290" s="42" t="s">
        <v>299</v>
      </c>
      <c r="C290" s="381">
        <v>13931485</v>
      </c>
      <c r="D290" s="16"/>
      <c r="E290" s="16"/>
    </row>
    <row r="291" spans="1:5" x14ac:dyDescent="0.35">
      <c r="A291" s="16" t="s">
        <v>443</v>
      </c>
      <c r="B291" s="16"/>
      <c r="C291" s="23"/>
      <c r="D291" s="28">
        <f>SUM(C283:C290)</f>
        <v>115401846</v>
      </c>
      <c r="E291" s="16"/>
    </row>
    <row r="292" spans="1:5" x14ac:dyDescent="0.35">
      <c r="A292" s="16" t="s">
        <v>444</v>
      </c>
      <c r="B292" s="42" t="s">
        <v>299</v>
      </c>
      <c r="C292" s="381">
        <v>65504272</v>
      </c>
      <c r="D292" s="16"/>
      <c r="E292" s="16"/>
    </row>
    <row r="293" spans="1:5" x14ac:dyDescent="0.35">
      <c r="A293" s="16" t="s">
        <v>445</v>
      </c>
      <c r="B293" s="16"/>
      <c r="C293" s="23"/>
      <c r="D293" s="28">
        <f>D291-C292</f>
        <v>49897574</v>
      </c>
      <c r="E293" s="16"/>
    </row>
    <row r="294" spans="1:5" x14ac:dyDescent="0.35">
      <c r="A294" s="41" t="s">
        <v>446</v>
      </c>
      <c r="B294" s="41"/>
      <c r="C294" s="41"/>
      <c r="D294" s="41"/>
      <c r="E294" s="41"/>
    </row>
    <row r="295" spans="1:5" x14ac:dyDescent="0.35">
      <c r="A295" s="16" t="s">
        <v>447</v>
      </c>
      <c r="B295" s="42" t="s">
        <v>299</v>
      </c>
      <c r="C295" s="381">
        <v>0</v>
      </c>
      <c r="D295" s="16"/>
      <c r="E295" s="16"/>
    </row>
    <row r="296" spans="1:5" x14ac:dyDescent="0.35">
      <c r="A296" s="16" t="s">
        <v>448</v>
      </c>
      <c r="B296" s="42" t="s">
        <v>299</v>
      </c>
      <c r="C296" s="381">
        <v>0</v>
      </c>
      <c r="D296" s="16"/>
      <c r="E296" s="16"/>
    </row>
    <row r="297" spans="1:5" x14ac:dyDescent="0.35">
      <c r="A297" s="16" t="s">
        <v>449</v>
      </c>
      <c r="B297" s="42" t="s">
        <v>299</v>
      </c>
      <c r="C297" s="381">
        <v>0</v>
      </c>
      <c r="D297" s="16"/>
      <c r="E297" s="16"/>
    </row>
    <row r="298" spans="1:5" x14ac:dyDescent="0.35">
      <c r="A298" s="16" t="s">
        <v>437</v>
      </c>
      <c r="B298" s="42" t="s">
        <v>299</v>
      </c>
      <c r="C298" s="381">
        <v>0</v>
      </c>
      <c r="D298" s="16"/>
      <c r="E298" s="16"/>
    </row>
    <row r="299" spans="1:5" x14ac:dyDescent="0.35">
      <c r="A299" s="16" t="s">
        <v>450</v>
      </c>
      <c r="B299" s="16"/>
      <c r="C299" s="23"/>
      <c r="D299" s="28">
        <f>C295-C296+C297+C298</f>
        <v>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451</v>
      </c>
      <c r="B301" s="41"/>
      <c r="C301" s="41"/>
      <c r="D301" s="41"/>
      <c r="E301" s="41"/>
    </row>
    <row r="302" spans="1:5" x14ac:dyDescent="0.35">
      <c r="A302" s="16" t="s">
        <v>452</v>
      </c>
      <c r="B302" s="42" t="s">
        <v>299</v>
      </c>
      <c r="C302" s="381">
        <v>0</v>
      </c>
      <c r="D302" s="16"/>
      <c r="E302" s="16"/>
    </row>
    <row r="303" spans="1:5" x14ac:dyDescent="0.35">
      <c r="A303" s="16" t="s">
        <v>453</v>
      </c>
      <c r="B303" s="42" t="s">
        <v>299</v>
      </c>
      <c r="C303" s="381">
        <v>0</v>
      </c>
      <c r="D303" s="16"/>
      <c r="E303" s="16"/>
    </row>
    <row r="304" spans="1:5" x14ac:dyDescent="0.35">
      <c r="A304" s="16" t="s">
        <v>454</v>
      </c>
      <c r="B304" s="42" t="s">
        <v>299</v>
      </c>
      <c r="C304" s="381">
        <v>0</v>
      </c>
      <c r="D304" s="16"/>
      <c r="E304" s="16"/>
    </row>
    <row r="305" spans="1:5" x14ac:dyDescent="0.35">
      <c r="A305" s="16" t="s">
        <v>455</v>
      </c>
      <c r="B305" s="42" t="s">
        <v>299</v>
      </c>
      <c r="C305" s="381">
        <v>0</v>
      </c>
      <c r="D305" s="16"/>
      <c r="E305" s="16"/>
    </row>
    <row r="306" spans="1:5" x14ac:dyDescent="0.35">
      <c r="A306" s="16" t="s">
        <v>456</v>
      </c>
      <c r="B306" s="16"/>
      <c r="C306" s="23"/>
      <c r="D306" s="28">
        <f>SUM(C302:C305)</f>
        <v>0</v>
      </c>
      <c r="E306" s="16"/>
    </row>
    <row r="307" spans="1:5" x14ac:dyDescent="0.35">
      <c r="A307" s="16"/>
      <c r="B307" s="16"/>
      <c r="C307" s="23"/>
      <c r="D307" s="16"/>
      <c r="E307" s="16"/>
    </row>
    <row r="308" spans="1:5" x14ac:dyDescent="0.35">
      <c r="A308" s="16" t="s">
        <v>457</v>
      </c>
      <c r="B308" s="16"/>
      <c r="C308" s="23"/>
      <c r="D308" s="28">
        <f>D276+D281+D293+D299+D306</f>
        <v>215896464</v>
      </c>
      <c r="E308" s="16"/>
    </row>
    <row r="309" spans="1:5" x14ac:dyDescent="0.35">
      <c r="A309" s="16"/>
      <c r="B309" s="16"/>
      <c r="C309" s="23"/>
      <c r="D309" s="16"/>
      <c r="E309" s="16"/>
    </row>
    <row r="310" spans="1:5" x14ac:dyDescent="0.35">
      <c r="A310" s="16"/>
      <c r="B310" s="16"/>
      <c r="C310" s="23"/>
      <c r="D310" s="16"/>
      <c r="E310" s="16"/>
    </row>
    <row r="311" spans="1:5" x14ac:dyDescent="0.35">
      <c r="A311" s="16"/>
      <c r="B311" s="16"/>
      <c r="C311" s="23"/>
      <c r="D311" s="16"/>
      <c r="E311" s="16"/>
    </row>
    <row r="312" spans="1:5" x14ac:dyDescent="0.35">
      <c r="A312" s="34" t="s">
        <v>458</v>
      </c>
      <c r="B312" s="34"/>
      <c r="C312" s="34"/>
      <c r="D312" s="34"/>
      <c r="E312" s="34"/>
    </row>
    <row r="313" spans="1:5" x14ac:dyDescent="0.35">
      <c r="A313" s="41" t="s">
        <v>459</v>
      </c>
      <c r="B313" s="41"/>
      <c r="C313" s="41"/>
      <c r="D313" s="41"/>
      <c r="E313" s="41"/>
    </row>
    <row r="314" spans="1:5" x14ac:dyDescent="0.35">
      <c r="A314" s="16" t="s">
        <v>460</v>
      </c>
      <c r="B314" s="42" t="s">
        <v>299</v>
      </c>
      <c r="C314" s="381">
        <v>0</v>
      </c>
      <c r="D314" s="16"/>
      <c r="E314" s="16"/>
    </row>
    <row r="315" spans="1:5" x14ac:dyDescent="0.35">
      <c r="A315" s="16" t="s">
        <v>461</v>
      </c>
      <c r="B315" s="42" t="s">
        <v>299</v>
      </c>
      <c r="C315" s="381">
        <v>6642157</v>
      </c>
      <c r="D315" s="16"/>
      <c r="E315" s="16"/>
    </row>
    <row r="316" spans="1:5" x14ac:dyDescent="0.35">
      <c r="A316" s="16" t="s">
        <v>462</v>
      </c>
      <c r="B316" s="42" t="s">
        <v>299</v>
      </c>
      <c r="C316" s="381">
        <v>9991707</v>
      </c>
      <c r="D316" s="16"/>
      <c r="E316" s="16"/>
    </row>
    <row r="317" spans="1:5" x14ac:dyDescent="0.35">
      <c r="A317" s="16" t="s">
        <v>463</v>
      </c>
      <c r="B317" s="42" t="s">
        <v>299</v>
      </c>
      <c r="C317" s="381">
        <v>0</v>
      </c>
      <c r="D317" s="16"/>
      <c r="E317" s="16"/>
    </row>
    <row r="318" spans="1:5" x14ac:dyDescent="0.35">
      <c r="A318" s="16" t="s">
        <v>464</v>
      </c>
      <c r="B318" s="42" t="s">
        <v>299</v>
      </c>
      <c r="C318" s="381">
        <v>0</v>
      </c>
      <c r="D318" s="16"/>
      <c r="E318" s="16"/>
    </row>
    <row r="319" spans="1:5" x14ac:dyDescent="0.35">
      <c r="A319" s="16" t="s">
        <v>465</v>
      </c>
      <c r="B319" s="42" t="s">
        <v>299</v>
      </c>
      <c r="C319" s="381">
        <v>0</v>
      </c>
      <c r="D319" s="16"/>
      <c r="E319" s="16"/>
    </row>
    <row r="320" spans="1:5" x14ac:dyDescent="0.35">
      <c r="A320" s="16" t="s">
        <v>466</v>
      </c>
      <c r="B320" s="42" t="s">
        <v>299</v>
      </c>
      <c r="C320" s="381">
        <v>0</v>
      </c>
      <c r="D320" s="16"/>
      <c r="E320" s="16"/>
    </row>
    <row r="321" spans="1:5" x14ac:dyDescent="0.35">
      <c r="A321" s="16" t="s">
        <v>467</v>
      </c>
      <c r="B321" s="42" t="s">
        <v>299</v>
      </c>
      <c r="C321" s="381">
        <v>0</v>
      </c>
      <c r="D321" s="16"/>
      <c r="E321" s="16"/>
    </row>
    <row r="322" spans="1:5" x14ac:dyDescent="0.35">
      <c r="A322" s="16" t="s">
        <v>468</v>
      </c>
      <c r="B322" s="42" t="s">
        <v>299</v>
      </c>
      <c r="C322" s="381">
        <v>2167412</v>
      </c>
      <c r="D322" s="16"/>
      <c r="E322" s="16"/>
    </row>
    <row r="323" spans="1:5" x14ac:dyDescent="0.35">
      <c r="A323" s="16" t="s">
        <v>469</v>
      </c>
      <c r="B323" s="42" t="s">
        <v>299</v>
      </c>
      <c r="C323" s="381">
        <f>275000+1623644</f>
        <v>1898644</v>
      </c>
      <c r="D323" s="16"/>
      <c r="E323" s="16"/>
    </row>
    <row r="324" spans="1:5" x14ac:dyDescent="0.35">
      <c r="A324" s="16" t="s">
        <v>470</v>
      </c>
      <c r="B324" s="16"/>
      <c r="C324" s="23"/>
      <c r="D324" s="28">
        <f>SUM(C314:C323)</f>
        <v>20699920</v>
      </c>
      <c r="E324" s="16"/>
    </row>
    <row r="325" spans="1:5" x14ac:dyDescent="0.35">
      <c r="A325" s="41" t="s">
        <v>471</v>
      </c>
      <c r="B325" s="41"/>
      <c r="C325" s="41"/>
      <c r="D325" s="41"/>
      <c r="E325" s="41"/>
    </row>
    <row r="326" spans="1:5" x14ac:dyDescent="0.35">
      <c r="A326" s="16" t="s">
        <v>472</v>
      </c>
      <c r="B326" s="42" t="s">
        <v>299</v>
      </c>
      <c r="C326" s="381">
        <v>0</v>
      </c>
      <c r="D326" s="16"/>
      <c r="E326" s="16"/>
    </row>
    <row r="327" spans="1:5" x14ac:dyDescent="0.35">
      <c r="A327" s="16" t="s">
        <v>473</v>
      </c>
      <c r="B327" s="42" t="s">
        <v>299</v>
      </c>
      <c r="C327" s="381">
        <v>0</v>
      </c>
      <c r="D327" s="16"/>
      <c r="E327" s="16"/>
    </row>
    <row r="328" spans="1:5" x14ac:dyDescent="0.35">
      <c r="A328" s="16" t="s">
        <v>474</v>
      </c>
      <c r="B328" s="42" t="s">
        <v>299</v>
      </c>
      <c r="C328" s="381">
        <v>0</v>
      </c>
      <c r="D328" s="16"/>
      <c r="E328" s="16"/>
    </row>
    <row r="329" spans="1:5" x14ac:dyDescent="0.35">
      <c r="A329" s="16" t="s">
        <v>475</v>
      </c>
      <c r="B329" s="16"/>
      <c r="C329" s="23"/>
      <c r="D329" s="28">
        <f>SUM(C326:C328)</f>
        <v>0</v>
      </c>
      <c r="E329" s="16"/>
    </row>
    <row r="330" spans="1:5" x14ac:dyDescent="0.35">
      <c r="A330" s="41" t="s">
        <v>476</v>
      </c>
      <c r="B330" s="41"/>
      <c r="C330" s="41"/>
      <c r="D330" s="41"/>
      <c r="E330" s="41"/>
    </row>
    <row r="331" spans="1:5" x14ac:dyDescent="0.35">
      <c r="A331" s="16" t="s">
        <v>477</v>
      </c>
      <c r="B331" s="42" t="s">
        <v>299</v>
      </c>
      <c r="C331" s="381">
        <v>0</v>
      </c>
      <c r="D331" s="16"/>
      <c r="E331" s="16"/>
    </row>
    <row r="332" spans="1:5" x14ac:dyDescent="0.35">
      <c r="A332" s="16" t="s">
        <v>478</v>
      </c>
      <c r="B332" s="42" t="s">
        <v>299</v>
      </c>
      <c r="C332" s="381">
        <v>0</v>
      </c>
      <c r="D332" s="16"/>
      <c r="E332" s="16"/>
    </row>
    <row r="333" spans="1:5" x14ac:dyDescent="0.35">
      <c r="A333" s="16" t="s">
        <v>479</v>
      </c>
      <c r="B333" s="42" t="s">
        <v>299</v>
      </c>
      <c r="C333" s="381">
        <v>0</v>
      </c>
      <c r="D333" s="16"/>
      <c r="E333" s="16"/>
    </row>
    <row r="334" spans="1:5" x14ac:dyDescent="0.35">
      <c r="A334" s="22" t="s">
        <v>480</v>
      </c>
      <c r="B334" s="42" t="s">
        <v>299</v>
      </c>
      <c r="C334" s="381">
        <f>1623644+1067539</f>
        <v>2691183</v>
      </c>
      <c r="D334" s="16"/>
      <c r="E334" s="16"/>
    </row>
    <row r="335" spans="1:5" x14ac:dyDescent="0.35">
      <c r="A335" s="16" t="s">
        <v>481</v>
      </c>
      <c r="B335" s="42" t="s">
        <v>299</v>
      </c>
      <c r="C335" s="381">
        <v>117600068</v>
      </c>
      <c r="D335" s="16"/>
      <c r="E335" s="16"/>
    </row>
    <row r="336" spans="1:5" x14ac:dyDescent="0.35">
      <c r="A336" s="22" t="s">
        <v>482</v>
      </c>
      <c r="B336" s="42" t="s">
        <v>299</v>
      </c>
      <c r="C336" s="381">
        <v>0</v>
      </c>
      <c r="D336" s="16"/>
      <c r="E336" s="16"/>
    </row>
    <row r="337" spans="1:5" x14ac:dyDescent="0.35">
      <c r="A337" s="22" t="s">
        <v>483</v>
      </c>
      <c r="B337" s="42" t="s">
        <v>299</v>
      </c>
      <c r="C337" s="384">
        <v>0</v>
      </c>
      <c r="D337" s="16"/>
      <c r="E337" s="16"/>
    </row>
    <row r="338" spans="1:5" x14ac:dyDescent="0.35">
      <c r="A338" s="16" t="s">
        <v>484</v>
      </c>
      <c r="B338" s="42" t="s">
        <v>299</v>
      </c>
      <c r="C338" s="381">
        <v>0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120291251</v>
      </c>
      <c r="E339" s="16"/>
    </row>
    <row r="340" spans="1:5" x14ac:dyDescent="0.35">
      <c r="A340" s="16" t="s">
        <v>485</v>
      </c>
      <c r="B340" s="16"/>
      <c r="C340" s="23"/>
      <c r="D340" s="28">
        <f>C323</f>
        <v>1898644</v>
      </c>
      <c r="E340" s="16"/>
    </row>
    <row r="341" spans="1:5" x14ac:dyDescent="0.35">
      <c r="A341" s="16" t="s">
        <v>486</v>
      </c>
      <c r="B341" s="16"/>
      <c r="C341" s="23"/>
      <c r="D341" s="28">
        <f>D339-D340</f>
        <v>118392607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487</v>
      </c>
      <c r="B343" s="42" t="s">
        <v>299</v>
      </c>
      <c r="C343" s="385">
        <v>76803937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488</v>
      </c>
      <c r="B345" s="42" t="s">
        <v>299</v>
      </c>
      <c r="C345" s="382">
        <v>0</v>
      </c>
      <c r="D345" s="16"/>
      <c r="E345" s="16"/>
    </row>
    <row r="346" spans="1:5" x14ac:dyDescent="0.35">
      <c r="A346" s="16" t="s">
        <v>489</v>
      </c>
      <c r="B346" s="42" t="s">
        <v>299</v>
      </c>
      <c r="C346" s="382">
        <v>0</v>
      </c>
      <c r="D346" s="16"/>
      <c r="E346" s="16"/>
    </row>
    <row r="347" spans="1:5" x14ac:dyDescent="0.35">
      <c r="A347" s="16" t="s">
        <v>490</v>
      </c>
      <c r="B347" s="42" t="s">
        <v>299</v>
      </c>
      <c r="C347" s="382">
        <v>0</v>
      </c>
      <c r="D347" s="16"/>
      <c r="E347" s="16"/>
    </row>
    <row r="348" spans="1:5" x14ac:dyDescent="0.35">
      <c r="A348" s="16" t="s">
        <v>491</v>
      </c>
      <c r="B348" s="42" t="s">
        <v>299</v>
      </c>
      <c r="C348" s="382">
        <v>0</v>
      </c>
      <c r="D348" s="16"/>
      <c r="E348" s="16"/>
    </row>
    <row r="349" spans="1:5" x14ac:dyDescent="0.35">
      <c r="A349" s="16" t="s">
        <v>492</v>
      </c>
      <c r="B349" s="42" t="s">
        <v>299</v>
      </c>
      <c r="C349" s="382">
        <v>0</v>
      </c>
      <c r="D349" s="16"/>
      <c r="E349" s="16"/>
    </row>
    <row r="350" spans="1:5" x14ac:dyDescent="0.35">
      <c r="A350" s="16" t="s">
        <v>493</v>
      </c>
      <c r="B350" s="16"/>
      <c r="C350" s="23"/>
      <c r="D350" s="28">
        <f>D324+D329+D341+C343+C347+C348</f>
        <v>215896464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494</v>
      </c>
      <c r="B352" s="16"/>
      <c r="C352" s="23"/>
      <c r="D352" s="28">
        <f>D308</f>
        <v>215896464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495</v>
      </c>
      <c r="B356" s="34"/>
      <c r="C356" s="34"/>
      <c r="D356" s="34"/>
      <c r="E356" s="34"/>
    </row>
    <row r="357" spans="1:5" x14ac:dyDescent="0.35">
      <c r="A357" s="41" t="s">
        <v>496</v>
      </c>
      <c r="B357" s="41"/>
      <c r="C357" s="41"/>
      <c r="D357" s="41"/>
      <c r="E357" s="41"/>
    </row>
    <row r="358" spans="1:5" x14ac:dyDescent="0.35">
      <c r="A358" s="16" t="s">
        <v>497</v>
      </c>
      <c r="B358" s="42" t="s">
        <v>299</v>
      </c>
      <c r="C358" s="382">
        <f>CE87</f>
        <v>47410374</v>
      </c>
      <c r="D358" s="16"/>
      <c r="E358" s="16"/>
    </row>
    <row r="359" spans="1:5" x14ac:dyDescent="0.35">
      <c r="A359" s="16" t="s">
        <v>498</v>
      </c>
      <c r="B359" s="42" t="s">
        <v>299</v>
      </c>
      <c r="C359" s="382">
        <f>CE88</f>
        <v>317847706</v>
      </c>
      <c r="D359" s="16"/>
      <c r="E359" s="16"/>
    </row>
    <row r="360" spans="1:5" x14ac:dyDescent="0.35">
      <c r="A360" s="16" t="s">
        <v>499</v>
      </c>
      <c r="B360" s="16"/>
      <c r="C360" s="23"/>
      <c r="D360" s="28">
        <f>SUM(C358:C359)</f>
        <v>365258080</v>
      </c>
      <c r="E360" s="16"/>
    </row>
    <row r="361" spans="1:5" x14ac:dyDescent="0.35">
      <c r="A361" s="41" t="s">
        <v>500</v>
      </c>
      <c r="B361" s="41"/>
      <c r="C361" s="41"/>
      <c r="D361" s="41"/>
      <c r="E361" s="41"/>
    </row>
    <row r="362" spans="1:5" x14ac:dyDescent="0.35">
      <c r="A362" s="16" t="s">
        <v>405</v>
      </c>
      <c r="B362" s="41"/>
      <c r="C362" s="381">
        <v>2094777</v>
      </c>
      <c r="D362" s="16"/>
      <c r="E362" s="41"/>
    </row>
    <row r="363" spans="1:5" x14ac:dyDescent="0.35">
      <c r="A363" s="16" t="s">
        <v>501</v>
      </c>
      <c r="B363" s="42" t="s">
        <v>299</v>
      </c>
      <c r="C363" s="381">
        <v>197486228</v>
      </c>
      <c r="D363" s="16"/>
      <c r="E363" s="16"/>
    </row>
    <row r="364" spans="1:5" x14ac:dyDescent="0.35">
      <c r="A364" s="16" t="s">
        <v>502</v>
      </c>
      <c r="B364" s="42" t="s">
        <v>299</v>
      </c>
      <c r="C364" s="381">
        <v>3495078</v>
      </c>
      <c r="D364" s="16"/>
      <c r="E364" s="16"/>
    </row>
    <row r="365" spans="1:5" x14ac:dyDescent="0.35">
      <c r="A365" s="16" t="s">
        <v>503</v>
      </c>
      <c r="B365" s="42" t="s">
        <v>299</v>
      </c>
      <c r="C365" s="381">
        <v>0</v>
      </c>
      <c r="D365" s="16"/>
      <c r="E365" s="16"/>
    </row>
    <row r="366" spans="1:5" x14ac:dyDescent="0.35">
      <c r="A366" s="16" t="s">
        <v>422</v>
      </c>
      <c r="B366" s="16"/>
      <c r="C366" s="23"/>
      <c r="D366" s="28">
        <f>SUM(C362:C365)</f>
        <v>203076083</v>
      </c>
      <c r="E366" s="16"/>
    </row>
    <row r="367" spans="1:5" x14ac:dyDescent="0.35">
      <c r="A367" s="16" t="s">
        <v>504</v>
      </c>
      <c r="B367" s="16"/>
      <c r="C367" s="23"/>
      <c r="D367" s="28">
        <f>D360-D366</f>
        <v>162181997</v>
      </c>
      <c r="E367" s="16"/>
    </row>
    <row r="368" spans="1:5" x14ac:dyDescent="0.35">
      <c r="A368" s="54" t="s">
        <v>505</v>
      </c>
      <c r="B368" s="41"/>
      <c r="C368" s="41"/>
      <c r="D368" s="41"/>
      <c r="E368" s="41"/>
    </row>
    <row r="369" spans="1:6" x14ac:dyDescent="0.35">
      <c r="A369" s="28" t="s">
        <v>506</v>
      </c>
      <c r="B369" s="16"/>
      <c r="C369" s="16"/>
      <c r="D369" s="16"/>
      <c r="E369" s="16"/>
    </row>
    <row r="370" spans="1:6" x14ac:dyDescent="0.35">
      <c r="A370" s="55" t="s">
        <v>507</v>
      </c>
      <c r="B370" s="36" t="s">
        <v>299</v>
      </c>
      <c r="C370" s="381">
        <v>66093</v>
      </c>
      <c r="D370" s="28">
        <v>0</v>
      </c>
      <c r="E370" s="28"/>
    </row>
    <row r="371" spans="1:6" x14ac:dyDescent="0.35">
      <c r="A371" s="55" t="s">
        <v>508</v>
      </c>
      <c r="B371" s="36" t="s">
        <v>299</v>
      </c>
      <c r="C371" s="381">
        <f>5000+83579-5051+1+50000+20699+116452</f>
        <v>270680</v>
      </c>
      <c r="D371" s="28">
        <v>0</v>
      </c>
      <c r="E371" s="28"/>
    </row>
    <row r="372" spans="1:6" x14ac:dyDescent="0.35">
      <c r="A372" s="55" t="s">
        <v>509</v>
      </c>
      <c r="B372" s="36" t="s">
        <v>299</v>
      </c>
      <c r="C372" s="381">
        <v>0</v>
      </c>
      <c r="D372" s="28">
        <v>0</v>
      </c>
      <c r="E372" s="28"/>
    </row>
    <row r="373" spans="1:6" x14ac:dyDescent="0.35">
      <c r="A373" s="55" t="s">
        <v>510</v>
      </c>
      <c r="B373" s="36" t="s">
        <v>299</v>
      </c>
      <c r="C373" s="381">
        <v>531604</v>
      </c>
      <c r="D373" s="28">
        <v>0</v>
      </c>
      <c r="E373" s="28"/>
    </row>
    <row r="374" spans="1:6" x14ac:dyDescent="0.35">
      <c r="A374" s="55" t="s">
        <v>511</v>
      </c>
      <c r="B374" s="36" t="s">
        <v>299</v>
      </c>
      <c r="C374" s="381">
        <v>4105839</v>
      </c>
      <c r="D374" s="28">
        <v>0</v>
      </c>
      <c r="E374" s="28"/>
    </row>
    <row r="375" spans="1:6" x14ac:dyDescent="0.35">
      <c r="A375" s="55" t="s">
        <v>512</v>
      </c>
      <c r="B375" s="36" t="s">
        <v>299</v>
      </c>
      <c r="C375" s="381">
        <v>0</v>
      </c>
      <c r="D375" s="28">
        <v>0</v>
      </c>
      <c r="E375" s="28"/>
    </row>
    <row r="376" spans="1:6" x14ac:dyDescent="0.35">
      <c r="A376" s="55" t="s">
        <v>513</v>
      </c>
      <c r="B376" s="36" t="s">
        <v>299</v>
      </c>
      <c r="C376" s="381">
        <v>0</v>
      </c>
      <c r="D376" s="28">
        <v>0</v>
      </c>
      <c r="E376" s="28"/>
    </row>
    <row r="377" spans="1:6" x14ac:dyDescent="0.35">
      <c r="A377" s="55" t="s">
        <v>514</v>
      </c>
      <c r="B377" s="36" t="s">
        <v>299</v>
      </c>
      <c r="C377" s="381">
        <v>0</v>
      </c>
      <c r="D377" s="28">
        <v>0</v>
      </c>
      <c r="E377" s="28"/>
    </row>
    <row r="378" spans="1:6" x14ac:dyDescent="0.35">
      <c r="A378" s="55" t="s">
        <v>515</v>
      </c>
      <c r="B378" s="36" t="s">
        <v>299</v>
      </c>
      <c r="C378" s="381">
        <v>14365</v>
      </c>
      <c r="D378" s="28">
        <v>0</v>
      </c>
      <c r="E378" s="28"/>
    </row>
    <row r="379" spans="1:6" x14ac:dyDescent="0.35">
      <c r="A379" s="55" t="s">
        <v>516</v>
      </c>
      <c r="B379" s="36" t="s">
        <v>299</v>
      </c>
      <c r="C379" s="381">
        <v>297085</v>
      </c>
      <c r="D379" s="28">
        <v>0</v>
      </c>
      <c r="E379" s="28"/>
    </row>
    <row r="380" spans="1:6" x14ac:dyDescent="0.35">
      <c r="A380" s="55" t="s">
        <v>517</v>
      </c>
      <c r="B380" s="36" t="s">
        <v>299</v>
      </c>
      <c r="C380" s="386">
        <f>1416175-C379-C378</f>
        <v>1104725</v>
      </c>
      <c r="D380" s="28">
        <v>0</v>
      </c>
      <c r="E380" s="210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35">
      <c r="A381" s="57" t="s">
        <v>518</v>
      </c>
      <c r="B381" s="42"/>
      <c r="C381" s="42"/>
      <c r="D381" s="28">
        <f>SUM(C370:C380)</f>
        <v>6390391</v>
      </c>
      <c r="E381" s="28"/>
      <c r="F381" s="56"/>
    </row>
    <row r="382" spans="1:6" x14ac:dyDescent="0.35">
      <c r="A382" s="52" t="s">
        <v>519</v>
      </c>
      <c r="B382" s="42" t="s">
        <v>299</v>
      </c>
      <c r="C382" s="381">
        <v>0</v>
      </c>
      <c r="D382" s="28">
        <v>0</v>
      </c>
      <c r="E382" s="16"/>
    </row>
    <row r="383" spans="1:6" x14ac:dyDescent="0.35">
      <c r="A383" s="16" t="s">
        <v>520</v>
      </c>
      <c r="B383" s="16"/>
      <c r="C383" s="23"/>
      <c r="D383" s="28">
        <f>D381+C382</f>
        <v>6390391</v>
      </c>
      <c r="E383" s="16"/>
    </row>
    <row r="384" spans="1:6" x14ac:dyDescent="0.35">
      <c r="A384" s="16" t="s">
        <v>521</v>
      </c>
      <c r="B384" s="16"/>
      <c r="C384" s="23"/>
      <c r="D384" s="28">
        <f>D367+D383</f>
        <v>168572388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522</v>
      </c>
      <c r="B388" s="41"/>
      <c r="C388" s="41"/>
      <c r="D388" s="41"/>
      <c r="E388" s="41"/>
    </row>
    <row r="389" spans="1:5" x14ac:dyDescent="0.35">
      <c r="A389" s="16" t="s">
        <v>523</v>
      </c>
      <c r="B389" s="42" t="s">
        <v>299</v>
      </c>
      <c r="C389" s="381">
        <v>78786190</v>
      </c>
      <c r="D389" s="16"/>
      <c r="E389" s="16"/>
    </row>
    <row r="390" spans="1:5" x14ac:dyDescent="0.35">
      <c r="A390" s="16" t="s">
        <v>11</v>
      </c>
      <c r="B390" s="42" t="s">
        <v>299</v>
      </c>
      <c r="C390" s="381">
        <v>17654434</v>
      </c>
      <c r="D390" s="16"/>
      <c r="E390" s="16"/>
    </row>
    <row r="391" spans="1:5" x14ac:dyDescent="0.35">
      <c r="A391" s="16" t="s">
        <v>264</v>
      </c>
      <c r="B391" s="42" t="s">
        <v>299</v>
      </c>
      <c r="C391" s="381">
        <v>9384974</v>
      </c>
      <c r="D391" s="16"/>
      <c r="E391" s="16"/>
    </row>
    <row r="392" spans="1:5" x14ac:dyDescent="0.35">
      <c r="A392" s="16" t="s">
        <v>524</v>
      </c>
      <c r="B392" s="42" t="s">
        <v>299</v>
      </c>
      <c r="C392" s="381">
        <v>36234026</v>
      </c>
      <c r="D392" s="16"/>
      <c r="E392" s="16"/>
    </row>
    <row r="393" spans="1:5" x14ac:dyDescent="0.35">
      <c r="A393" s="16" t="s">
        <v>525</v>
      </c>
      <c r="B393" s="42" t="s">
        <v>299</v>
      </c>
      <c r="C393" s="381">
        <v>1390258</v>
      </c>
      <c r="D393" s="16"/>
      <c r="E393" s="16"/>
    </row>
    <row r="394" spans="1:5" x14ac:dyDescent="0.35">
      <c r="A394" s="16" t="s">
        <v>526</v>
      </c>
      <c r="B394" s="42" t="s">
        <v>299</v>
      </c>
      <c r="C394" s="381">
        <v>11319626</v>
      </c>
      <c r="D394" s="16"/>
      <c r="E394" s="16"/>
    </row>
    <row r="395" spans="1:5" x14ac:dyDescent="0.35">
      <c r="A395" s="16" t="s">
        <v>16</v>
      </c>
      <c r="B395" s="42" t="s">
        <v>299</v>
      </c>
      <c r="C395" s="381">
        <v>5248300</v>
      </c>
      <c r="D395" s="16"/>
      <c r="E395" s="16"/>
    </row>
    <row r="396" spans="1:5" x14ac:dyDescent="0.35">
      <c r="A396" s="16" t="s">
        <v>527</v>
      </c>
      <c r="B396" s="42" t="s">
        <v>299</v>
      </c>
      <c r="C396" s="381">
        <v>605941</v>
      </c>
      <c r="D396" s="16"/>
      <c r="E396" s="16"/>
    </row>
    <row r="397" spans="1:5" x14ac:dyDescent="0.35">
      <c r="A397" s="16" t="s">
        <v>528</v>
      </c>
      <c r="B397" s="42" t="s">
        <v>299</v>
      </c>
      <c r="C397" s="381">
        <v>1631953</v>
      </c>
      <c r="D397" s="16"/>
      <c r="E397" s="16"/>
    </row>
    <row r="398" spans="1:5" x14ac:dyDescent="0.35">
      <c r="A398" s="16" t="s">
        <v>529</v>
      </c>
      <c r="B398" s="42" t="s">
        <v>299</v>
      </c>
      <c r="C398" s="381">
        <v>1165083</v>
      </c>
      <c r="D398" s="16"/>
      <c r="E398" s="16"/>
    </row>
    <row r="399" spans="1:5" x14ac:dyDescent="0.35">
      <c r="A399" s="16" t="s">
        <v>530</v>
      </c>
      <c r="B399" s="42" t="s">
        <v>299</v>
      </c>
      <c r="C399" s="381">
        <v>1067360</v>
      </c>
      <c r="D399" s="16"/>
      <c r="E399" s="16"/>
    </row>
    <row r="400" spans="1:5" x14ac:dyDescent="0.35">
      <c r="A400" s="28" t="s">
        <v>531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381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381">
        <v>0</v>
      </c>
      <c r="D402" s="28">
        <v>0</v>
      </c>
      <c r="E402" s="28"/>
    </row>
    <row r="403" spans="1:9" x14ac:dyDescent="0.35">
      <c r="A403" s="29" t="s">
        <v>532</v>
      </c>
      <c r="B403" s="36" t="s">
        <v>299</v>
      </c>
      <c r="C403" s="381">
        <v>478031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381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381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381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381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381">
        <v>1205143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381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381">
        <v>155306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381">
        <v>775639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381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381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386">
        <f>4871808+C408-SUM(C401:C413)</f>
        <v>3462832</v>
      </c>
      <c r="D414" s="28">
        <v>0</v>
      </c>
      <c r="E414" s="210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35">
      <c r="A415" s="58" t="s">
        <v>533</v>
      </c>
      <c r="B415" s="42"/>
      <c r="C415" s="42"/>
      <c r="D415" s="28">
        <f>SUM(C401:C414)</f>
        <v>6076951</v>
      </c>
      <c r="E415" s="28"/>
      <c r="F415" s="56"/>
      <c r="G415" s="56"/>
      <c r="H415" s="56"/>
      <c r="I415" s="56"/>
    </row>
    <row r="416" spans="1:9" x14ac:dyDescent="0.35">
      <c r="A416" s="28" t="s">
        <v>534</v>
      </c>
      <c r="B416" s="16"/>
      <c r="C416" s="23"/>
      <c r="D416" s="28">
        <f>SUM(C389:C399,D415)</f>
        <v>170565096</v>
      </c>
      <c r="E416" s="28"/>
    </row>
    <row r="417" spans="1:13" x14ac:dyDescent="0.35">
      <c r="A417" s="28" t="s">
        <v>535</v>
      </c>
      <c r="B417" s="16"/>
      <c r="C417" s="23"/>
      <c r="D417" s="28">
        <f>D384-D416</f>
        <v>-1992708</v>
      </c>
      <c r="E417" s="28"/>
    </row>
    <row r="418" spans="1:13" x14ac:dyDescent="0.35">
      <c r="A418" s="28" t="s">
        <v>536</v>
      </c>
      <c r="B418" s="16"/>
      <c r="C418" s="386">
        <f>1889710</f>
        <v>1889710</v>
      </c>
      <c r="D418" s="28">
        <v>0</v>
      </c>
      <c r="E418" s="28"/>
    </row>
    <row r="419" spans="1:13" x14ac:dyDescent="0.35">
      <c r="A419" s="55" t="s">
        <v>537</v>
      </c>
      <c r="B419" s="42" t="s">
        <v>299</v>
      </c>
      <c r="C419" s="381">
        <f>-86135+102998</f>
        <v>16863</v>
      </c>
      <c r="D419" s="28">
        <v>0</v>
      </c>
      <c r="E419" s="28"/>
    </row>
    <row r="420" spans="1:13" x14ac:dyDescent="0.35">
      <c r="A420" s="57" t="s">
        <v>538</v>
      </c>
      <c r="B420" s="16"/>
      <c r="C420" s="16"/>
      <c r="D420" s="28">
        <f>SUM(C418:C419)</f>
        <v>1906573</v>
      </c>
      <c r="E420" s="28"/>
    </row>
    <row r="421" spans="1:13" x14ac:dyDescent="0.35">
      <c r="A421" s="28" t="s">
        <v>539</v>
      </c>
      <c r="B421" s="16"/>
      <c r="C421" s="23"/>
      <c r="D421" s="28">
        <f>D417+D420</f>
        <v>-86135</v>
      </c>
      <c r="E421" s="28"/>
      <c r="F421" s="59"/>
    </row>
    <row r="422" spans="1:13" x14ac:dyDescent="0.35">
      <c r="A422" s="28" t="s">
        <v>540</v>
      </c>
      <c r="B422" s="42" t="s">
        <v>299</v>
      </c>
      <c r="C422" s="381">
        <v>0</v>
      </c>
      <c r="D422" s="28">
        <v>0</v>
      </c>
      <c r="E422" s="16"/>
    </row>
    <row r="423" spans="1:13" x14ac:dyDescent="0.35">
      <c r="A423" s="16" t="s">
        <v>541</v>
      </c>
      <c r="B423" s="42" t="s">
        <v>299</v>
      </c>
      <c r="C423" s="381">
        <v>0</v>
      </c>
      <c r="D423" s="28">
        <v>0</v>
      </c>
      <c r="E423" s="16"/>
    </row>
    <row r="424" spans="1:13" x14ac:dyDescent="0.35">
      <c r="A424" s="16" t="s">
        <v>542</v>
      </c>
      <c r="B424" s="16"/>
      <c r="C424" s="23"/>
      <c r="D424" s="28">
        <f>D421+C422-C423</f>
        <v>-86135</v>
      </c>
      <c r="E424" s="16"/>
    </row>
    <row r="426" spans="1:13" ht="29.5" customHeight="1" x14ac:dyDescent="0.35">
      <c r="A426" s="408" t="s">
        <v>1702</v>
      </c>
      <c r="B426" s="408"/>
      <c r="C426" s="408"/>
      <c r="D426" s="408"/>
      <c r="E426" s="408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06" customFormat="1" ht="12.65" customHeight="1" x14ac:dyDescent="0.3">
      <c r="A612" s="217"/>
      <c r="C612" s="215" t="s">
        <v>543</v>
      </c>
      <c r="D612" s="222">
        <f>CE90-(BE90+CD90)</f>
        <v>127389.08000000002</v>
      </c>
      <c r="E612" s="224">
        <f>SUM(C624:D647)+SUM(C668:D713)</f>
        <v>158846657.20460874</v>
      </c>
      <c r="F612" s="224">
        <f>CE64-(AX64+BD64+BE64+BG64+BJ64+BN64+BP64+BQ64+CB64+CC64+CD64)</f>
        <v>35885835</v>
      </c>
      <c r="G612" s="222">
        <f>CE91-(AX91+AY91+BD91+BE91+BG91+BJ91+BN91+BP91+BQ91+CB91+CC91+CD91)</f>
        <v>14863</v>
      </c>
      <c r="H612" s="227">
        <f>CE60-(AX60+AY60+AZ60+BD60+BE60+BG60+BJ60+BN60+BO60+BP60+BQ60+BR60+CB60+CC60+CD60)</f>
        <v>669.66999999999985</v>
      </c>
      <c r="I612" s="222">
        <f>CE92-(AX92+AY92+AZ92+BD92+BE92+BF92+BG92+BJ92+BN92+BO92+BP92+BQ92+BR92+CB92+CC92+CD92)</f>
        <v>3074</v>
      </c>
      <c r="J612" s="222">
        <f>CE93-(AX93+AY93+AZ93+BA93+BD93+BE93+BF93+BG93+BJ93+BN93+BO93+BP93+BQ93+BR93+CB93+CC93+CD93)</f>
        <v>309255</v>
      </c>
      <c r="K612" s="222">
        <f>CE89-(AW89+AX89+AY89+AZ89+BA89+BB89+BC89+BD89+BE89+BF89+BG89+BH89+BI89+BJ89+BK89+BL89+BM89+BN89+BO89+BP89+BQ89+BR89+BS89+BT89+BU89+BV89+BW89+BX89+CB89+CC89+CD89)</f>
        <v>365258080</v>
      </c>
      <c r="L612" s="228">
        <f>CE94-(AW94+AX94+AY94+AZ94+BA94+BB94+BC94+BD94+BE94+BF94+BG94+BH94+BI94+BJ94+BK94+BL94+BM94+BN94+BO94+BP94+BQ94+BR94+BS94+BT94+BU94+BV94+BW94+BX94+BY94+BZ94+CA94+CB94+CC94+CD94)</f>
        <v>106.43</v>
      </c>
    </row>
    <row r="613" spans="1:14" s="206" customFormat="1" ht="12.65" customHeight="1" x14ac:dyDescent="0.3">
      <c r="A613" s="217"/>
      <c r="C613" s="215" t="s">
        <v>544</v>
      </c>
      <c r="D613" s="223" t="s">
        <v>545</v>
      </c>
      <c r="E613" s="225" t="s">
        <v>546</v>
      </c>
      <c r="F613" s="226" t="s">
        <v>547</v>
      </c>
      <c r="G613" s="223" t="s">
        <v>548</v>
      </c>
      <c r="H613" s="226" t="s">
        <v>549</v>
      </c>
      <c r="I613" s="223" t="s">
        <v>550</v>
      </c>
      <c r="J613" s="223" t="s">
        <v>551</v>
      </c>
      <c r="K613" s="215" t="s">
        <v>552</v>
      </c>
      <c r="L613" s="216" t="s">
        <v>553</v>
      </c>
    </row>
    <row r="614" spans="1:14" s="206" customFormat="1" ht="12.65" customHeight="1" x14ac:dyDescent="0.3">
      <c r="A614" s="217">
        <v>8430</v>
      </c>
      <c r="B614" s="216" t="s">
        <v>167</v>
      </c>
      <c r="C614" s="222">
        <f>BE85</f>
        <v>2862919</v>
      </c>
      <c r="D614" s="222"/>
      <c r="E614" s="224"/>
      <c r="F614" s="224"/>
      <c r="G614" s="222"/>
      <c r="H614" s="224"/>
      <c r="I614" s="222"/>
      <c r="J614" s="222"/>
      <c r="N614" s="218" t="s">
        <v>554</v>
      </c>
    </row>
    <row r="615" spans="1:14" s="206" customFormat="1" ht="12.65" customHeight="1" x14ac:dyDescent="0.3">
      <c r="A615" s="217"/>
      <c r="B615" s="216" t="s">
        <v>555</v>
      </c>
      <c r="C615" s="222">
        <f>CD69-CD84</f>
        <v>3864396</v>
      </c>
      <c r="D615" s="222">
        <f>SUM(C614:C615)</f>
        <v>6727315</v>
      </c>
      <c r="E615" s="224"/>
      <c r="F615" s="224"/>
      <c r="G615" s="222"/>
      <c r="H615" s="224"/>
      <c r="I615" s="222"/>
      <c r="J615" s="222"/>
      <c r="N615" s="218" t="s">
        <v>556</v>
      </c>
    </row>
    <row r="616" spans="1:14" s="206" customFormat="1" ht="12.65" customHeight="1" x14ac:dyDescent="0.3">
      <c r="A616" s="217">
        <v>8310</v>
      </c>
      <c r="B616" s="221" t="s">
        <v>557</v>
      </c>
      <c r="C616" s="222">
        <f>AX85</f>
        <v>0</v>
      </c>
      <c r="D616" s="222">
        <f>(D615/D612)*AX90</f>
        <v>0</v>
      </c>
      <c r="E616" s="224"/>
      <c r="F616" s="224"/>
      <c r="G616" s="222"/>
      <c r="H616" s="224"/>
      <c r="I616" s="222"/>
      <c r="J616" s="222"/>
      <c r="N616" s="218" t="s">
        <v>558</v>
      </c>
    </row>
    <row r="617" spans="1:14" s="206" customFormat="1" ht="12.65" customHeight="1" x14ac:dyDescent="0.3">
      <c r="A617" s="217">
        <v>8510</v>
      </c>
      <c r="B617" s="221" t="s">
        <v>172</v>
      </c>
      <c r="C617" s="222">
        <f>BJ85</f>
        <v>0</v>
      </c>
      <c r="D617" s="222">
        <f>(D615/D612)*BJ90</f>
        <v>0</v>
      </c>
      <c r="E617" s="224"/>
      <c r="F617" s="224"/>
      <c r="G617" s="222"/>
      <c r="H617" s="224"/>
      <c r="I617" s="222"/>
      <c r="J617" s="222"/>
      <c r="N617" s="218" t="s">
        <v>559</v>
      </c>
    </row>
    <row r="618" spans="1:14" s="206" customFormat="1" ht="12.65" customHeight="1" x14ac:dyDescent="0.3">
      <c r="A618" s="217">
        <v>8470</v>
      </c>
      <c r="B618" s="221" t="s">
        <v>560</v>
      </c>
      <c r="C618" s="222">
        <f>BG85</f>
        <v>513288</v>
      </c>
      <c r="D618" s="222">
        <f>(D615/D612)*BG90</f>
        <v>0</v>
      </c>
      <c r="E618" s="224"/>
      <c r="F618" s="224"/>
      <c r="G618" s="222"/>
      <c r="H618" s="224"/>
      <c r="I618" s="222"/>
      <c r="J618" s="222"/>
      <c r="N618" s="218" t="s">
        <v>561</v>
      </c>
    </row>
    <row r="619" spans="1:14" s="206" customFormat="1" ht="12.65" customHeight="1" x14ac:dyDescent="0.3">
      <c r="A619" s="217">
        <v>8610</v>
      </c>
      <c r="B619" s="221" t="s">
        <v>562</v>
      </c>
      <c r="C619" s="222">
        <f>BN85</f>
        <v>0</v>
      </c>
      <c r="D619" s="222">
        <f>(D615/D612)*BN90</f>
        <v>0</v>
      </c>
      <c r="E619" s="224"/>
      <c r="F619" s="224"/>
      <c r="G619" s="222"/>
      <c r="H619" s="224"/>
      <c r="I619" s="222"/>
      <c r="J619" s="222"/>
      <c r="N619" s="218" t="s">
        <v>563</v>
      </c>
    </row>
    <row r="620" spans="1:14" s="206" customFormat="1" ht="12.65" customHeight="1" x14ac:dyDescent="0.3">
      <c r="A620" s="217">
        <v>8790</v>
      </c>
      <c r="B620" s="221" t="s">
        <v>564</v>
      </c>
      <c r="C620" s="222">
        <f>CC85</f>
        <v>10441478</v>
      </c>
      <c r="D620" s="222">
        <f>(D615/D612)*CC90</f>
        <v>763673.7953912532</v>
      </c>
      <c r="E620" s="224"/>
      <c r="F620" s="224"/>
      <c r="G620" s="222"/>
      <c r="H620" s="224"/>
      <c r="I620" s="222"/>
      <c r="J620" s="222"/>
      <c r="N620" s="218" t="s">
        <v>565</v>
      </c>
    </row>
    <row r="621" spans="1:14" s="206" customFormat="1" ht="12.65" customHeight="1" x14ac:dyDescent="0.3">
      <c r="A621" s="217">
        <v>8630</v>
      </c>
      <c r="B621" s="221" t="s">
        <v>566</v>
      </c>
      <c r="C621" s="222">
        <f>BP85</f>
        <v>0</v>
      </c>
      <c r="D621" s="222">
        <f>(D615/D612)*BP90</f>
        <v>0</v>
      </c>
      <c r="E621" s="224"/>
      <c r="F621" s="224"/>
      <c r="G621" s="222"/>
      <c r="H621" s="224"/>
      <c r="I621" s="222"/>
      <c r="J621" s="222"/>
      <c r="N621" s="218" t="s">
        <v>567</v>
      </c>
    </row>
    <row r="622" spans="1:14" s="206" customFormat="1" ht="12.65" customHeight="1" x14ac:dyDescent="0.3">
      <c r="A622" s="217">
        <v>8770</v>
      </c>
      <c r="B622" s="216" t="s">
        <v>568</v>
      </c>
      <c r="C622" s="222">
        <f>CB85</f>
        <v>0</v>
      </c>
      <c r="D622" s="222">
        <f>(D615/D612)*CB90</f>
        <v>0</v>
      </c>
      <c r="E622" s="224"/>
      <c r="F622" s="224"/>
      <c r="G622" s="222"/>
      <c r="H622" s="224"/>
      <c r="I622" s="222"/>
      <c r="J622" s="222"/>
      <c r="N622" s="218" t="s">
        <v>569</v>
      </c>
    </row>
    <row r="623" spans="1:14" s="206" customFormat="1" ht="12.65" customHeight="1" x14ac:dyDescent="0.3">
      <c r="A623" s="217">
        <v>8640</v>
      </c>
      <c r="B623" s="221" t="s">
        <v>570</v>
      </c>
      <c r="C623" s="222">
        <f>BQ85</f>
        <v>0</v>
      </c>
      <c r="D623" s="222">
        <f>(D615/D612)*BQ90</f>
        <v>0</v>
      </c>
      <c r="E623" s="224">
        <f>SUM(C616:D623)</f>
        <v>11718439.795391254</v>
      </c>
      <c r="F623" s="224"/>
      <c r="G623" s="222"/>
      <c r="H623" s="224"/>
      <c r="I623" s="222"/>
      <c r="J623" s="222"/>
      <c r="N623" s="218" t="s">
        <v>571</v>
      </c>
    </row>
    <row r="624" spans="1:14" s="206" customFormat="1" ht="12.65" customHeight="1" x14ac:dyDescent="0.3">
      <c r="A624" s="217">
        <v>8420</v>
      </c>
      <c r="B624" s="221" t="s">
        <v>166</v>
      </c>
      <c r="C624" s="222">
        <f>BD85</f>
        <v>0</v>
      </c>
      <c r="D624" s="222">
        <f>(D615/D612)*BD90</f>
        <v>0</v>
      </c>
      <c r="E624" s="224">
        <f>(E623/E612)*SUM(C624:D624)</f>
        <v>0</v>
      </c>
      <c r="F624" s="224">
        <f>SUM(C624:E624)</f>
        <v>0</v>
      </c>
      <c r="G624" s="222"/>
      <c r="H624" s="224"/>
      <c r="I624" s="222"/>
      <c r="J624" s="222"/>
      <c r="N624" s="218" t="s">
        <v>572</v>
      </c>
    </row>
    <row r="625" spans="1:14" s="206" customFormat="1" ht="12.65" customHeight="1" x14ac:dyDescent="0.3">
      <c r="A625" s="217">
        <v>8320</v>
      </c>
      <c r="B625" s="221" t="s">
        <v>162</v>
      </c>
      <c r="C625" s="222">
        <f>AY85</f>
        <v>1944882</v>
      </c>
      <c r="D625" s="222">
        <f>(D615/D612)*AY90</f>
        <v>61100.240734920124</v>
      </c>
      <c r="E625" s="224">
        <f>(E623/E612)*SUM(C625:D625)</f>
        <v>147985.37490403155</v>
      </c>
      <c r="F625" s="224">
        <f>(F624/F612)*AY64</f>
        <v>0</v>
      </c>
      <c r="G625" s="222">
        <f>SUM(C625:F625)</f>
        <v>2153967.6156389518</v>
      </c>
      <c r="H625" s="224"/>
      <c r="I625" s="222"/>
      <c r="J625" s="222"/>
      <c r="N625" s="218" t="s">
        <v>573</v>
      </c>
    </row>
    <row r="626" spans="1:14" s="206" customFormat="1" ht="12.65" customHeight="1" x14ac:dyDescent="0.3">
      <c r="A626" s="217">
        <v>8650</v>
      </c>
      <c r="B626" s="221" t="s">
        <v>179</v>
      </c>
      <c r="C626" s="222">
        <f>BR85</f>
        <v>1198662</v>
      </c>
      <c r="D626" s="222">
        <f>(D615/D612)*BR90</f>
        <v>96588.021006196112</v>
      </c>
      <c r="E626" s="224">
        <f>(E623/E612)*SUM(C626:D626)</f>
        <v>95553.218797606445</v>
      </c>
      <c r="F626" s="224">
        <f>(F624/F612)*BR64</f>
        <v>0</v>
      </c>
      <c r="G626" s="222">
        <f>(G625/G612)*BR91</f>
        <v>0</v>
      </c>
      <c r="H626" s="224"/>
      <c r="I626" s="222"/>
      <c r="J626" s="222"/>
      <c r="N626" s="218" t="s">
        <v>574</v>
      </c>
    </row>
    <row r="627" spans="1:14" s="206" customFormat="1" ht="12.65" customHeight="1" x14ac:dyDescent="0.3">
      <c r="A627" s="217">
        <v>8620</v>
      </c>
      <c r="B627" s="216" t="s">
        <v>575</v>
      </c>
      <c r="C627" s="222">
        <f>BO85</f>
        <v>584406</v>
      </c>
      <c r="D627" s="222">
        <f>(D615/D612)*BO90</f>
        <v>10456.220972786676</v>
      </c>
      <c r="E627" s="224">
        <f>(E623/E612)*SUM(C627:D627)</f>
        <v>43884.191494462742</v>
      </c>
      <c r="F627" s="224">
        <f>(F624/F612)*BO64</f>
        <v>0</v>
      </c>
      <c r="G627" s="222">
        <f>(G625/G612)*BO91</f>
        <v>0</v>
      </c>
      <c r="H627" s="224"/>
      <c r="I627" s="222"/>
      <c r="J627" s="222"/>
      <c r="N627" s="218" t="s">
        <v>576</v>
      </c>
    </row>
    <row r="628" spans="1:14" s="206" customFormat="1" ht="12.65" customHeight="1" x14ac:dyDescent="0.3">
      <c r="A628" s="217">
        <v>8330</v>
      </c>
      <c r="B628" s="221" t="s">
        <v>163</v>
      </c>
      <c r="C628" s="222">
        <f>AZ85</f>
        <v>0</v>
      </c>
      <c r="D628" s="222">
        <f>(D615/D612)*AZ90</f>
        <v>0</v>
      </c>
      <c r="E628" s="224">
        <f>(E623/E612)*SUM(C628:D628)</f>
        <v>0</v>
      </c>
      <c r="F628" s="224">
        <f>(F624/F612)*AZ64</f>
        <v>0</v>
      </c>
      <c r="G628" s="222">
        <f>(G625/G612)*AZ91</f>
        <v>0</v>
      </c>
      <c r="H628" s="224">
        <f>SUM(C626:G628)</f>
        <v>2029549.6522710519</v>
      </c>
      <c r="I628" s="222"/>
      <c r="J628" s="222"/>
      <c r="N628" s="218" t="s">
        <v>577</v>
      </c>
    </row>
    <row r="629" spans="1:14" s="206" customFormat="1" ht="12.65" customHeight="1" x14ac:dyDescent="0.3">
      <c r="A629" s="217">
        <v>8460</v>
      </c>
      <c r="B629" s="221" t="s">
        <v>168</v>
      </c>
      <c r="C629" s="222">
        <f>BF85</f>
        <v>1647545</v>
      </c>
      <c r="D629" s="222">
        <f>(D615/D612)*BF90</f>
        <v>118186.9825105888</v>
      </c>
      <c r="E629" s="224">
        <f>(E623/E612)*SUM(C629:D629)</f>
        <v>130261.62650180615</v>
      </c>
      <c r="F629" s="224">
        <f>(F624/F612)*BF64</f>
        <v>0</v>
      </c>
      <c r="G629" s="222">
        <f>(G625/G612)*BF91</f>
        <v>0</v>
      </c>
      <c r="H629" s="224">
        <f>(H628/H612)*BF60</f>
        <v>79646.041873883049</v>
      </c>
      <c r="I629" s="222">
        <f>SUM(C629:H629)</f>
        <v>1975639.6508862779</v>
      </c>
      <c r="J629" s="222"/>
      <c r="N629" s="218" t="s">
        <v>578</v>
      </c>
    </row>
    <row r="630" spans="1:14" s="206" customFormat="1" ht="12.65" customHeight="1" x14ac:dyDescent="0.3">
      <c r="A630" s="217">
        <v>8350</v>
      </c>
      <c r="B630" s="221" t="s">
        <v>579</v>
      </c>
      <c r="C630" s="222">
        <f>BA85</f>
        <v>376331</v>
      </c>
      <c r="D630" s="222">
        <f>(D615/D612)*BA90</f>
        <v>0</v>
      </c>
      <c r="E630" s="224">
        <f>(E623/E612)*SUM(C630:D630)</f>
        <v>27762.700482635246</v>
      </c>
      <c r="F630" s="224">
        <f>(F624/F612)*BA64</f>
        <v>0</v>
      </c>
      <c r="G630" s="222">
        <f>(G625/G612)*BA91</f>
        <v>0</v>
      </c>
      <c r="H630" s="224">
        <f>(H628/H612)*BA60</f>
        <v>0</v>
      </c>
      <c r="I630" s="222">
        <f>(I629/I612)*BA92</f>
        <v>0</v>
      </c>
      <c r="J630" s="222">
        <f>SUM(C630:I630)</f>
        <v>404093.70048263523</v>
      </c>
      <c r="N630" s="218" t="s">
        <v>580</v>
      </c>
    </row>
    <row r="631" spans="1:14" s="206" customFormat="1" ht="12.65" customHeight="1" x14ac:dyDescent="0.3">
      <c r="A631" s="217">
        <v>8200</v>
      </c>
      <c r="B631" s="221" t="s">
        <v>581</v>
      </c>
      <c r="C631" s="222">
        <f>AW85</f>
        <v>0</v>
      </c>
      <c r="D631" s="222">
        <f>(D615/D612)*AW90</f>
        <v>0</v>
      </c>
      <c r="E631" s="224">
        <f>(E623/E612)*SUM(C631:D631)</f>
        <v>0</v>
      </c>
      <c r="F631" s="224">
        <f>(F624/F612)*AW64</f>
        <v>0</v>
      </c>
      <c r="G631" s="222">
        <f>(G625/G612)*AW91</f>
        <v>0</v>
      </c>
      <c r="H631" s="224">
        <f>(H628/H612)*AW60</f>
        <v>0</v>
      </c>
      <c r="I631" s="222">
        <f>(I629/I612)*AW92</f>
        <v>0</v>
      </c>
      <c r="J631" s="222">
        <f>(J630/J612)*AW93</f>
        <v>0</v>
      </c>
      <c r="N631" s="218" t="s">
        <v>582</v>
      </c>
    </row>
    <row r="632" spans="1:14" s="206" customFormat="1" ht="12.65" customHeight="1" x14ac:dyDescent="0.3">
      <c r="A632" s="217">
        <v>8360</v>
      </c>
      <c r="B632" s="221" t="s">
        <v>583</v>
      </c>
      <c r="C632" s="222">
        <f>BB85</f>
        <v>0</v>
      </c>
      <c r="D632" s="222">
        <f>(D615/D612)*BB90</f>
        <v>0</v>
      </c>
      <c r="E632" s="224">
        <f>(E623/E612)*SUM(C632:D632)</f>
        <v>0</v>
      </c>
      <c r="F632" s="224">
        <f>(F624/F612)*BB64</f>
        <v>0</v>
      </c>
      <c r="G632" s="222">
        <f>(G625/G612)*BB91</f>
        <v>0</v>
      </c>
      <c r="H632" s="224">
        <f>(H628/H612)*BB60</f>
        <v>0</v>
      </c>
      <c r="I632" s="222">
        <f>(I629/I612)*BB92</f>
        <v>0</v>
      </c>
      <c r="J632" s="222">
        <f>(J630/J612)*BB93</f>
        <v>0</v>
      </c>
      <c r="N632" s="218" t="s">
        <v>584</v>
      </c>
    </row>
    <row r="633" spans="1:14" s="206" customFormat="1" ht="12.65" customHeight="1" x14ac:dyDescent="0.3">
      <c r="A633" s="217">
        <v>8370</v>
      </c>
      <c r="B633" s="221" t="s">
        <v>585</v>
      </c>
      <c r="C633" s="222">
        <f>BC85</f>
        <v>0</v>
      </c>
      <c r="D633" s="222">
        <f>(D615/D612)*BC90</f>
        <v>0</v>
      </c>
      <c r="E633" s="224">
        <f>(E623/E612)*SUM(C633:D633)</f>
        <v>0</v>
      </c>
      <c r="F633" s="224">
        <f>(F624/F612)*BC64</f>
        <v>0</v>
      </c>
      <c r="G633" s="222">
        <f>(G625/G612)*BC91</f>
        <v>0</v>
      </c>
      <c r="H633" s="224">
        <f>(H628/H612)*BC60</f>
        <v>0</v>
      </c>
      <c r="I633" s="222">
        <f>(I629/I612)*BC92</f>
        <v>0</v>
      </c>
      <c r="J633" s="222">
        <f>(J630/J612)*BC93</f>
        <v>0</v>
      </c>
      <c r="N633" s="218" t="s">
        <v>586</v>
      </c>
    </row>
    <row r="634" spans="1:14" s="206" customFormat="1" ht="12.65" customHeight="1" x14ac:dyDescent="0.3">
      <c r="A634" s="217">
        <v>8490</v>
      </c>
      <c r="B634" s="221" t="s">
        <v>587</v>
      </c>
      <c r="C634" s="222">
        <f>BI85</f>
        <v>0</v>
      </c>
      <c r="D634" s="222">
        <f>(D615/D612)*BI90</f>
        <v>0</v>
      </c>
      <c r="E634" s="224">
        <f>(E623/E612)*SUM(C634:D634)</f>
        <v>0</v>
      </c>
      <c r="F634" s="224">
        <f>(F624/F612)*BI64</f>
        <v>0</v>
      </c>
      <c r="G634" s="222">
        <f>(G625/G612)*BI91</f>
        <v>0</v>
      </c>
      <c r="H634" s="224">
        <f>(H628/H612)*BI60</f>
        <v>0</v>
      </c>
      <c r="I634" s="222">
        <f>(I629/I612)*BI92</f>
        <v>0</v>
      </c>
      <c r="J634" s="222">
        <f>(J630/J612)*BI93</f>
        <v>0</v>
      </c>
      <c r="N634" s="218" t="s">
        <v>588</v>
      </c>
    </row>
    <row r="635" spans="1:14" s="206" customFormat="1" ht="12.65" customHeight="1" x14ac:dyDescent="0.3">
      <c r="A635" s="217">
        <v>8530</v>
      </c>
      <c r="B635" s="221" t="s">
        <v>589</v>
      </c>
      <c r="C635" s="222">
        <f>BK85</f>
        <v>2912023</v>
      </c>
      <c r="D635" s="222">
        <f>(D615/D612)*BK90</f>
        <v>204688.44692182404</v>
      </c>
      <c r="E635" s="224">
        <f>(E623/E612)*SUM(C635:D635)</f>
        <v>229926.11927184134</v>
      </c>
      <c r="F635" s="224">
        <f>(F624/F612)*BK64</f>
        <v>0</v>
      </c>
      <c r="G635" s="222">
        <f>(G625/G612)*BK91</f>
        <v>0</v>
      </c>
      <c r="H635" s="224">
        <f>(H628/H612)*BK60</f>
        <v>91738.420377566203</v>
      </c>
      <c r="I635" s="222">
        <f>(I629/I612)*BK92</f>
        <v>0</v>
      </c>
      <c r="J635" s="222">
        <f>(J630/J612)*BK93</f>
        <v>0</v>
      </c>
      <c r="N635" s="218" t="s">
        <v>590</v>
      </c>
    </row>
    <row r="636" spans="1:14" s="206" customFormat="1" ht="12.65" customHeight="1" x14ac:dyDescent="0.3">
      <c r="A636" s="217">
        <v>8480</v>
      </c>
      <c r="B636" s="221" t="s">
        <v>591</v>
      </c>
      <c r="C636" s="222">
        <f>BH85</f>
        <v>5310945</v>
      </c>
      <c r="D636" s="222">
        <f>(D615/D612)*BH90</f>
        <v>207698.57114126263</v>
      </c>
      <c r="E636" s="224">
        <f>(E623/E612)*SUM(C636:D636)</f>
        <v>407121.51944967441</v>
      </c>
      <c r="F636" s="224">
        <f>(F624/F612)*BH64</f>
        <v>0</v>
      </c>
      <c r="G636" s="222">
        <f>(G625/G612)*BH91</f>
        <v>0</v>
      </c>
      <c r="H636" s="224">
        <f>(H628/H612)*BH60</f>
        <v>70766.174952632005</v>
      </c>
      <c r="I636" s="222">
        <f>(I629/I612)*BH92</f>
        <v>0</v>
      </c>
      <c r="J636" s="222">
        <f>(J630/J612)*BH93</f>
        <v>4182.6451803363425</v>
      </c>
      <c r="N636" s="218" t="s">
        <v>592</v>
      </c>
    </row>
    <row r="637" spans="1:14" s="206" customFormat="1" ht="12.65" customHeight="1" x14ac:dyDescent="0.3">
      <c r="A637" s="217">
        <v>8560</v>
      </c>
      <c r="B637" s="221" t="s">
        <v>174</v>
      </c>
      <c r="C637" s="222">
        <f>BL85</f>
        <v>1251321</v>
      </c>
      <c r="D637" s="222">
        <f>(D615/D612)*BL90</f>
        <v>104615.01892469902</v>
      </c>
      <c r="E637" s="224">
        <f>(E623/E612)*SUM(C637:D637)</f>
        <v>100030.14784065956</v>
      </c>
      <c r="F637" s="224">
        <f>(F624/F612)*BL64</f>
        <v>0</v>
      </c>
      <c r="G637" s="222">
        <f>(G625/G612)*BL91</f>
        <v>0</v>
      </c>
      <c r="H637" s="224">
        <f>(H628/H612)*BL60</f>
        <v>59340.544135868717</v>
      </c>
      <c r="I637" s="222">
        <f>(I629/I612)*BL92</f>
        <v>0</v>
      </c>
      <c r="J637" s="222">
        <f>(J630/J612)*BL93</f>
        <v>0</v>
      </c>
      <c r="N637" s="218" t="s">
        <v>593</v>
      </c>
    </row>
    <row r="638" spans="1:14" s="206" customFormat="1" ht="12.65" customHeight="1" x14ac:dyDescent="0.3">
      <c r="A638" s="217">
        <v>8590</v>
      </c>
      <c r="B638" s="221" t="s">
        <v>594</v>
      </c>
      <c r="C638" s="222">
        <f>BM85</f>
        <v>0</v>
      </c>
      <c r="D638" s="222">
        <f>(D615/D612)*BM90</f>
        <v>0</v>
      </c>
      <c r="E638" s="224">
        <f>(E623/E612)*SUM(C638:D638)</f>
        <v>0</v>
      </c>
      <c r="F638" s="224">
        <f>(F624/F612)*BM64</f>
        <v>0</v>
      </c>
      <c r="G638" s="222">
        <f>(G625/G612)*BM91</f>
        <v>0</v>
      </c>
      <c r="H638" s="224">
        <f>(H628/H612)*BM60</f>
        <v>0</v>
      </c>
      <c r="I638" s="222">
        <f>(I629/I612)*BM92</f>
        <v>0</v>
      </c>
      <c r="J638" s="222">
        <f>(J630/J612)*BM93</f>
        <v>0</v>
      </c>
      <c r="N638" s="218" t="s">
        <v>595</v>
      </c>
    </row>
    <row r="639" spans="1:14" s="206" customFormat="1" ht="12.65" customHeight="1" x14ac:dyDescent="0.3">
      <c r="A639" s="217">
        <v>8660</v>
      </c>
      <c r="B639" s="221" t="s">
        <v>596</v>
      </c>
      <c r="C639" s="222">
        <f>BS85</f>
        <v>0</v>
      </c>
      <c r="D639" s="222">
        <f>(D615/D612)*BS90</f>
        <v>0</v>
      </c>
      <c r="E639" s="224">
        <f>(E623/E612)*SUM(C639:D639)</f>
        <v>0</v>
      </c>
      <c r="F639" s="224">
        <f>(F624/F612)*BS64</f>
        <v>0</v>
      </c>
      <c r="G639" s="222">
        <f>(G625/G612)*BS91</f>
        <v>0</v>
      </c>
      <c r="H639" s="224">
        <f>(H628/H612)*BS60</f>
        <v>0</v>
      </c>
      <c r="I639" s="222">
        <f>(I629/I612)*BS92</f>
        <v>0</v>
      </c>
      <c r="J639" s="222">
        <f>(J630/J612)*BS93</f>
        <v>0</v>
      </c>
      <c r="N639" s="218" t="s">
        <v>597</v>
      </c>
    </row>
    <row r="640" spans="1:14" s="206" customFormat="1" ht="12.65" customHeight="1" x14ac:dyDescent="0.3">
      <c r="A640" s="217">
        <v>8670</v>
      </c>
      <c r="B640" s="221" t="s">
        <v>598</v>
      </c>
      <c r="C640" s="222">
        <f>BT85</f>
        <v>0</v>
      </c>
      <c r="D640" s="222">
        <f>(D615/D612)*BT90</f>
        <v>0</v>
      </c>
      <c r="E640" s="224">
        <f>(E623/E612)*SUM(C640:D640)</f>
        <v>0</v>
      </c>
      <c r="F640" s="224">
        <f>(F624/F612)*BT64</f>
        <v>0</v>
      </c>
      <c r="G640" s="222">
        <f>(G625/G612)*BT91</f>
        <v>0</v>
      </c>
      <c r="H640" s="224">
        <f>(H628/H612)*BT60</f>
        <v>0</v>
      </c>
      <c r="I640" s="222">
        <f>(I629/I612)*BT92</f>
        <v>0</v>
      </c>
      <c r="J640" s="222">
        <f>(J630/J612)*BT93</f>
        <v>0</v>
      </c>
      <c r="N640" s="218" t="s">
        <v>599</v>
      </c>
    </row>
    <row r="641" spans="1:14" s="206" customFormat="1" ht="12.65" customHeight="1" x14ac:dyDescent="0.3">
      <c r="A641" s="217">
        <v>8680</v>
      </c>
      <c r="B641" s="221" t="s">
        <v>600</v>
      </c>
      <c r="C641" s="222">
        <f>BU85</f>
        <v>0</v>
      </c>
      <c r="D641" s="222">
        <f>(D615/D612)*BU90</f>
        <v>0</v>
      </c>
      <c r="E641" s="224">
        <f>(E623/E612)*SUM(C641:D641)</f>
        <v>0</v>
      </c>
      <c r="F641" s="224">
        <f>(F624/F612)*BU64</f>
        <v>0</v>
      </c>
      <c r="G641" s="222">
        <f>(G625/G612)*BU91</f>
        <v>0</v>
      </c>
      <c r="H641" s="224">
        <f>(H628/H612)*BU60</f>
        <v>0</v>
      </c>
      <c r="I641" s="222">
        <f>(I629/I612)*BU92</f>
        <v>0</v>
      </c>
      <c r="J641" s="222">
        <f>(J630/J612)*BU93</f>
        <v>0</v>
      </c>
      <c r="N641" s="218" t="s">
        <v>601</v>
      </c>
    </row>
    <row r="642" spans="1:14" s="206" customFormat="1" ht="12.65" customHeight="1" x14ac:dyDescent="0.3">
      <c r="A642" s="217">
        <v>8690</v>
      </c>
      <c r="B642" s="221" t="s">
        <v>602</v>
      </c>
      <c r="C642" s="222">
        <f>BV85</f>
        <v>1153587</v>
      </c>
      <c r="D642" s="222">
        <f>(D615/D612)*BV90</f>
        <v>44782.19891375304</v>
      </c>
      <c r="E642" s="224">
        <f>(E623/E612)*SUM(C642:D642)</f>
        <v>88406.124228559609</v>
      </c>
      <c r="F642" s="224">
        <f>(F624/F612)*BV64</f>
        <v>0</v>
      </c>
      <c r="G642" s="222">
        <f>(G625/G612)*BV91</f>
        <v>0</v>
      </c>
      <c r="H642" s="224">
        <f>(H628/H612)*BV60</f>
        <v>37459.09731968015</v>
      </c>
      <c r="I642" s="222">
        <f>(I629/I612)*BV92</f>
        <v>0</v>
      </c>
      <c r="J642" s="222">
        <f>(J630/J612)*BV93</f>
        <v>0</v>
      </c>
      <c r="N642" s="218" t="s">
        <v>603</v>
      </c>
    </row>
    <row r="643" spans="1:14" s="206" customFormat="1" ht="12.65" customHeight="1" x14ac:dyDescent="0.3">
      <c r="A643" s="217">
        <v>8700</v>
      </c>
      <c r="B643" s="221" t="s">
        <v>604</v>
      </c>
      <c r="C643" s="222">
        <f>BW85</f>
        <v>0</v>
      </c>
      <c r="D643" s="222">
        <f>(D615/D612)*BW90</f>
        <v>0</v>
      </c>
      <c r="E643" s="224">
        <f>(E623/E612)*SUM(C643:D643)</f>
        <v>0</v>
      </c>
      <c r="F643" s="224">
        <f>(F624/F612)*BW64</f>
        <v>0</v>
      </c>
      <c r="G643" s="222">
        <f>(G625/G612)*BW91</f>
        <v>0</v>
      </c>
      <c r="H643" s="224">
        <f>(H628/H612)*BW60</f>
        <v>0</v>
      </c>
      <c r="I643" s="222">
        <f>(I629/I612)*BW92</f>
        <v>0</v>
      </c>
      <c r="J643" s="222">
        <f>(J630/J612)*BW93</f>
        <v>0</v>
      </c>
      <c r="N643" s="218" t="s">
        <v>605</v>
      </c>
    </row>
    <row r="644" spans="1:14" s="206" customFormat="1" ht="12.65" customHeight="1" x14ac:dyDescent="0.3">
      <c r="A644" s="217">
        <v>8710</v>
      </c>
      <c r="B644" s="221" t="s">
        <v>606</v>
      </c>
      <c r="C644" s="222">
        <f>BX85</f>
        <v>0</v>
      </c>
      <c r="D644" s="222">
        <f>(D615/D612)*BX90</f>
        <v>0</v>
      </c>
      <c r="E644" s="224">
        <f>(E623/E612)*SUM(C644:D644)</f>
        <v>0</v>
      </c>
      <c r="F644" s="224">
        <f>(F624/F612)*BX64</f>
        <v>0</v>
      </c>
      <c r="G644" s="222">
        <f>(G625/G612)*BX91</f>
        <v>0</v>
      </c>
      <c r="H644" s="224">
        <f>(H628/H612)*BX60</f>
        <v>0</v>
      </c>
      <c r="I644" s="222">
        <f>(I629/I612)*BX92</f>
        <v>0</v>
      </c>
      <c r="J644" s="222">
        <f>(J630/J612)*BX93</f>
        <v>0</v>
      </c>
      <c r="K644" s="224">
        <f>SUM(C631:J644)</f>
        <v>12278631.028658357</v>
      </c>
      <c r="L644" s="224"/>
      <c r="N644" s="218" t="s">
        <v>607</v>
      </c>
    </row>
    <row r="645" spans="1:14" s="206" customFormat="1" ht="12.65" customHeight="1" x14ac:dyDescent="0.3">
      <c r="A645" s="217">
        <v>8720</v>
      </c>
      <c r="B645" s="221" t="s">
        <v>608</v>
      </c>
      <c r="C645" s="222">
        <f>BY85</f>
        <v>3113860</v>
      </c>
      <c r="D645" s="222">
        <f>(D615/D612)*BY90</f>
        <v>150506.21097192942</v>
      </c>
      <c r="E645" s="224">
        <f>(E623/E612)*SUM(C645:D645)</f>
        <v>240818.91042951171</v>
      </c>
      <c r="F645" s="224">
        <f>(F624/F612)*BY64</f>
        <v>0</v>
      </c>
      <c r="G645" s="222">
        <f>(G625/G612)*BY91</f>
        <v>0</v>
      </c>
      <c r="H645" s="224">
        <f>(H628/H612)*BY60</f>
        <v>61371.093909670155</v>
      </c>
      <c r="I645" s="222">
        <f>(I629/I612)*BY92</f>
        <v>9640.4016796662872</v>
      </c>
      <c r="J645" s="222">
        <f>(J630/J612)*BY93</f>
        <v>0</v>
      </c>
      <c r="K645" s="224">
        <v>0</v>
      </c>
      <c r="L645" s="224"/>
      <c r="N645" s="218" t="s">
        <v>609</v>
      </c>
    </row>
    <row r="646" spans="1:14" s="206" customFormat="1" ht="12.65" customHeight="1" x14ac:dyDescent="0.3">
      <c r="A646" s="217">
        <v>8730</v>
      </c>
      <c r="B646" s="221" t="s">
        <v>610</v>
      </c>
      <c r="C646" s="222">
        <f>BZ85</f>
        <v>0</v>
      </c>
      <c r="D646" s="222">
        <f>(D615/D612)*BZ90</f>
        <v>0</v>
      </c>
      <c r="E646" s="224">
        <f>(E623/E612)*SUM(C646:D646)</f>
        <v>0</v>
      </c>
      <c r="F646" s="224">
        <f>(F624/F612)*BZ64</f>
        <v>0</v>
      </c>
      <c r="G646" s="222">
        <f>(G625/G612)*BZ91</f>
        <v>0</v>
      </c>
      <c r="H646" s="224">
        <f>(H628/H612)*BZ60</f>
        <v>0</v>
      </c>
      <c r="I646" s="222">
        <f>(I629/I612)*BZ92</f>
        <v>0</v>
      </c>
      <c r="J646" s="222">
        <f>(J630/J612)*BZ93</f>
        <v>0</v>
      </c>
      <c r="K646" s="224">
        <v>0</v>
      </c>
      <c r="L646" s="224"/>
      <c r="N646" s="218" t="s">
        <v>611</v>
      </c>
    </row>
    <row r="647" spans="1:14" s="206" customFormat="1" ht="12.65" customHeight="1" x14ac:dyDescent="0.3">
      <c r="A647" s="217">
        <v>8740</v>
      </c>
      <c r="B647" s="221" t="s">
        <v>612</v>
      </c>
      <c r="C647" s="222">
        <f>CA85</f>
        <v>0</v>
      </c>
      <c r="D647" s="222">
        <f>(D615/D612)*CA90</f>
        <v>0</v>
      </c>
      <c r="E647" s="224">
        <f>(E623/E612)*SUM(C647:D647)</f>
        <v>0</v>
      </c>
      <c r="F647" s="224">
        <f>(F624/F612)*CA64</f>
        <v>0</v>
      </c>
      <c r="G647" s="222">
        <f>(G625/G612)*CA91</f>
        <v>0</v>
      </c>
      <c r="H647" s="224">
        <f>(H628/H612)*CA60</f>
        <v>0</v>
      </c>
      <c r="I647" s="222">
        <f>(I629/I612)*CA92</f>
        <v>0</v>
      </c>
      <c r="J647" s="222">
        <f>(J630/J612)*CA93</f>
        <v>0</v>
      </c>
      <c r="K647" s="224">
        <v>0</v>
      </c>
      <c r="L647" s="224">
        <f>SUM(C645:K647)</f>
        <v>3576196.6169907777</v>
      </c>
      <c r="N647" s="218" t="s">
        <v>613</v>
      </c>
    </row>
    <row r="648" spans="1:14" s="206" customFormat="1" ht="12.65" customHeight="1" x14ac:dyDescent="0.3">
      <c r="A648" s="217"/>
      <c r="B648" s="217"/>
      <c r="C648" s="206">
        <f>SUM(C614:C647)</f>
        <v>37175643</v>
      </c>
      <c r="L648" s="220"/>
    </row>
    <row r="666" spans="1:14" s="206" customFormat="1" ht="12.65" customHeight="1" x14ac:dyDescent="0.3">
      <c r="C666" s="215" t="s">
        <v>614</v>
      </c>
      <c r="M666" s="215" t="s">
        <v>615</v>
      </c>
    </row>
    <row r="667" spans="1:14" s="206" customFormat="1" ht="12.65" customHeight="1" x14ac:dyDescent="0.3">
      <c r="C667" s="215" t="s">
        <v>544</v>
      </c>
      <c r="D667" s="215" t="s">
        <v>545</v>
      </c>
      <c r="E667" s="216" t="s">
        <v>546</v>
      </c>
      <c r="F667" s="215" t="s">
        <v>547</v>
      </c>
      <c r="G667" s="215" t="s">
        <v>548</v>
      </c>
      <c r="H667" s="215" t="s">
        <v>549</v>
      </c>
      <c r="I667" s="215" t="s">
        <v>550</v>
      </c>
      <c r="J667" s="215" t="s">
        <v>551</v>
      </c>
      <c r="K667" s="215" t="s">
        <v>552</v>
      </c>
      <c r="L667" s="216" t="s">
        <v>553</v>
      </c>
      <c r="M667" s="215" t="s">
        <v>616</v>
      </c>
    </row>
    <row r="668" spans="1:14" s="206" customFormat="1" ht="12.65" customHeight="1" x14ac:dyDescent="0.3">
      <c r="A668" s="217">
        <v>6010</v>
      </c>
      <c r="B668" s="216" t="s">
        <v>343</v>
      </c>
      <c r="C668" s="222">
        <f>C85</f>
        <v>1653033</v>
      </c>
      <c r="D668" s="222">
        <f>(D615/D612)*C90</f>
        <v>138412.90489734281</v>
      </c>
      <c r="E668" s="224">
        <f>(E623/E612)*SUM(C668:D668)</f>
        <v>132158.59466402821</v>
      </c>
      <c r="F668" s="224">
        <f>(F624/F612)*C64</f>
        <v>0</v>
      </c>
      <c r="G668" s="222">
        <f>(G625/G612)*C91</f>
        <v>112459.05064494562</v>
      </c>
      <c r="H668" s="224">
        <f>(H628/H612)*C60</f>
        <v>20002.430607596198</v>
      </c>
      <c r="I668" s="222">
        <f>(I629/I612)*C92</f>
        <v>122111.75460910631</v>
      </c>
      <c r="J668" s="222">
        <f>(J630/J612)*C93</f>
        <v>14583.724729064015</v>
      </c>
      <c r="K668" s="222">
        <f>(K644/K612)*C89</f>
        <v>106473.02481120107</v>
      </c>
      <c r="L668" s="222">
        <f>(L647/L612)*C94</f>
        <v>221769.21612458077</v>
      </c>
      <c r="M668" s="206">
        <f t="shared" ref="M668:M713" si="18">ROUND(SUM(D668:L668),0)</f>
        <v>867971</v>
      </c>
      <c r="N668" s="216" t="s">
        <v>617</v>
      </c>
    </row>
    <row r="669" spans="1:14" s="206" customFormat="1" ht="12.65" customHeight="1" x14ac:dyDescent="0.3">
      <c r="A669" s="217">
        <v>6030</v>
      </c>
      <c r="B669" s="216" t="s">
        <v>344</v>
      </c>
      <c r="C669" s="222">
        <f>D85</f>
        <v>0</v>
      </c>
      <c r="D669" s="222">
        <f>(D615/D612)*D90</f>
        <v>0</v>
      </c>
      <c r="E669" s="224">
        <f>(E623/E612)*SUM(C669:D669)</f>
        <v>0</v>
      </c>
      <c r="F669" s="224">
        <f>(F624/F612)*D64</f>
        <v>0</v>
      </c>
      <c r="G669" s="222">
        <f>(G625/G612)*D91</f>
        <v>0</v>
      </c>
      <c r="H669" s="224">
        <f>(H628/H612)*D60</f>
        <v>0</v>
      </c>
      <c r="I669" s="222">
        <f>(I629/I612)*D92</f>
        <v>0</v>
      </c>
      <c r="J669" s="222">
        <f>(J630/J612)*D93</f>
        <v>0</v>
      </c>
      <c r="K669" s="222">
        <f>(K644/K612)*D89</f>
        <v>0</v>
      </c>
      <c r="L669" s="222">
        <f>(L647/L612)*D94</f>
        <v>0</v>
      </c>
      <c r="M669" s="206">
        <f t="shared" si="18"/>
        <v>0</v>
      </c>
      <c r="N669" s="216" t="s">
        <v>618</v>
      </c>
    </row>
    <row r="670" spans="1:14" s="206" customFormat="1" ht="12.65" customHeight="1" x14ac:dyDescent="0.3">
      <c r="A670" s="217">
        <v>6070</v>
      </c>
      <c r="B670" s="216" t="s">
        <v>619</v>
      </c>
      <c r="C670" s="222">
        <f>E85</f>
        <v>7927261</v>
      </c>
      <c r="D670" s="222">
        <f>(D615/D612)*E90</f>
        <v>514467.19553983741</v>
      </c>
      <c r="E670" s="224">
        <f>(E623/E612)*SUM(C670:D670)</f>
        <v>622763.39565060916</v>
      </c>
      <c r="F670" s="224">
        <f>(F624/F612)*E64</f>
        <v>0</v>
      </c>
      <c r="G670" s="222">
        <f>(G625/G612)*E91</f>
        <v>1991655.5837802675</v>
      </c>
      <c r="H670" s="224">
        <f>(H628/H612)*E60</f>
        <v>144138.72722685989</v>
      </c>
      <c r="I670" s="222">
        <f>(I629/I612)*E92</f>
        <v>447314.63793651573</v>
      </c>
      <c r="J670" s="222">
        <f>(J630/J612)*E93</f>
        <v>68235.524511822587</v>
      </c>
      <c r="K670" s="222">
        <f>(K644/K612)*E89</f>
        <v>479036.83910780092</v>
      </c>
      <c r="L670" s="222">
        <f>(L647/L612)*E94</f>
        <v>1325575.087290108</v>
      </c>
      <c r="M670" s="206">
        <f t="shared" si="18"/>
        <v>5593187</v>
      </c>
      <c r="N670" s="216" t="s">
        <v>620</v>
      </c>
    </row>
    <row r="671" spans="1:14" s="206" customFormat="1" ht="12.65" customHeight="1" x14ac:dyDescent="0.3">
      <c r="A671" s="217">
        <v>6100</v>
      </c>
      <c r="B671" s="216" t="s">
        <v>621</v>
      </c>
      <c r="C671" s="222">
        <f>F85</f>
        <v>0</v>
      </c>
      <c r="D671" s="222">
        <f>(D615/D612)*F90</f>
        <v>0</v>
      </c>
      <c r="E671" s="224">
        <f>(E623/E612)*SUM(C671:D671)</f>
        <v>0</v>
      </c>
      <c r="F671" s="224">
        <f>(F624/F612)*F64</f>
        <v>0</v>
      </c>
      <c r="G671" s="222">
        <f>(G625/G612)*F91</f>
        <v>0</v>
      </c>
      <c r="H671" s="224">
        <f>(H628/H612)*F60</f>
        <v>0</v>
      </c>
      <c r="I671" s="222">
        <f>(I629/I612)*F92</f>
        <v>0</v>
      </c>
      <c r="J671" s="222">
        <f>(J630/J612)*F93</f>
        <v>0</v>
      </c>
      <c r="K671" s="222">
        <f>(K644/K612)*F89</f>
        <v>0</v>
      </c>
      <c r="L671" s="222">
        <f>(L647/L612)*F94</f>
        <v>0</v>
      </c>
      <c r="M671" s="206">
        <f t="shared" si="18"/>
        <v>0</v>
      </c>
      <c r="N671" s="216" t="s">
        <v>622</v>
      </c>
    </row>
    <row r="672" spans="1:14" s="206" customFormat="1" ht="12.65" customHeight="1" x14ac:dyDescent="0.3">
      <c r="A672" s="217">
        <v>6120</v>
      </c>
      <c r="B672" s="216" t="s">
        <v>623</v>
      </c>
      <c r="C672" s="222">
        <f>G85</f>
        <v>0</v>
      </c>
      <c r="D672" s="222">
        <f>(D615/D612)*G90</f>
        <v>0</v>
      </c>
      <c r="E672" s="224">
        <f>(E623/E612)*SUM(C672:D672)</f>
        <v>0</v>
      </c>
      <c r="F672" s="224">
        <f>(F624/F612)*G64</f>
        <v>0</v>
      </c>
      <c r="G672" s="222">
        <f>(G625/G612)*G91</f>
        <v>0</v>
      </c>
      <c r="H672" s="224">
        <f>(H628/H612)*G60</f>
        <v>0</v>
      </c>
      <c r="I672" s="222">
        <f>(I629/I612)*G92</f>
        <v>0</v>
      </c>
      <c r="J672" s="222">
        <f>(J630/J612)*G93</f>
        <v>0</v>
      </c>
      <c r="K672" s="222">
        <f>(K644/K612)*G89</f>
        <v>0</v>
      </c>
      <c r="L672" s="222">
        <f>(L647/L612)*G94</f>
        <v>0</v>
      </c>
      <c r="M672" s="206">
        <f t="shared" si="18"/>
        <v>0</v>
      </c>
      <c r="N672" s="216" t="s">
        <v>624</v>
      </c>
    </row>
    <row r="673" spans="1:14" s="206" customFormat="1" ht="12.65" customHeight="1" x14ac:dyDescent="0.3">
      <c r="A673" s="217">
        <v>6140</v>
      </c>
      <c r="B673" s="216" t="s">
        <v>625</v>
      </c>
      <c r="C673" s="222">
        <f>H85</f>
        <v>0</v>
      </c>
      <c r="D673" s="222">
        <f>(D615/D612)*H90</f>
        <v>0</v>
      </c>
      <c r="E673" s="224">
        <f>(E623/E612)*SUM(C673:D673)</f>
        <v>0</v>
      </c>
      <c r="F673" s="224">
        <f>(F624/F612)*H64</f>
        <v>0</v>
      </c>
      <c r="G673" s="222">
        <f>(G625/G612)*H91</f>
        <v>0</v>
      </c>
      <c r="H673" s="224">
        <f>(H628/H612)*H60</f>
        <v>0</v>
      </c>
      <c r="I673" s="222">
        <f>(I629/I612)*H92</f>
        <v>0</v>
      </c>
      <c r="J673" s="222">
        <f>(J630/J612)*H93</f>
        <v>0</v>
      </c>
      <c r="K673" s="222">
        <f>(K644/K612)*H89</f>
        <v>0</v>
      </c>
      <c r="L673" s="222">
        <f>(L647/L612)*H94</f>
        <v>0</v>
      </c>
      <c r="M673" s="206">
        <f t="shared" si="18"/>
        <v>0</v>
      </c>
      <c r="N673" s="216" t="s">
        <v>626</v>
      </c>
    </row>
    <row r="674" spans="1:14" s="206" customFormat="1" ht="12.65" customHeight="1" x14ac:dyDescent="0.3">
      <c r="A674" s="217">
        <v>6150</v>
      </c>
      <c r="B674" s="216" t="s">
        <v>627</v>
      </c>
      <c r="C674" s="222">
        <f>I85</f>
        <v>0</v>
      </c>
      <c r="D674" s="222">
        <f>(D615/D612)*I90</f>
        <v>0</v>
      </c>
      <c r="E674" s="224">
        <f>(E623/E612)*SUM(C674:D674)</f>
        <v>0</v>
      </c>
      <c r="F674" s="224">
        <f>(F624/F612)*I64</f>
        <v>0</v>
      </c>
      <c r="G674" s="222">
        <f>(G625/G612)*I91</f>
        <v>0</v>
      </c>
      <c r="H674" s="224">
        <f>(H628/H612)*I60</f>
        <v>0</v>
      </c>
      <c r="I674" s="222">
        <f>(I629/I612)*I92</f>
        <v>0</v>
      </c>
      <c r="J674" s="222">
        <f>(J630/J612)*I93</f>
        <v>0</v>
      </c>
      <c r="K674" s="222">
        <f>(K644/K612)*I89</f>
        <v>0</v>
      </c>
      <c r="L674" s="222">
        <f>(L647/L612)*I94</f>
        <v>0</v>
      </c>
      <c r="M674" s="206">
        <f t="shared" si="18"/>
        <v>0</v>
      </c>
      <c r="N674" s="216" t="s">
        <v>628</v>
      </c>
    </row>
    <row r="675" spans="1:14" s="206" customFormat="1" ht="12.65" customHeight="1" x14ac:dyDescent="0.3">
      <c r="A675" s="217">
        <v>6170</v>
      </c>
      <c r="B675" s="216" t="s">
        <v>125</v>
      </c>
      <c r="C675" s="222">
        <f>J85</f>
        <v>251911</v>
      </c>
      <c r="D675" s="222">
        <f>(D615/D612)*J90</f>
        <v>16370.851017999343</v>
      </c>
      <c r="E675" s="224">
        <f>(E623/E612)*SUM(C675:D675)</f>
        <v>19791.695806988231</v>
      </c>
      <c r="F675" s="224">
        <f>(F624/F612)*J64</f>
        <v>0</v>
      </c>
      <c r="G675" s="222">
        <f>(G625/G612)*J91</f>
        <v>0</v>
      </c>
      <c r="H675" s="224">
        <f>(H628/H612)*J60</f>
        <v>4576.3136693136757</v>
      </c>
      <c r="I675" s="222">
        <f>(I629/I612)*J92</f>
        <v>14139.255796843889</v>
      </c>
      <c r="J675" s="222">
        <f>(J630/J612)*J93</f>
        <v>2167.7626848416094</v>
      </c>
      <c r="K675" s="222">
        <f>(K644/K612)*J89</f>
        <v>7763.4864758706372</v>
      </c>
      <c r="L675" s="222">
        <f>(L647/L612)*J94</f>
        <v>42001.745478140299</v>
      </c>
      <c r="M675" s="206">
        <f t="shared" si="18"/>
        <v>106811</v>
      </c>
      <c r="N675" s="216" t="s">
        <v>629</v>
      </c>
    </row>
    <row r="676" spans="1:14" s="206" customFormat="1" ht="12.65" customHeight="1" x14ac:dyDescent="0.3">
      <c r="A676" s="217">
        <v>6200</v>
      </c>
      <c r="B676" s="216" t="s">
        <v>349</v>
      </c>
      <c r="C676" s="222">
        <f>K85</f>
        <v>0</v>
      </c>
      <c r="D676" s="222">
        <f>(D615/D612)*K90</f>
        <v>0</v>
      </c>
      <c r="E676" s="224">
        <f>(E623/E612)*SUM(C676:D676)</f>
        <v>0</v>
      </c>
      <c r="F676" s="224">
        <f>(F624/F612)*K64</f>
        <v>0</v>
      </c>
      <c r="G676" s="222">
        <f>(G625/G612)*K91</f>
        <v>0</v>
      </c>
      <c r="H676" s="224">
        <f>(H628/H612)*K60</f>
        <v>0</v>
      </c>
      <c r="I676" s="222">
        <f>(I629/I612)*K92</f>
        <v>0</v>
      </c>
      <c r="J676" s="222">
        <f>(J630/J612)*K93</f>
        <v>0</v>
      </c>
      <c r="K676" s="222">
        <f>(K644/K612)*K89</f>
        <v>0</v>
      </c>
      <c r="L676" s="222">
        <f>(L647/L612)*K94</f>
        <v>0</v>
      </c>
      <c r="M676" s="206">
        <f t="shared" si="18"/>
        <v>0</v>
      </c>
      <c r="N676" s="216" t="s">
        <v>630</v>
      </c>
    </row>
    <row r="677" spans="1:14" s="206" customFormat="1" ht="12.65" customHeight="1" x14ac:dyDescent="0.3">
      <c r="A677" s="217">
        <v>6210</v>
      </c>
      <c r="B677" s="216" t="s">
        <v>350</v>
      </c>
      <c r="C677" s="222">
        <f>L85</f>
        <v>198198</v>
      </c>
      <c r="D677" s="222">
        <f>(D615/D612)*L90</f>
        <v>12885.444027070451</v>
      </c>
      <c r="E677" s="224">
        <f>(E623/E612)*SUM(C677:D677)</f>
        <v>15572.053414060119</v>
      </c>
      <c r="F677" s="224">
        <f>(F624/F612)*L64</f>
        <v>0</v>
      </c>
      <c r="G677" s="222">
        <f>(G625/G612)*L91</f>
        <v>49852.981213738778</v>
      </c>
      <c r="H677" s="224">
        <f>(H628/H612)*L60</f>
        <v>3606.498851975678</v>
      </c>
      <c r="I677" s="222">
        <f>(I629/I612)*L92</f>
        <v>10925.78857028846</v>
      </c>
      <c r="J677" s="222">
        <f>(J630/J612)*L93</f>
        <v>1706.5087802309474</v>
      </c>
      <c r="K677" s="222">
        <f>(K644/K612)*L89</f>
        <v>8457.8650985912282</v>
      </c>
      <c r="L677" s="222">
        <f>(L647/L612)*L94</f>
        <v>33265.382418687121</v>
      </c>
      <c r="M677" s="206">
        <f t="shared" si="18"/>
        <v>136273</v>
      </c>
      <c r="N677" s="216" t="s">
        <v>631</v>
      </c>
    </row>
    <row r="678" spans="1:14" s="206" customFormat="1" ht="12.65" customHeight="1" x14ac:dyDescent="0.3">
      <c r="A678" s="217">
        <v>6330</v>
      </c>
      <c r="B678" s="216" t="s">
        <v>632</v>
      </c>
      <c r="C678" s="222">
        <f>M85</f>
        <v>1747763</v>
      </c>
      <c r="D678" s="222">
        <f>(D615/D612)*M90</f>
        <v>0</v>
      </c>
      <c r="E678" s="224">
        <f>(E623/E612)*SUM(C678:D678)</f>
        <v>128936.01824891393</v>
      </c>
      <c r="F678" s="224">
        <f>(F624/F612)*M64</f>
        <v>0</v>
      </c>
      <c r="G678" s="222">
        <f>(G625/G612)*M91</f>
        <v>0</v>
      </c>
      <c r="H678" s="224">
        <f>(H628/H612)*M60</f>
        <v>31428.061424359479</v>
      </c>
      <c r="I678" s="222">
        <f>(I629/I612)*M92</f>
        <v>0</v>
      </c>
      <c r="J678" s="222">
        <f>(J630/J612)*M93</f>
        <v>0</v>
      </c>
      <c r="K678" s="222">
        <f>(K644/K612)*M89</f>
        <v>118755.08201478331</v>
      </c>
      <c r="L678" s="222">
        <f>(L647/L612)*M94</f>
        <v>0</v>
      </c>
      <c r="M678" s="206">
        <f t="shared" si="18"/>
        <v>279119</v>
      </c>
      <c r="N678" s="216" t="s">
        <v>633</v>
      </c>
    </row>
    <row r="679" spans="1:14" s="206" customFormat="1" ht="12.65" customHeight="1" x14ac:dyDescent="0.3">
      <c r="A679" s="217">
        <v>6400</v>
      </c>
      <c r="B679" s="216" t="s">
        <v>634</v>
      </c>
      <c r="C679" s="222">
        <f>N85</f>
        <v>0</v>
      </c>
      <c r="D679" s="222">
        <f>(D615/D612)*N90</f>
        <v>0</v>
      </c>
      <c r="E679" s="224">
        <f>(E623/E612)*SUM(C679:D679)</f>
        <v>0</v>
      </c>
      <c r="F679" s="224">
        <f>(F624/F612)*N64</f>
        <v>0</v>
      </c>
      <c r="G679" s="222">
        <f>(G625/G612)*N91</f>
        <v>0</v>
      </c>
      <c r="H679" s="224">
        <f>(H628/H612)*N60</f>
        <v>0</v>
      </c>
      <c r="I679" s="222">
        <f>(I629/I612)*N92</f>
        <v>0</v>
      </c>
      <c r="J679" s="222">
        <f>(J630/J612)*N93</f>
        <v>0</v>
      </c>
      <c r="K679" s="222">
        <f>(K644/K612)*N89</f>
        <v>0</v>
      </c>
      <c r="L679" s="222">
        <f>(L647/L612)*N94</f>
        <v>0</v>
      </c>
      <c r="M679" s="206">
        <f t="shared" si="18"/>
        <v>0</v>
      </c>
      <c r="N679" s="216" t="s">
        <v>635</v>
      </c>
    </row>
    <row r="680" spans="1:14" s="206" customFormat="1" ht="12.65" customHeight="1" x14ac:dyDescent="0.3">
      <c r="A680" s="217">
        <v>7010</v>
      </c>
      <c r="B680" s="216" t="s">
        <v>636</v>
      </c>
      <c r="C680" s="222">
        <f>O85</f>
        <v>129638</v>
      </c>
      <c r="D680" s="222">
        <f>(D615/D612)*O90</f>
        <v>8396.6622963286954</v>
      </c>
      <c r="E680" s="224">
        <f>(E623/E612)*SUM(C680:D680)</f>
        <v>10183.096756723942</v>
      </c>
      <c r="F680" s="224">
        <f>(F624/F612)*O64</f>
        <v>0</v>
      </c>
      <c r="G680" s="222">
        <f>(G625/G612)*O91</f>
        <v>0</v>
      </c>
      <c r="H680" s="224">
        <f>(H628/H612)*O60</f>
        <v>2363.9236172613691</v>
      </c>
      <c r="I680" s="222">
        <f>(I629/I612)*O92</f>
        <v>7069.6278984219443</v>
      </c>
      <c r="J680" s="222">
        <f>(J630/J612)*O93</f>
        <v>1115.8947154036975</v>
      </c>
      <c r="K680" s="222">
        <f>(K644/K612)*O89</f>
        <v>27085.875966130767</v>
      </c>
      <c r="L680" s="222">
        <f>(L647/L612)*O94</f>
        <v>21840.907648632958</v>
      </c>
      <c r="M680" s="206">
        <f t="shared" si="18"/>
        <v>78056</v>
      </c>
      <c r="N680" s="216" t="s">
        <v>637</v>
      </c>
    </row>
    <row r="681" spans="1:14" s="206" customFormat="1" ht="12.65" customHeight="1" x14ac:dyDescent="0.3">
      <c r="A681" s="217">
        <v>7020</v>
      </c>
      <c r="B681" s="216" t="s">
        <v>638</v>
      </c>
      <c r="C681" s="222">
        <f>P85</f>
        <v>4521453</v>
      </c>
      <c r="D681" s="222">
        <f>(D615/D612)*P90</f>
        <v>653936.2843738253</v>
      </c>
      <c r="E681" s="224">
        <f>(E623/E612)*SUM(C681:D681)</f>
        <v>381798.95513021911</v>
      </c>
      <c r="F681" s="224">
        <f>(F624/F612)*P64</f>
        <v>0</v>
      </c>
      <c r="G681" s="222">
        <f>(G625/G612)*P91</f>
        <v>0</v>
      </c>
      <c r="H681" s="224">
        <f>(H628/H612)*P60</f>
        <v>59946.678396704978</v>
      </c>
      <c r="I681" s="222">
        <f>(I629/I612)*P92</f>
        <v>283427.80938218883</v>
      </c>
      <c r="J681" s="222">
        <f>(J630/J612)*P93</f>
        <v>59927.727555690617</v>
      </c>
      <c r="K681" s="222">
        <f>(K644/K612)*P89</f>
        <v>1267544.0711698812</v>
      </c>
      <c r="L681" s="222">
        <f>(L647/L612)*P94</f>
        <v>615577.58172762429</v>
      </c>
      <c r="M681" s="206">
        <f t="shared" si="18"/>
        <v>3322159</v>
      </c>
      <c r="N681" s="216" t="s">
        <v>639</v>
      </c>
    </row>
    <row r="682" spans="1:14" s="206" customFormat="1" ht="12.65" customHeight="1" x14ac:dyDescent="0.3">
      <c r="A682" s="217">
        <v>7030</v>
      </c>
      <c r="B682" s="216" t="s">
        <v>640</v>
      </c>
      <c r="C682" s="222">
        <f>Q85</f>
        <v>856056</v>
      </c>
      <c r="D682" s="222">
        <f>(D615/D612)*Q90</f>
        <v>31104.616934198752</v>
      </c>
      <c r="E682" s="224">
        <f>(E623/E612)*SUM(C682:D682)</f>
        <v>65447.636490042176</v>
      </c>
      <c r="F682" s="224">
        <f>(F624/F612)*Q64</f>
        <v>0</v>
      </c>
      <c r="G682" s="222">
        <f>(G625/G612)*Q91</f>
        <v>0</v>
      </c>
      <c r="H682" s="224">
        <f>(H628/H612)*Q60</f>
        <v>15638.263929575211</v>
      </c>
      <c r="I682" s="222">
        <f>(I629/I612)*Q92</f>
        <v>68768.198648286183</v>
      </c>
      <c r="J682" s="222">
        <f>(J630/J612)*Q93</f>
        <v>12094.52164610846</v>
      </c>
      <c r="K682" s="222">
        <f>(K644/K612)*Q89</f>
        <v>197883.65415739591</v>
      </c>
      <c r="L682" s="222">
        <f>(L647/L612)*Q94</f>
        <v>173383.20533376318</v>
      </c>
      <c r="M682" s="206">
        <f t="shared" si="18"/>
        <v>564320</v>
      </c>
      <c r="N682" s="216" t="s">
        <v>641</v>
      </c>
    </row>
    <row r="683" spans="1:14" s="206" customFormat="1" ht="12.65" customHeight="1" x14ac:dyDescent="0.3">
      <c r="A683" s="217">
        <v>7040</v>
      </c>
      <c r="B683" s="216" t="s">
        <v>133</v>
      </c>
      <c r="C683" s="222">
        <f>R85</f>
        <v>1817689</v>
      </c>
      <c r="D683" s="222">
        <f>(D615/D612)*R90</f>
        <v>7182.0507691868079</v>
      </c>
      <c r="E683" s="224">
        <f>(E623/E612)*SUM(C683:D683)</f>
        <v>134624.43540908612</v>
      </c>
      <c r="F683" s="224">
        <f>(F624/F612)*R64</f>
        <v>0</v>
      </c>
      <c r="G683" s="222">
        <f>(G625/G612)*R91</f>
        <v>0</v>
      </c>
      <c r="H683" s="224">
        <f>(H628/H612)*R60</f>
        <v>65553.420309440262</v>
      </c>
      <c r="I683" s="222">
        <f>(I629/I612)*R92</f>
        <v>0</v>
      </c>
      <c r="J683" s="222">
        <f>(J630/J612)*R93</f>
        <v>14761.431615826197</v>
      </c>
      <c r="K683" s="222">
        <f>(K644/K612)*R89</f>
        <v>435006.08759853983</v>
      </c>
      <c r="L683" s="222">
        <f>(L647/L612)*R94</f>
        <v>350126.55030577752</v>
      </c>
      <c r="M683" s="206">
        <f t="shared" si="18"/>
        <v>1007254</v>
      </c>
      <c r="N683" s="216" t="s">
        <v>642</v>
      </c>
    </row>
    <row r="684" spans="1:14" s="206" customFormat="1" ht="12.65" customHeight="1" x14ac:dyDescent="0.3">
      <c r="A684" s="217">
        <v>7050</v>
      </c>
      <c r="B684" s="216" t="s">
        <v>643</v>
      </c>
      <c r="C684" s="222">
        <f>S85</f>
        <v>6867701</v>
      </c>
      <c r="D684" s="222">
        <f>(D615/D612)*S90</f>
        <v>163708.51017999343</v>
      </c>
      <c r="E684" s="224">
        <f>(E623/E612)*SUM(C684:D684)</f>
        <v>518721.32830375433</v>
      </c>
      <c r="F684" s="224">
        <f>(F624/F612)*S64</f>
        <v>0</v>
      </c>
      <c r="G684" s="222">
        <f>(G625/G612)*S91</f>
        <v>0</v>
      </c>
      <c r="H684" s="224">
        <f>(H628/H612)*S60</f>
        <v>37944.004728349151</v>
      </c>
      <c r="I684" s="222">
        <f>(I629/I612)*S92</f>
        <v>19280.803359332574</v>
      </c>
      <c r="J684" s="222">
        <f>(J630/J612)*S93</f>
        <v>0</v>
      </c>
      <c r="K684" s="222">
        <f>(K644/K612)*S89</f>
        <v>14622.122574719097</v>
      </c>
      <c r="L684" s="222">
        <f>(L647/L612)*S94</f>
        <v>0</v>
      </c>
      <c r="M684" s="206">
        <f t="shared" si="18"/>
        <v>754277</v>
      </c>
      <c r="N684" s="216" t="s">
        <v>644</v>
      </c>
    </row>
    <row r="685" spans="1:14" s="206" customFormat="1" ht="12.65" customHeight="1" x14ac:dyDescent="0.3">
      <c r="A685" s="217">
        <v>7060</v>
      </c>
      <c r="B685" s="216" t="s">
        <v>645</v>
      </c>
      <c r="C685" s="222">
        <f>T85</f>
        <v>0</v>
      </c>
      <c r="D685" s="222">
        <f>(D615/D612)*T90</f>
        <v>0</v>
      </c>
      <c r="E685" s="224">
        <f>(E623/E612)*SUM(C685:D685)</f>
        <v>0</v>
      </c>
      <c r="F685" s="224">
        <f>(F624/F612)*T64</f>
        <v>0</v>
      </c>
      <c r="G685" s="222">
        <f>(G625/G612)*T91</f>
        <v>0</v>
      </c>
      <c r="H685" s="224">
        <f>(H628/H612)*T60</f>
        <v>0</v>
      </c>
      <c r="I685" s="222">
        <f>(I629/I612)*T92</f>
        <v>0</v>
      </c>
      <c r="J685" s="222">
        <f>(J630/J612)*T93</f>
        <v>0</v>
      </c>
      <c r="K685" s="222">
        <f>(K644/K612)*T89</f>
        <v>0</v>
      </c>
      <c r="L685" s="222">
        <f>(L647/L612)*T94</f>
        <v>0</v>
      </c>
      <c r="M685" s="206">
        <f t="shared" si="18"/>
        <v>0</v>
      </c>
      <c r="N685" s="216" t="s">
        <v>646</v>
      </c>
    </row>
    <row r="686" spans="1:14" s="206" customFormat="1" ht="12.65" customHeight="1" x14ac:dyDescent="0.3">
      <c r="A686" s="217">
        <v>7070</v>
      </c>
      <c r="B686" s="216" t="s">
        <v>136</v>
      </c>
      <c r="C686" s="222">
        <f>U85</f>
        <v>6900927</v>
      </c>
      <c r="D686" s="222">
        <f>(D615/D612)*U90</f>
        <v>364119.41215840471</v>
      </c>
      <c r="E686" s="224">
        <f>(E623/E612)*SUM(C686:D686)</f>
        <v>535957.19601414073</v>
      </c>
      <c r="F686" s="224">
        <f>(F624/F612)*U64</f>
        <v>0</v>
      </c>
      <c r="G686" s="222">
        <f>(G625/G612)*U91</f>
        <v>0</v>
      </c>
      <c r="H686" s="224">
        <f>(H628/H612)*U60</f>
        <v>100315.22016839913</v>
      </c>
      <c r="I686" s="222">
        <f>(I629/I612)*U92</f>
        <v>67482.811757664007</v>
      </c>
      <c r="J686" s="222">
        <f>(J630/J612)*U93</f>
        <v>578.85405026210549</v>
      </c>
      <c r="K686" s="222">
        <f>(K644/K612)*U89</f>
        <v>830977.71588181029</v>
      </c>
      <c r="L686" s="222">
        <f>(L647/L612)*U94</f>
        <v>0</v>
      </c>
      <c r="M686" s="206">
        <f t="shared" si="18"/>
        <v>1899431</v>
      </c>
      <c r="N686" s="216" t="s">
        <v>647</v>
      </c>
    </row>
    <row r="687" spans="1:14" s="206" customFormat="1" ht="12.65" customHeight="1" x14ac:dyDescent="0.3">
      <c r="A687" s="217">
        <v>7110</v>
      </c>
      <c r="B687" s="216" t="s">
        <v>648</v>
      </c>
      <c r="C687" s="222">
        <f>V85</f>
        <v>0</v>
      </c>
      <c r="D687" s="222">
        <f>(D615/D612)*V90</f>
        <v>0</v>
      </c>
      <c r="E687" s="224">
        <f>(E623/E612)*SUM(C687:D687)</f>
        <v>0</v>
      </c>
      <c r="F687" s="224">
        <f>(F624/F612)*V64</f>
        <v>0</v>
      </c>
      <c r="G687" s="222">
        <f>(G625/G612)*V91</f>
        <v>0</v>
      </c>
      <c r="H687" s="224">
        <f>(H628/H612)*V60</f>
        <v>0</v>
      </c>
      <c r="I687" s="222">
        <f>(I629/I612)*V92</f>
        <v>0</v>
      </c>
      <c r="J687" s="222">
        <f>(J630/J612)*V93</f>
        <v>0</v>
      </c>
      <c r="K687" s="222">
        <f>(K644/K612)*V89</f>
        <v>0</v>
      </c>
      <c r="L687" s="222">
        <f>(L647/L612)*V94</f>
        <v>0</v>
      </c>
      <c r="M687" s="206">
        <f t="shared" si="18"/>
        <v>0</v>
      </c>
      <c r="N687" s="216" t="s">
        <v>649</v>
      </c>
    </row>
    <row r="688" spans="1:14" s="206" customFormat="1" ht="12.65" customHeight="1" x14ac:dyDescent="0.3">
      <c r="A688" s="217">
        <v>7120</v>
      </c>
      <c r="B688" s="216" t="s">
        <v>650</v>
      </c>
      <c r="C688" s="222">
        <f>W85</f>
        <v>581503</v>
      </c>
      <c r="D688" s="222">
        <f>(D615/D612)*W90</f>
        <v>11037.122137941493</v>
      </c>
      <c r="E688" s="224">
        <f>(E623/E612)*SUM(C688:D688)</f>
        <v>43712.885557819514</v>
      </c>
      <c r="F688" s="224">
        <f>(F624/F612)*W64</f>
        <v>0</v>
      </c>
      <c r="G688" s="222">
        <f>(G625/G612)*W91</f>
        <v>0</v>
      </c>
      <c r="H688" s="224">
        <f>(H628/H612)*W60</f>
        <v>6637.1701561569207</v>
      </c>
      <c r="I688" s="222">
        <f>(I629/I612)*W92</f>
        <v>6426.9344531108582</v>
      </c>
      <c r="J688" s="222">
        <f>(J630/J612)*W93</f>
        <v>3326.7774536508364</v>
      </c>
      <c r="K688" s="222">
        <f>(K644/K612)*W89</f>
        <v>292451.59513232636</v>
      </c>
      <c r="L688" s="222">
        <f>(L647/L612)*W94</f>
        <v>0</v>
      </c>
      <c r="M688" s="206">
        <f t="shared" si="18"/>
        <v>363592</v>
      </c>
      <c r="N688" s="216" t="s">
        <v>651</v>
      </c>
    </row>
    <row r="689" spans="1:14" s="206" customFormat="1" ht="12.65" customHeight="1" x14ac:dyDescent="0.3">
      <c r="A689" s="217">
        <v>7130</v>
      </c>
      <c r="B689" s="216" t="s">
        <v>652</v>
      </c>
      <c r="C689" s="222">
        <f>X85</f>
        <v>1601725</v>
      </c>
      <c r="D689" s="222">
        <f>(D615/D612)*X90</f>
        <v>30418.097375379424</v>
      </c>
      <c r="E689" s="224">
        <f>(E623/E612)*SUM(C689:D689)</f>
        <v>120406.50373536389</v>
      </c>
      <c r="F689" s="224">
        <f>(F624/F612)*X64</f>
        <v>0</v>
      </c>
      <c r="G689" s="222">
        <f>(G625/G612)*X91</f>
        <v>0</v>
      </c>
      <c r="H689" s="224">
        <f>(H628/H612)*X60</f>
        <v>18305.254677254703</v>
      </c>
      <c r="I689" s="222">
        <f>(I629/I612)*X92</f>
        <v>18638.10991402149</v>
      </c>
      <c r="J689" s="222">
        <f>(J630/J612)*X93</f>
        <v>9161.0513462474519</v>
      </c>
      <c r="K689" s="222">
        <f>(K644/K612)*X89</f>
        <v>790906.96639406774</v>
      </c>
      <c r="L689" s="222">
        <f>(L647/L612)*X94</f>
        <v>0</v>
      </c>
      <c r="M689" s="206">
        <f t="shared" si="18"/>
        <v>987836</v>
      </c>
      <c r="N689" s="216" t="s">
        <v>653</v>
      </c>
    </row>
    <row r="690" spans="1:14" s="206" customFormat="1" ht="12.65" customHeight="1" x14ac:dyDescent="0.3">
      <c r="A690" s="217">
        <v>7140</v>
      </c>
      <c r="B690" s="216" t="s">
        <v>654</v>
      </c>
      <c r="C690" s="222">
        <f>Y85</f>
        <v>6433449</v>
      </c>
      <c r="D690" s="222">
        <f>(D615/D612)*Y90</f>
        <v>122253.2906666725</v>
      </c>
      <c r="E690" s="224">
        <f>(E623/E612)*SUM(C690:D690)</f>
        <v>483627.44272755797</v>
      </c>
      <c r="F690" s="224">
        <f>(F624/F612)*Y64</f>
        <v>0</v>
      </c>
      <c r="G690" s="222">
        <f>(G625/G612)*Y91</f>
        <v>0</v>
      </c>
      <c r="H690" s="224">
        <f>(H628/H612)*Y60</f>
        <v>73554.392552478748</v>
      </c>
      <c r="I690" s="222">
        <f>(I629/I612)*Y92</f>
        <v>73267.052765463784</v>
      </c>
      <c r="J690" s="222">
        <f>(J630/J612)*Y93</f>
        <v>36798.392242621703</v>
      </c>
      <c r="K690" s="222">
        <f>(K644/K612)*Y89</f>
        <v>864141.72432254837</v>
      </c>
      <c r="L690" s="222">
        <f>(L647/L612)*Y94</f>
        <v>0</v>
      </c>
      <c r="M690" s="206">
        <f t="shared" si="18"/>
        <v>1653642</v>
      </c>
      <c r="N690" s="216" t="s">
        <v>655</v>
      </c>
    </row>
    <row r="691" spans="1:14" s="206" customFormat="1" ht="12.65" customHeight="1" x14ac:dyDescent="0.3">
      <c r="A691" s="217">
        <v>7150</v>
      </c>
      <c r="B691" s="216" t="s">
        <v>656</v>
      </c>
      <c r="C691" s="222">
        <f>Z85</f>
        <v>0</v>
      </c>
      <c r="D691" s="222">
        <f>(D615/D612)*Z90</f>
        <v>0</v>
      </c>
      <c r="E691" s="224">
        <f>(E623/E612)*SUM(C691:D691)</f>
        <v>0</v>
      </c>
      <c r="F691" s="224">
        <f>(F624/F612)*Z64</f>
        <v>0</v>
      </c>
      <c r="G691" s="222">
        <f>(G625/G612)*Z91</f>
        <v>0</v>
      </c>
      <c r="H691" s="224">
        <f>(H628/H612)*Z60</f>
        <v>0</v>
      </c>
      <c r="I691" s="222">
        <f>(I629/I612)*Z92</f>
        <v>0</v>
      </c>
      <c r="J691" s="222">
        <f>(J630/J612)*Z93</f>
        <v>0</v>
      </c>
      <c r="K691" s="222">
        <f>(K644/K612)*Z89</f>
        <v>0</v>
      </c>
      <c r="L691" s="222">
        <f>(L647/L612)*Z94</f>
        <v>0</v>
      </c>
      <c r="M691" s="206">
        <f t="shared" si="18"/>
        <v>0</v>
      </c>
      <c r="N691" s="216" t="s">
        <v>657</v>
      </c>
    </row>
    <row r="692" spans="1:14" s="206" customFormat="1" ht="12.65" customHeight="1" x14ac:dyDescent="0.3">
      <c r="A692" s="217">
        <v>7160</v>
      </c>
      <c r="B692" s="216" t="s">
        <v>658</v>
      </c>
      <c r="C692" s="222">
        <f>AA85</f>
        <v>75437</v>
      </c>
      <c r="D692" s="222">
        <f>(D615/D612)*AA90</f>
        <v>1425.8483144709105</v>
      </c>
      <c r="E692" s="224">
        <f>(E623/E612)*SUM(C692:D692)</f>
        <v>5670.3280781994608</v>
      </c>
      <c r="F692" s="224">
        <f>(F624/F612)*AA64</f>
        <v>0</v>
      </c>
      <c r="G692" s="222">
        <f>(G625/G612)*AA91</f>
        <v>0</v>
      </c>
      <c r="H692" s="224">
        <f>(H628/H612)*AA60</f>
        <v>848.58796517074791</v>
      </c>
      <c r="I692" s="222">
        <f>(I629/I612)*AA92</f>
        <v>0</v>
      </c>
      <c r="J692" s="222">
        <f>(J630/J612)*AA93</f>
        <v>431.20053405529302</v>
      </c>
      <c r="K692" s="222">
        <f>(K644/K612)*AA89</f>
        <v>0</v>
      </c>
      <c r="L692" s="222">
        <f>(L647/L612)*AA94</f>
        <v>0</v>
      </c>
      <c r="M692" s="206">
        <f t="shared" si="18"/>
        <v>8376</v>
      </c>
      <c r="N692" s="216" t="s">
        <v>659</v>
      </c>
    </row>
    <row r="693" spans="1:14" s="206" customFormat="1" ht="12.65" customHeight="1" x14ac:dyDescent="0.3">
      <c r="A693" s="217">
        <v>7170</v>
      </c>
      <c r="B693" s="216" t="s">
        <v>142</v>
      </c>
      <c r="C693" s="222">
        <f>AB85</f>
        <v>24675537</v>
      </c>
      <c r="D693" s="222">
        <f>(D615/D612)*AB90</f>
        <v>77671.766700882043</v>
      </c>
      <c r="E693" s="224">
        <f>(E623/E612)*SUM(C693:D693)</f>
        <v>1826094.3716410755</v>
      </c>
      <c r="F693" s="224">
        <f>(F624/F612)*AB64</f>
        <v>0</v>
      </c>
      <c r="G693" s="222">
        <f>(G625/G612)*AB91</f>
        <v>0</v>
      </c>
      <c r="H693" s="224">
        <f>(H628/H612)*AB60</f>
        <v>40671.608902112268</v>
      </c>
      <c r="I693" s="222">
        <f>(I629/I612)*AB92</f>
        <v>51415.475624886865</v>
      </c>
      <c r="J693" s="222">
        <f>(J630/J612)*AB93</f>
        <v>0</v>
      </c>
      <c r="K693" s="222">
        <f>(K644/K612)*AB89</f>
        <v>2330062.3993072412</v>
      </c>
      <c r="L693" s="222">
        <f>(L647/L612)*AB94</f>
        <v>0</v>
      </c>
      <c r="M693" s="206">
        <f t="shared" si="18"/>
        <v>4325916</v>
      </c>
      <c r="N693" s="216" t="s">
        <v>660</v>
      </c>
    </row>
    <row r="694" spans="1:14" s="206" customFormat="1" ht="12.65" customHeight="1" x14ac:dyDescent="0.3">
      <c r="A694" s="217">
        <v>7180</v>
      </c>
      <c r="B694" s="216" t="s">
        <v>661</v>
      </c>
      <c r="C694" s="222">
        <f>AC85</f>
        <v>2692643</v>
      </c>
      <c r="D694" s="222">
        <f>(D615/D612)*AC90</f>
        <v>225457.24785201365</v>
      </c>
      <c r="E694" s="224">
        <f>(E623/E612)*SUM(C694:D694)</f>
        <v>215274.16864254905</v>
      </c>
      <c r="F694" s="224">
        <f>(F624/F612)*AC64</f>
        <v>0</v>
      </c>
      <c r="G694" s="222">
        <f>(G625/G612)*AC91</f>
        <v>0</v>
      </c>
      <c r="H694" s="224">
        <f>(H628/H612)*AC60</f>
        <v>76918.437700119932</v>
      </c>
      <c r="I694" s="222">
        <f>(I629/I612)*AC92</f>
        <v>80336.680663885723</v>
      </c>
      <c r="J694" s="222">
        <f>(J630/J612)*AC93</f>
        <v>7501.5826242770818</v>
      </c>
      <c r="K694" s="222">
        <f>(K644/K612)*AC89</f>
        <v>285862.39380599465</v>
      </c>
      <c r="L694" s="222">
        <f>(L647/L612)*AC94</f>
        <v>0</v>
      </c>
      <c r="M694" s="206">
        <f t="shared" si="18"/>
        <v>891351</v>
      </c>
      <c r="N694" s="216" t="s">
        <v>662</v>
      </c>
    </row>
    <row r="695" spans="1:14" s="206" customFormat="1" ht="12.65" customHeight="1" x14ac:dyDescent="0.3">
      <c r="A695" s="217">
        <v>7190</v>
      </c>
      <c r="B695" s="216" t="s">
        <v>144</v>
      </c>
      <c r="C695" s="222">
        <f>AD85</f>
        <v>0</v>
      </c>
      <c r="D695" s="222">
        <f>(D615/D612)*AD90</f>
        <v>0</v>
      </c>
      <c r="E695" s="224">
        <f>(E623/E612)*SUM(C695:D695)</f>
        <v>0</v>
      </c>
      <c r="F695" s="224">
        <f>(F624/F612)*AD64</f>
        <v>0</v>
      </c>
      <c r="G695" s="222">
        <f>(G625/G612)*AD91</f>
        <v>0</v>
      </c>
      <c r="H695" s="224">
        <f>(H628/H612)*AD60</f>
        <v>0</v>
      </c>
      <c r="I695" s="222">
        <f>(I629/I612)*AD92</f>
        <v>0</v>
      </c>
      <c r="J695" s="222">
        <f>(J630/J612)*AD93</f>
        <v>0</v>
      </c>
      <c r="K695" s="222">
        <f>(K644/K612)*AD89</f>
        <v>0</v>
      </c>
      <c r="L695" s="222">
        <f>(L647/L612)*AD94</f>
        <v>0</v>
      </c>
      <c r="M695" s="206">
        <f t="shared" si="18"/>
        <v>0</v>
      </c>
      <c r="N695" s="216" t="s">
        <v>663</v>
      </c>
    </row>
    <row r="696" spans="1:14" s="206" customFormat="1" ht="12.65" customHeight="1" x14ac:dyDescent="0.3">
      <c r="A696" s="217">
        <v>7200</v>
      </c>
      <c r="B696" s="216" t="s">
        <v>664</v>
      </c>
      <c r="C696" s="222">
        <f>AE85</f>
        <v>4442178</v>
      </c>
      <c r="D696" s="222">
        <f>(D615/D612)*AE90</f>
        <v>342626.06904767657</v>
      </c>
      <c r="E696" s="224">
        <f>(E623/E612)*SUM(C696:D696)</f>
        <v>352984.69229764491</v>
      </c>
      <c r="F696" s="224">
        <f>(F624/F612)*AE64</f>
        <v>0</v>
      </c>
      <c r="G696" s="222">
        <f>(G625/G612)*AE91</f>
        <v>0</v>
      </c>
      <c r="H696" s="224">
        <f>(H628/H612)*AE60</f>
        <v>97405.775716385135</v>
      </c>
      <c r="I696" s="222">
        <f>(I629/I612)*AE92</f>
        <v>102830.95124977373</v>
      </c>
      <c r="J696" s="222">
        <f>(J630/J612)*AE93</f>
        <v>35956.89786707137</v>
      </c>
      <c r="K696" s="222">
        <f>(K644/K612)*AE89</f>
        <v>427615.77584627597</v>
      </c>
      <c r="L696" s="222">
        <f>(L647/L612)*AE94</f>
        <v>0</v>
      </c>
      <c r="M696" s="206">
        <f t="shared" si="18"/>
        <v>1359420</v>
      </c>
      <c r="N696" s="216" t="s">
        <v>665</v>
      </c>
    </row>
    <row r="697" spans="1:14" s="206" customFormat="1" ht="12.65" customHeight="1" x14ac:dyDescent="0.3">
      <c r="A697" s="217">
        <v>7220</v>
      </c>
      <c r="B697" s="216" t="s">
        <v>666</v>
      </c>
      <c r="C697" s="222">
        <f>AF85</f>
        <v>0</v>
      </c>
      <c r="D697" s="222">
        <f>(D615/D612)*AF90</f>
        <v>0</v>
      </c>
      <c r="E697" s="224">
        <f>(E623/E612)*SUM(C697:D697)</f>
        <v>0</v>
      </c>
      <c r="F697" s="224">
        <f>(F624/F612)*AF64</f>
        <v>0</v>
      </c>
      <c r="G697" s="222">
        <f>(G625/G612)*AF91</f>
        <v>0</v>
      </c>
      <c r="H697" s="224">
        <f>(H628/H612)*AF60</f>
        <v>0</v>
      </c>
      <c r="I697" s="222">
        <f>(I629/I612)*AF92</f>
        <v>0</v>
      </c>
      <c r="J697" s="222">
        <f>(J630/J612)*AF93</f>
        <v>0</v>
      </c>
      <c r="K697" s="222">
        <f>(K644/K612)*AF89</f>
        <v>0</v>
      </c>
      <c r="L697" s="222">
        <f>(L647/L612)*AF94</f>
        <v>0</v>
      </c>
      <c r="M697" s="206">
        <f t="shared" si="18"/>
        <v>0</v>
      </c>
      <c r="N697" s="216" t="s">
        <v>667</v>
      </c>
    </row>
    <row r="698" spans="1:14" s="206" customFormat="1" ht="12.65" customHeight="1" x14ac:dyDescent="0.3">
      <c r="A698" s="217">
        <v>7230</v>
      </c>
      <c r="B698" s="216" t="s">
        <v>668</v>
      </c>
      <c r="C698" s="222">
        <f>AG85</f>
        <v>8458756</v>
      </c>
      <c r="D698" s="222">
        <f>(D615/D612)*AG90</f>
        <v>335338.39988482522</v>
      </c>
      <c r="E698" s="224">
        <f>(E623/E612)*SUM(C698:D698)</f>
        <v>648758.16459452547</v>
      </c>
      <c r="F698" s="224">
        <f>(F624/F612)*AG64</f>
        <v>0</v>
      </c>
      <c r="G698" s="222">
        <f>(G625/G612)*AG91</f>
        <v>0</v>
      </c>
      <c r="H698" s="224">
        <f>(H628/H612)*AG60</f>
        <v>118953.84868911376</v>
      </c>
      <c r="I698" s="222">
        <f>(I629/I612)*AG92</f>
        <v>179954.16468710403</v>
      </c>
      <c r="J698" s="222">
        <f>(J630/J612)*AG93</f>
        <v>91320.433103200965</v>
      </c>
      <c r="K698" s="222">
        <f>(K644/K612)*AG89</f>
        <v>1457456.4564023826</v>
      </c>
      <c r="L698" s="222">
        <f>(L647/L612)*AG94</f>
        <v>526533.88131396682</v>
      </c>
      <c r="M698" s="206">
        <f t="shared" si="18"/>
        <v>3358315</v>
      </c>
      <c r="N698" s="216" t="s">
        <v>669</v>
      </c>
    </row>
    <row r="699" spans="1:14" s="206" customFormat="1" ht="12.65" customHeight="1" x14ac:dyDescent="0.3">
      <c r="A699" s="217">
        <v>7240</v>
      </c>
      <c r="B699" s="216" t="s">
        <v>146</v>
      </c>
      <c r="C699" s="222">
        <f>AH85</f>
        <v>0</v>
      </c>
      <c r="D699" s="222">
        <f>(D615/D612)*AH90</f>
        <v>0</v>
      </c>
      <c r="E699" s="224">
        <f>(E623/E612)*SUM(C699:D699)</f>
        <v>0</v>
      </c>
      <c r="F699" s="224">
        <f>(F624/F612)*AH64</f>
        <v>0</v>
      </c>
      <c r="G699" s="222">
        <f>(G625/G612)*AH91</f>
        <v>0</v>
      </c>
      <c r="H699" s="224">
        <f>(H628/H612)*AH60</f>
        <v>0</v>
      </c>
      <c r="I699" s="222">
        <f>(I629/I612)*AH92</f>
        <v>0</v>
      </c>
      <c r="J699" s="222">
        <f>(J630/J612)*AH93</f>
        <v>0</v>
      </c>
      <c r="K699" s="222">
        <f>(K644/K612)*AH89</f>
        <v>0</v>
      </c>
      <c r="L699" s="222">
        <f>(L647/L612)*AH94</f>
        <v>0</v>
      </c>
      <c r="M699" s="206">
        <f t="shared" si="18"/>
        <v>0</v>
      </c>
      <c r="N699" s="216" t="s">
        <v>670</v>
      </c>
    </row>
    <row r="700" spans="1:14" s="206" customFormat="1" ht="12.65" customHeight="1" x14ac:dyDescent="0.3">
      <c r="A700" s="217">
        <v>7250</v>
      </c>
      <c r="B700" s="216" t="s">
        <v>671</v>
      </c>
      <c r="C700" s="222">
        <f>AI85</f>
        <v>0</v>
      </c>
      <c r="D700" s="222">
        <f>(D615/D612)*AI90</f>
        <v>0</v>
      </c>
      <c r="E700" s="224">
        <f>(E623/E612)*SUM(C700:D700)</f>
        <v>0</v>
      </c>
      <c r="F700" s="224">
        <f>(F624/F612)*AI64</f>
        <v>0</v>
      </c>
      <c r="G700" s="222">
        <f>(G625/G612)*AI91</f>
        <v>0</v>
      </c>
      <c r="H700" s="224">
        <f>(H628/H612)*AI60</f>
        <v>0</v>
      </c>
      <c r="I700" s="222">
        <f>(I629/I612)*AI92</f>
        <v>0</v>
      </c>
      <c r="J700" s="222">
        <f>(J630/J612)*AI93</f>
        <v>0</v>
      </c>
      <c r="K700" s="222">
        <f>(K644/K612)*AI89</f>
        <v>0</v>
      </c>
      <c r="L700" s="222">
        <f>(L647/L612)*AI94</f>
        <v>0</v>
      </c>
      <c r="M700" s="206">
        <f t="shared" si="18"/>
        <v>0</v>
      </c>
      <c r="N700" s="216" t="s">
        <v>672</v>
      </c>
    </row>
    <row r="701" spans="1:14" s="206" customFormat="1" ht="12.65" customHeight="1" x14ac:dyDescent="0.3">
      <c r="A701" s="217">
        <v>7260</v>
      </c>
      <c r="B701" s="216" t="s">
        <v>148</v>
      </c>
      <c r="C701" s="222">
        <f>AJ85</f>
        <v>40747225</v>
      </c>
      <c r="D701" s="222">
        <f>(D615/D612)*AJ90</f>
        <v>1611050.167761632</v>
      </c>
      <c r="E701" s="224">
        <f>(E623/E612)*SUM(C701:D701)</f>
        <v>3124855.7956788368</v>
      </c>
      <c r="F701" s="224">
        <f>(F624/F612)*AJ64</f>
        <v>0</v>
      </c>
      <c r="G701" s="222">
        <f>(G625/G612)*AJ91</f>
        <v>0</v>
      </c>
      <c r="H701" s="224">
        <f>(H628/H612)*AJ60</f>
        <v>599830.4645235514</v>
      </c>
      <c r="I701" s="222">
        <f>(I629/I612)*AJ92</f>
        <v>230726.94686667982</v>
      </c>
      <c r="J701" s="222">
        <f>(J630/J612)*AJ93</f>
        <v>35013.483365289794</v>
      </c>
      <c r="K701" s="222">
        <f>(K644/K612)*AJ89</f>
        <v>1861975.8734294698</v>
      </c>
      <c r="L701" s="222">
        <f>(L647/L612)*AJ94</f>
        <v>110548.59409846527</v>
      </c>
      <c r="M701" s="206">
        <f t="shared" si="18"/>
        <v>7574001</v>
      </c>
      <c r="N701" s="216" t="s">
        <v>673</v>
      </c>
    </row>
    <row r="702" spans="1:14" s="206" customFormat="1" ht="12.65" customHeight="1" x14ac:dyDescent="0.3">
      <c r="A702" s="217">
        <v>7310</v>
      </c>
      <c r="B702" s="216" t="s">
        <v>674</v>
      </c>
      <c r="C702" s="222">
        <f>AK85</f>
        <v>0</v>
      </c>
      <c r="D702" s="222">
        <f>(D615/D612)*AK90</f>
        <v>0</v>
      </c>
      <c r="E702" s="224">
        <f>(E623/E612)*SUM(C702:D702)</f>
        <v>0</v>
      </c>
      <c r="F702" s="224">
        <f>(F624/F612)*AK64</f>
        <v>0</v>
      </c>
      <c r="G702" s="222">
        <f>(G625/G612)*AK91</f>
        <v>0</v>
      </c>
      <c r="H702" s="224">
        <f>(H628/H612)*AK60</f>
        <v>0</v>
      </c>
      <c r="I702" s="222">
        <f>(I629/I612)*AK92</f>
        <v>0</v>
      </c>
      <c r="J702" s="222">
        <f>(J630/J612)*AK93</f>
        <v>0</v>
      </c>
      <c r="K702" s="222">
        <f>(K644/K612)*AK89</f>
        <v>0</v>
      </c>
      <c r="L702" s="222">
        <f>(L647/L612)*AK94</f>
        <v>0</v>
      </c>
      <c r="M702" s="206">
        <f t="shared" si="18"/>
        <v>0</v>
      </c>
      <c r="N702" s="216" t="s">
        <v>675</v>
      </c>
    </row>
    <row r="703" spans="1:14" s="206" customFormat="1" ht="12.65" customHeight="1" x14ac:dyDescent="0.3">
      <c r="A703" s="217">
        <v>7320</v>
      </c>
      <c r="B703" s="216" t="s">
        <v>676</v>
      </c>
      <c r="C703" s="222">
        <f>AL85</f>
        <v>0</v>
      </c>
      <c r="D703" s="222">
        <f>(D615/D612)*AL90</f>
        <v>0</v>
      </c>
      <c r="E703" s="224">
        <f>(E623/E612)*SUM(C703:D703)</f>
        <v>0</v>
      </c>
      <c r="F703" s="224">
        <f>(F624/F612)*AL64</f>
        <v>0</v>
      </c>
      <c r="G703" s="222">
        <f>(G625/G612)*AL91</f>
        <v>0</v>
      </c>
      <c r="H703" s="224">
        <f>(H628/H612)*AL60</f>
        <v>0</v>
      </c>
      <c r="I703" s="222">
        <f>(I629/I612)*AL92</f>
        <v>0</v>
      </c>
      <c r="J703" s="222">
        <f>(J630/J612)*AL93</f>
        <v>0</v>
      </c>
      <c r="K703" s="222">
        <f>(K644/K612)*AL89</f>
        <v>0</v>
      </c>
      <c r="L703" s="222">
        <f>(L647/L612)*AL94</f>
        <v>0</v>
      </c>
      <c r="M703" s="206">
        <f t="shared" si="18"/>
        <v>0</v>
      </c>
      <c r="N703" s="216" t="s">
        <v>677</v>
      </c>
    </row>
    <row r="704" spans="1:14" s="206" customFormat="1" ht="12.65" customHeight="1" x14ac:dyDescent="0.3">
      <c r="A704" s="217">
        <v>7330</v>
      </c>
      <c r="B704" s="216" t="s">
        <v>678</v>
      </c>
      <c r="C704" s="222">
        <f>AM85</f>
        <v>0</v>
      </c>
      <c r="D704" s="222">
        <f>(D615/D612)*AM90</f>
        <v>0</v>
      </c>
      <c r="E704" s="224">
        <f>(E623/E612)*SUM(C704:D704)</f>
        <v>0</v>
      </c>
      <c r="F704" s="224">
        <f>(F624/F612)*AM64</f>
        <v>0</v>
      </c>
      <c r="G704" s="222">
        <f>(G625/G612)*AM91</f>
        <v>0</v>
      </c>
      <c r="H704" s="224">
        <f>(H628/H612)*AM60</f>
        <v>0</v>
      </c>
      <c r="I704" s="222">
        <f>(I629/I612)*AM92</f>
        <v>0</v>
      </c>
      <c r="J704" s="222">
        <f>(J630/J612)*AM93</f>
        <v>0</v>
      </c>
      <c r="K704" s="222">
        <f>(K644/K612)*AM89</f>
        <v>0</v>
      </c>
      <c r="L704" s="222">
        <f>(L647/L612)*AM94</f>
        <v>0</v>
      </c>
      <c r="M704" s="206">
        <f t="shared" si="18"/>
        <v>0</v>
      </c>
      <c r="N704" s="216" t="s">
        <v>679</v>
      </c>
    </row>
    <row r="705" spans="1:14" s="206" customFormat="1" ht="12.65" customHeight="1" x14ac:dyDescent="0.3">
      <c r="A705" s="217">
        <v>7340</v>
      </c>
      <c r="B705" s="216" t="s">
        <v>680</v>
      </c>
      <c r="C705" s="222">
        <f>AN85</f>
        <v>0</v>
      </c>
      <c r="D705" s="222">
        <f>(D615/D612)*AN90</f>
        <v>0</v>
      </c>
      <c r="E705" s="224">
        <f>(E623/E612)*SUM(C705:D705)</f>
        <v>0</v>
      </c>
      <c r="F705" s="224">
        <f>(F624/F612)*AN64</f>
        <v>0</v>
      </c>
      <c r="G705" s="222">
        <f>(G625/G612)*AN91</f>
        <v>0</v>
      </c>
      <c r="H705" s="224">
        <f>(H628/H612)*AN60</f>
        <v>0</v>
      </c>
      <c r="I705" s="222">
        <f>(I629/I612)*AN92</f>
        <v>0</v>
      </c>
      <c r="J705" s="222">
        <f>(J630/J612)*AN93</f>
        <v>0</v>
      </c>
      <c r="K705" s="222">
        <f>(K644/K612)*AN89</f>
        <v>0</v>
      </c>
      <c r="L705" s="222">
        <f>(L647/L612)*AN94</f>
        <v>0</v>
      </c>
      <c r="M705" s="206">
        <f t="shared" si="18"/>
        <v>0</v>
      </c>
      <c r="N705" s="216" t="s">
        <v>681</v>
      </c>
    </row>
    <row r="706" spans="1:14" s="206" customFormat="1" ht="12.65" customHeight="1" x14ac:dyDescent="0.3">
      <c r="A706" s="217">
        <v>7350</v>
      </c>
      <c r="B706" s="216" t="s">
        <v>682</v>
      </c>
      <c r="C706" s="222">
        <f>AO85</f>
        <v>607526</v>
      </c>
      <c r="D706" s="222">
        <f>(D615/D612)*AO90</f>
        <v>39448.470033695186</v>
      </c>
      <c r="E706" s="224">
        <f>(E623/E612)*SUM(C706:D706)</f>
        <v>47728.617710093386</v>
      </c>
      <c r="F706" s="224">
        <f>(F624/F612)*AO64</f>
        <v>0</v>
      </c>
      <c r="G706" s="222">
        <f>(G625/G612)*AO91</f>
        <v>0</v>
      </c>
      <c r="H706" s="224">
        <f>(H628/H612)*AO60</f>
        <v>11031.643547219723</v>
      </c>
      <c r="I706" s="222">
        <f>(I629/I612)*AO92</f>
        <v>34062.752601487548</v>
      </c>
      <c r="J706" s="222">
        <f>(J630/J612)*AO93</f>
        <v>5229.28647663419</v>
      </c>
      <c r="K706" s="222">
        <f>(K644/K612)*AO89</f>
        <v>0</v>
      </c>
      <c r="L706" s="222">
        <f>(L647/L612)*AO94</f>
        <v>101476.21707518697</v>
      </c>
      <c r="M706" s="206">
        <f t="shared" si="18"/>
        <v>238977</v>
      </c>
      <c r="N706" s="216" t="s">
        <v>683</v>
      </c>
    </row>
    <row r="707" spans="1:14" s="206" customFormat="1" ht="12.65" customHeight="1" x14ac:dyDescent="0.3">
      <c r="A707" s="217">
        <v>7380</v>
      </c>
      <c r="B707" s="216" t="s">
        <v>684</v>
      </c>
      <c r="C707" s="222">
        <f>AP85</f>
        <v>2975466</v>
      </c>
      <c r="D707" s="222">
        <f>(D615/D612)*AP90</f>
        <v>0</v>
      </c>
      <c r="E707" s="224">
        <f>(E623/E612)*SUM(C707:D707)</f>
        <v>219506.15642682841</v>
      </c>
      <c r="F707" s="224">
        <f>(F624/F612)*AP64</f>
        <v>0</v>
      </c>
      <c r="G707" s="222">
        <f>(G625/G612)*AP91</f>
        <v>0</v>
      </c>
      <c r="H707" s="224">
        <f>(H628/H612)*AP60</f>
        <v>11365.017390679659</v>
      </c>
      <c r="I707" s="222">
        <f>(I629/I612)*AP92</f>
        <v>0</v>
      </c>
      <c r="J707" s="222">
        <f>(J630/J612)*AP93</f>
        <v>0</v>
      </c>
      <c r="K707" s="222">
        <f>(K644/K612)*AP89</f>
        <v>70209.12140940786</v>
      </c>
      <c r="L707" s="222">
        <f>(L647/L612)*AP94</f>
        <v>0</v>
      </c>
      <c r="M707" s="206">
        <f t="shared" si="18"/>
        <v>301080</v>
      </c>
      <c r="N707" s="216" t="s">
        <v>685</v>
      </c>
    </row>
    <row r="708" spans="1:14" s="206" customFormat="1" ht="12.65" customHeight="1" x14ac:dyDescent="0.3">
      <c r="A708" s="217">
        <v>7390</v>
      </c>
      <c r="B708" s="216" t="s">
        <v>686</v>
      </c>
      <c r="C708" s="222">
        <f>AQ85</f>
        <v>0</v>
      </c>
      <c r="D708" s="222">
        <f>(D615/D612)*AQ90</f>
        <v>0</v>
      </c>
      <c r="E708" s="224">
        <f>(E623/E612)*SUM(C708:D708)</f>
        <v>0</v>
      </c>
      <c r="F708" s="224">
        <f>(F624/F612)*AQ64</f>
        <v>0</v>
      </c>
      <c r="G708" s="222">
        <f>(G625/G612)*AQ91</f>
        <v>0</v>
      </c>
      <c r="H708" s="224">
        <f>(H628/H612)*AQ60</f>
        <v>0</v>
      </c>
      <c r="I708" s="222">
        <f>(I629/I612)*AQ92</f>
        <v>0</v>
      </c>
      <c r="J708" s="222">
        <f>(J630/J612)*AQ93</f>
        <v>0</v>
      </c>
      <c r="K708" s="222">
        <f>(K644/K612)*AQ89</f>
        <v>0</v>
      </c>
      <c r="L708" s="222">
        <f>(L647/L612)*AQ94</f>
        <v>0</v>
      </c>
      <c r="M708" s="206">
        <f t="shared" si="18"/>
        <v>0</v>
      </c>
      <c r="N708" s="216" t="s">
        <v>687</v>
      </c>
    </row>
    <row r="709" spans="1:14" s="206" customFormat="1" ht="12.65" customHeight="1" x14ac:dyDescent="0.3">
      <c r="A709" s="217">
        <v>7400</v>
      </c>
      <c r="B709" s="216" t="s">
        <v>688</v>
      </c>
      <c r="C709" s="222">
        <f>AR85</f>
        <v>3928832</v>
      </c>
      <c r="D709" s="222">
        <f>(D615/D612)*AR90</f>
        <v>0</v>
      </c>
      <c r="E709" s="224">
        <f>(E623/E612)*SUM(C709:D709)</f>
        <v>289837.89818694926</v>
      </c>
      <c r="F709" s="224">
        <f>(F624/F612)*AR64</f>
        <v>0</v>
      </c>
      <c r="G709" s="222">
        <f>(G625/G612)*AR91</f>
        <v>0</v>
      </c>
      <c r="H709" s="224">
        <f>(H628/H612)*AR60</f>
        <v>77039.664552287184</v>
      </c>
      <c r="I709" s="222">
        <f>(I629/I612)*AR92</f>
        <v>0</v>
      </c>
      <c r="J709" s="222">
        <f>(J630/J612)*AR93</f>
        <v>0</v>
      </c>
      <c r="K709" s="222">
        <f>(K644/K612)*AR89</f>
        <v>94963.235234446882</v>
      </c>
      <c r="L709" s="222">
        <f>(L647/L612)*AR94</f>
        <v>0</v>
      </c>
      <c r="M709" s="206">
        <f t="shared" si="18"/>
        <v>461841</v>
      </c>
      <c r="N709" s="216" t="s">
        <v>689</v>
      </c>
    </row>
    <row r="710" spans="1:14" s="206" customFormat="1" ht="12.65" customHeight="1" x14ac:dyDescent="0.3">
      <c r="A710" s="217">
        <v>7410</v>
      </c>
      <c r="B710" s="216" t="s">
        <v>156</v>
      </c>
      <c r="C710" s="222">
        <f>AS85</f>
        <v>0</v>
      </c>
      <c r="D710" s="222">
        <f>(D615/D612)*AS90</f>
        <v>0</v>
      </c>
      <c r="E710" s="224">
        <f>(E623/E612)*SUM(C710:D710)</f>
        <v>0</v>
      </c>
      <c r="F710" s="224">
        <f>(F624/F612)*AS64</f>
        <v>0</v>
      </c>
      <c r="G710" s="222">
        <f>(G625/G612)*AS91</f>
        <v>0</v>
      </c>
      <c r="H710" s="224">
        <f>(H628/H612)*AS60</f>
        <v>0</v>
      </c>
      <c r="I710" s="222">
        <f>(I629/I612)*AS92</f>
        <v>0</v>
      </c>
      <c r="J710" s="222">
        <f>(J630/J612)*AS93</f>
        <v>0</v>
      </c>
      <c r="K710" s="222">
        <f>(K644/K612)*AS89</f>
        <v>0</v>
      </c>
      <c r="L710" s="222">
        <f>(L647/L612)*AS94</f>
        <v>0</v>
      </c>
      <c r="M710" s="206">
        <f t="shared" si="18"/>
        <v>0</v>
      </c>
      <c r="N710" s="216" t="s">
        <v>690</v>
      </c>
    </row>
    <row r="711" spans="1:14" s="206" customFormat="1" ht="12.65" customHeight="1" x14ac:dyDescent="0.3">
      <c r="A711" s="217">
        <v>7420</v>
      </c>
      <c r="B711" s="216" t="s">
        <v>691</v>
      </c>
      <c r="C711" s="222">
        <f>AT85</f>
        <v>0</v>
      </c>
      <c r="D711" s="222">
        <f>(D615/D612)*AT90</f>
        <v>0</v>
      </c>
      <c r="E711" s="224">
        <f>(E623/E612)*SUM(C711:D711)</f>
        <v>0</v>
      </c>
      <c r="F711" s="224">
        <f>(F624/F612)*AT64</f>
        <v>0</v>
      </c>
      <c r="G711" s="222">
        <f>(G625/G612)*AT91</f>
        <v>0</v>
      </c>
      <c r="H711" s="224">
        <f>(H628/H612)*AT60</f>
        <v>0</v>
      </c>
      <c r="I711" s="222">
        <f>(I629/I612)*AT92</f>
        <v>0</v>
      </c>
      <c r="J711" s="222">
        <f>(J630/J612)*AT93</f>
        <v>0</v>
      </c>
      <c r="K711" s="222">
        <f>(K644/K612)*AT89</f>
        <v>0</v>
      </c>
      <c r="L711" s="222">
        <f>(L647/L612)*AT94</f>
        <v>0</v>
      </c>
      <c r="M711" s="206">
        <f t="shared" si="18"/>
        <v>0</v>
      </c>
      <c r="N711" s="216" t="s">
        <v>692</v>
      </c>
    </row>
    <row r="712" spans="1:14" s="206" customFormat="1" ht="12.65" customHeight="1" x14ac:dyDescent="0.3">
      <c r="A712" s="217">
        <v>7430</v>
      </c>
      <c r="B712" s="216" t="s">
        <v>693</v>
      </c>
      <c r="C712" s="222">
        <f>AU85</f>
        <v>0</v>
      </c>
      <c r="D712" s="222">
        <f>(D615/D612)*AU90</f>
        <v>0</v>
      </c>
      <c r="E712" s="224">
        <f>(E623/E612)*SUM(C712:D712)</f>
        <v>0</v>
      </c>
      <c r="F712" s="224">
        <f>(F624/F612)*AU64</f>
        <v>0</v>
      </c>
      <c r="G712" s="222">
        <f>(G625/G612)*AU91</f>
        <v>0</v>
      </c>
      <c r="H712" s="224">
        <f>(H628/H612)*AU60</f>
        <v>0</v>
      </c>
      <c r="I712" s="222">
        <f>(I629/I612)*AU92</f>
        <v>0</v>
      </c>
      <c r="J712" s="222">
        <f>(J630/J612)*AU93</f>
        <v>0</v>
      </c>
      <c r="K712" s="222">
        <f>(K644/K612)*AU89</f>
        <v>0</v>
      </c>
      <c r="L712" s="222">
        <f>(L647/L612)*AU94</f>
        <v>0</v>
      </c>
      <c r="M712" s="206">
        <f t="shared" si="18"/>
        <v>0</v>
      </c>
      <c r="N712" s="216" t="s">
        <v>694</v>
      </c>
    </row>
    <row r="713" spans="1:14" s="206" customFormat="1" ht="12.65" customHeight="1" x14ac:dyDescent="0.3">
      <c r="A713" s="217">
        <v>7490</v>
      </c>
      <c r="B713" s="216" t="s">
        <v>695</v>
      </c>
      <c r="C713" s="222">
        <f>AV85</f>
        <v>3297547</v>
      </c>
      <c r="D713" s="222">
        <f>(D615/D612)*AV90</f>
        <v>257708.88054140899</v>
      </c>
      <c r="E713" s="224">
        <f>(E623/E612)*SUM(C713:D713)</f>
        <v>262278.43082445709</v>
      </c>
      <c r="F713" s="224">
        <f>(F624/F612)*AV64</f>
        <v>0</v>
      </c>
      <c r="G713" s="222">
        <f>(G625/G612)*AV91</f>
        <v>0</v>
      </c>
      <c r="H713" s="224">
        <f>(H628/H612)*AV60</f>
        <v>11152.870399386971</v>
      </c>
      <c r="I713" s="222">
        <f>(I629/I612)*AV92</f>
        <v>147819.49242154974</v>
      </c>
      <c r="J713" s="222">
        <f>(J630/J612)*AV93</f>
        <v>0</v>
      </c>
      <c r="K713" s="222">
        <f>(K644/K612)*AV89</f>
        <v>309379.6625174706</v>
      </c>
      <c r="L713" s="222">
        <f>(L647/L612)*AV94</f>
        <v>54098.24817584471</v>
      </c>
      <c r="M713" s="206">
        <f t="shared" si="18"/>
        <v>1042438</v>
      </c>
      <c r="N713" s="218" t="s">
        <v>696</v>
      </c>
    </row>
    <row r="714" spans="1:14" s="206" customFormat="1" ht="12.65" customHeight="1" x14ac:dyDescent="0.3"/>
    <row r="715" spans="1:14" s="206" customFormat="1" ht="12.65" customHeight="1" x14ac:dyDescent="0.3">
      <c r="C715" s="219">
        <f>SUM(C614:C647)+SUM(C668:C713)</f>
        <v>170565097</v>
      </c>
      <c r="D715" s="206">
        <f>SUM(D616:D647)+SUM(D668:D713)</f>
        <v>6727314.9999999981</v>
      </c>
      <c r="E715" s="206">
        <f>SUM(E624:E647)+SUM(E668:E713)</f>
        <v>11718439.795391256</v>
      </c>
      <c r="F715" s="206">
        <f>SUM(F625:F648)+SUM(F668:F713)</f>
        <v>0</v>
      </c>
      <c r="G715" s="206">
        <f>SUM(G626:G647)+SUM(G668:G713)</f>
        <v>2153967.6156389518</v>
      </c>
      <c r="H715" s="206">
        <f>SUM(H629:H647)+SUM(H668:H713)</f>
        <v>2029549.6522710524</v>
      </c>
      <c r="I715" s="206">
        <f>SUM(I630:I647)+SUM(I668:I713)</f>
        <v>1975639.6508862781</v>
      </c>
      <c r="J715" s="206">
        <f>SUM(J631:J647)+SUM(J668:J713)</f>
        <v>404093.70048263529</v>
      </c>
      <c r="K715" s="206">
        <f>SUM(K668:K713)</f>
        <v>12278631.028658357</v>
      </c>
      <c r="L715" s="206">
        <f>SUM(L668:L713)</f>
        <v>3576196.6169907772</v>
      </c>
      <c r="M715" s="206">
        <f>SUM(M668:M713)</f>
        <v>37175643</v>
      </c>
      <c r="N715" s="216" t="s">
        <v>697</v>
      </c>
    </row>
    <row r="716" spans="1:14" s="206" customFormat="1" ht="12.65" customHeight="1" x14ac:dyDescent="0.3">
      <c r="C716" s="219">
        <f>CE85</f>
        <v>170565097</v>
      </c>
      <c r="D716" s="206">
        <f>D615</f>
        <v>6727315</v>
      </c>
      <c r="E716" s="206">
        <f>E623</f>
        <v>11718439.795391254</v>
      </c>
      <c r="F716" s="206">
        <f>F624</f>
        <v>0</v>
      </c>
      <c r="G716" s="206">
        <f>G625</f>
        <v>2153967.6156389518</v>
      </c>
      <c r="H716" s="206">
        <f>H628</f>
        <v>2029549.6522710519</v>
      </c>
      <c r="I716" s="206">
        <f>I629</f>
        <v>1975639.6508862779</v>
      </c>
      <c r="J716" s="206">
        <f>J630</f>
        <v>404093.70048263523</v>
      </c>
      <c r="K716" s="206">
        <f>K644</f>
        <v>12278631.028658357</v>
      </c>
      <c r="L716" s="206">
        <f>L647</f>
        <v>3576196.6169907777</v>
      </c>
      <c r="M716" s="206">
        <f>C648</f>
        <v>37175643</v>
      </c>
      <c r="N716" s="216" t="s">
        <v>698</v>
      </c>
    </row>
  </sheetData>
  <sheetProtection algorithmName="SHA-512" hashValue="r2p8ii6CVn3kL8ZVOfQr6oBKhyGbKnCeO22UEgUomyB3/d3xCMwyYdhg7ErUtM/yHUJ7xdls2HA8c8+gXL8V4g==" saltValue="X6QJGIb2lh1GBYMxp+s1Fw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4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980FF-9FFC-40CC-9C74-BC3541338594}">
  <sheetPr codeName="Sheet8"/>
  <dimension ref="A1:J179"/>
  <sheetViews>
    <sheetView view="pageBreakPreview" topLeftCell="A133" zoomScale="60" zoomScaleNormal="100" workbookViewId="0">
      <selection activeCell="C125" sqref="C125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10" ht="20.149999999999999" customHeight="1" x14ac:dyDescent="0.35">
      <c r="A1" s="172" t="s">
        <v>890</v>
      </c>
      <c r="B1" s="173"/>
      <c r="C1" s="173"/>
    </row>
    <row r="2" spans="1:10" ht="20.149999999999999" customHeight="1" x14ac:dyDescent="0.35">
      <c r="A2" s="172"/>
      <c r="B2" s="275"/>
      <c r="C2" s="276" t="s">
        <v>891</v>
      </c>
      <c r="D2" s="114"/>
      <c r="E2" s="114"/>
      <c r="F2" s="114"/>
      <c r="G2" s="114"/>
      <c r="H2" s="114"/>
      <c r="I2" s="114"/>
      <c r="J2" s="270"/>
    </row>
    <row r="3" spans="1:10" ht="20.149999999999999" customHeight="1" x14ac:dyDescent="0.35">
      <c r="A3" s="124" t="str">
        <f>"Hospital: "&amp;data!C98</f>
        <v>Hospital: Jefferson County Public Hospital District No 2</v>
      </c>
      <c r="B3" s="277"/>
      <c r="C3" s="146" t="str">
        <f>"FYE: "&amp;data!C96</f>
        <v>FYE: 12/31/2023</v>
      </c>
      <c r="J3" s="272"/>
    </row>
    <row r="4" spans="1:10" ht="20.149999999999999" customHeight="1" x14ac:dyDescent="0.35">
      <c r="A4" s="175"/>
      <c r="B4" s="278" t="s">
        <v>892</v>
      </c>
      <c r="C4" s="176"/>
      <c r="J4" s="272"/>
    </row>
    <row r="5" spans="1:10" ht="20.149999999999999" customHeight="1" x14ac:dyDescent="0.35">
      <c r="A5" s="177">
        <v>1</v>
      </c>
      <c r="B5" s="279" t="s">
        <v>424</v>
      </c>
      <c r="C5" s="178"/>
      <c r="J5" s="272"/>
    </row>
    <row r="6" spans="1:10" ht="20.149999999999999" customHeight="1" x14ac:dyDescent="0.35">
      <c r="A6" s="177">
        <v>2</v>
      </c>
      <c r="B6" s="184" t="s">
        <v>425</v>
      </c>
      <c r="C6" s="267">
        <f>data!C266</f>
        <v>108718623</v>
      </c>
      <c r="J6" s="272"/>
    </row>
    <row r="7" spans="1:10" ht="20.149999999999999" customHeight="1" x14ac:dyDescent="0.35">
      <c r="A7" s="265">
        <v>3</v>
      </c>
      <c r="B7" s="277" t="s">
        <v>426</v>
      </c>
      <c r="C7" s="174">
        <f>data!C267</f>
        <v>0</v>
      </c>
      <c r="J7" s="272"/>
    </row>
    <row r="8" spans="1:10" ht="20.149999999999999" customHeight="1" x14ac:dyDescent="0.35">
      <c r="A8" s="265">
        <v>4</v>
      </c>
      <c r="B8" s="277" t="s">
        <v>427</v>
      </c>
      <c r="C8" s="174">
        <f>data!C268</f>
        <v>54180858</v>
      </c>
      <c r="J8" s="272"/>
    </row>
    <row r="9" spans="1:10" ht="20.149999999999999" customHeight="1" x14ac:dyDescent="0.35">
      <c r="A9" s="265">
        <v>5</v>
      </c>
      <c r="B9" s="277" t="s">
        <v>893</v>
      </c>
      <c r="C9" s="174">
        <f>data!C269</f>
        <v>31238000</v>
      </c>
      <c r="J9" s="272"/>
    </row>
    <row r="10" spans="1:10" ht="20.149999999999999" customHeight="1" x14ac:dyDescent="0.35">
      <c r="A10" s="265">
        <v>6</v>
      </c>
      <c r="B10" s="277" t="s">
        <v>894</v>
      </c>
      <c r="C10" s="174">
        <f>data!C270</f>
        <v>913769</v>
      </c>
      <c r="J10" s="272"/>
    </row>
    <row r="11" spans="1:10" ht="20.149999999999999" customHeight="1" x14ac:dyDescent="0.35">
      <c r="A11" s="177">
        <v>7</v>
      </c>
      <c r="B11" s="182" t="s">
        <v>895</v>
      </c>
      <c r="C11" s="183">
        <f>data!C271</f>
        <v>1469802</v>
      </c>
      <c r="J11" s="272"/>
    </row>
    <row r="12" spans="1:10" ht="20.149999999999999" customHeight="1" x14ac:dyDescent="0.35">
      <c r="A12" s="177">
        <v>8</v>
      </c>
      <c r="B12" s="177" t="s">
        <v>431</v>
      </c>
      <c r="C12" s="179">
        <f>data!C272</f>
        <v>0</v>
      </c>
      <c r="J12" s="272"/>
    </row>
    <row r="13" spans="1:10" ht="20.149999999999999" customHeight="1" x14ac:dyDescent="0.35">
      <c r="A13" s="177">
        <v>9</v>
      </c>
      <c r="B13" s="177" t="s">
        <v>432</v>
      </c>
      <c r="C13" s="179">
        <f>data!C273</f>
        <v>4727937</v>
      </c>
      <c r="J13" s="272"/>
    </row>
    <row r="14" spans="1:10" ht="20.149999999999999" customHeight="1" x14ac:dyDescent="0.35">
      <c r="A14" s="177">
        <v>10</v>
      </c>
      <c r="B14" s="177" t="s">
        <v>433</v>
      </c>
      <c r="C14" s="179">
        <f>data!C274</f>
        <v>2062646</v>
      </c>
      <c r="D14" s="117"/>
      <c r="E14" s="117"/>
      <c r="F14" s="117"/>
      <c r="G14" s="117"/>
      <c r="H14" s="117"/>
      <c r="I14" s="117"/>
      <c r="J14" s="274"/>
    </row>
    <row r="15" spans="1:10" ht="20.149999999999999" customHeight="1" x14ac:dyDescent="0.35">
      <c r="A15" s="177">
        <v>11</v>
      </c>
      <c r="B15" s="183" t="s">
        <v>896</v>
      </c>
      <c r="C15" s="183">
        <f>data!C275</f>
        <v>0</v>
      </c>
    </row>
    <row r="16" spans="1:10" ht="20.149999999999999" customHeight="1" x14ac:dyDescent="0.35">
      <c r="A16" s="177">
        <v>12</v>
      </c>
      <c r="B16" s="293" t="s">
        <v>897</v>
      </c>
      <c r="C16" s="293">
        <f>data!D276</f>
        <v>140835635</v>
      </c>
      <c r="D16" s="107"/>
      <c r="E16" s="107"/>
      <c r="F16" s="107"/>
      <c r="G16" s="107"/>
      <c r="H16" s="107"/>
    </row>
    <row r="17" spans="1:3" ht="20.149999999999999" customHeight="1" x14ac:dyDescent="0.35">
      <c r="A17" s="177">
        <v>13</v>
      </c>
      <c r="B17" s="183"/>
      <c r="C17" s="183"/>
    </row>
    <row r="18" spans="1:3" ht="20.149999999999999" customHeight="1" x14ac:dyDescent="0.35">
      <c r="A18" s="177">
        <v>14</v>
      </c>
      <c r="B18" s="180" t="s">
        <v>898</v>
      </c>
      <c r="C18" s="178"/>
    </row>
    <row r="19" spans="1:3" ht="20.149999999999999" customHeight="1" x14ac:dyDescent="0.35">
      <c r="A19" s="177">
        <v>15</v>
      </c>
      <c r="B19" s="179" t="s">
        <v>425</v>
      </c>
      <c r="C19" s="179">
        <f>data!C278</f>
        <v>25163255</v>
      </c>
    </row>
    <row r="20" spans="1:3" ht="20.149999999999999" customHeight="1" x14ac:dyDescent="0.35">
      <c r="A20" s="177">
        <v>16</v>
      </c>
      <c r="B20" s="179" t="s">
        <v>426</v>
      </c>
      <c r="C20" s="179">
        <f>data!C279</f>
        <v>0</v>
      </c>
    </row>
    <row r="21" spans="1:3" ht="20.149999999999999" customHeight="1" x14ac:dyDescent="0.35">
      <c r="A21" s="177">
        <v>17</v>
      </c>
      <c r="B21" s="179" t="s">
        <v>437</v>
      </c>
      <c r="C21" s="179">
        <f>data!C280</f>
        <v>0</v>
      </c>
    </row>
    <row r="22" spans="1:3" ht="20.149999999999999" customHeight="1" x14ac:dyDescent="0.35">
      <c r="A22" s="177">
        <v>18</v>
      </c>
      <c r="B22" s="179" t="s">
        <v>899</v>
      </c>
      <c r="C22" s="179">
        <f>data!D281</f>
        <v>25163255</v>
      </c>
    </row>
    <row r="23" spans="1:3" ht="20.149999999999999" customHeight="1" x14ac:dyDescent="0.35">
      <c r="A23" s="177">
        <v>19</v>
      </c>
      <c r="B23" s="181"/>
      <c r="C23" s="179"/>
    </row>
    <row r="24" spans="1:3" ht="20.149999999999999" customHeight="1" x14ac:dyDescent="0.35">
      <c r="A24" s="177">
        <v>20</v>
      </c>
      <c r="B24" s="180" t="s">
        <v>900</v>
      </c>
      <c r="C24" s="178"/>
    </row>
    <row r="25" spans="1:3" ht="20.149999999999999" customHeight="1" x14ac:dyDescent="0.35">
      <c r="A25" s="177">
        <v>21</v>
      </c>
      <c r="B25" s="179" t="s">
        <v>394</v>
      </c>
      <c r="C25" s="179">
        <f>data!C283</f>
        <v>2164252</v>
      </c>
    </row>
    <row r="26" spans="1:3" ht="20.149999999999999" customHeight="1" x14ac:dyDescent="0.35">
      <c r="A26" s="177">
        <v>22</v>
      </c>
      <c r="B26" s="179" t="s">
        <v>395</v>
      </c>
      <c r="C26" s="179">
        <f>data!C284</f>
        <v>4092123</v>
      </c>
    </row>
    <row r="27" spans="1:3" ht="20.149999999999999" customHeight="1" x14ac:dyDescent="0.35">
      <c r="A27" s="177">
        <v>23</v>
      </c>
      <c r="B27" s="179" t="s">
        <v>396</v>
      </c>
      <c r="C27" s="179">
        <f>data!C285</f>
        <v>41307987</v>
      </c>
    </row>
    <row r="28" spans="1:3" ht="20.149999999999999" customHeight="1" x14ac:dyDescent="0.35">
      <c r="A28" s="177">
        <v>24</v>
      </c>
      <c r="B28" s="179" t="s">
        <v>901</v>
      </c>
      <c r="C28" s="179">
        <f>data!C286</f>
        <v>0</v>
      </c>
    </row>
    <row r="29" spans="1:3" ht="20.149999999999999" customHeight="1" x14ac:dyDescent="0.35">
      <c r="A29" s="177">
        <v>25</v>
      </c>
      <c r="B29" s="179" t="s">
        <v>398</v>
      </c>
      <c r="C29" s="179">
        <f>data!C287</f>
        <v>22779841</v>
      </c>
    </row>
    <row r="30" spans="1:3" ht="20.149999999999999" customHeight="1" x14ac:dyDescent="0.35">
      <c r="A30" s="177">
        <v>26</v>
      </c>
      <c r="B30" s="179" t="s">
        <v>442</v>
      </c>
      <c r="C30" s="179">
        <f>data!C288</f>
        <v>14555681</v>
      </c>
    </row>
    <row r="31" spans="1:3" ht="20.149999999999999" customHeight="1" x14ac:dyDescent="0.35">
      <c r="A31" s="177">
        <v>27</v>
      </c>
      <c r="B31" s="179" t="s">
        <v>401</v>
      </c>
      <c r="C31" s="179">
        <f>data!C289</f>
        <v>16570477</v>
      </c>
    </row>
    <row r="32" spans="1:3" ht="20.149999999999999" customHeight="1" x14ac:dyDescent="0.35">
      <c r="A32" s="177">
        <v>28</v>
      </c>
      <c r="B32" s="179" t="s">
        <v>402</v>
      </c>
      <c r="C32" s="179">
        <f>data!C290</f>
        <v>13931485</v>
      </c>
    </row>
    <row r="33" spans="1:3" ht="20.149999999999999" customHeight="1" x14ac:dyDescent="0.35">
      <c r="A33" s="177">
        <v>29</v>
      </c>
      <c r="B33" s="179" t="s">
        <v>615</v>
      </c>
      <c r="C33" s="179">
        <f>data!C291</f>
        <v>0</v>
      </c>
    </row>
    <row r="34" spans="1:3" ht="20.149999999999999" customHeight="1" x14ac:dyDescent="0.35">
      <c r="A34" s="177">
        <v>30</v>
      </c>
      <c r="B34" s="179" t="s">
        <v>902</v>
      </c>
      <c r="C34" s="179">
        <f>data!C292</f>
        <v>65504272</v>
      </c>
    </row>
    <row r="35" spans="1:3" ht="20.149999999999999" customHeight="1" x14ac:dyDescent="0.35">
      <c r="A35" s="177">
        <v>31</v>
      </c>
      <c r="B35" s="179" t="s">
        <v>903</v>
      </c>
      <c r="C35" s="179">
        <f>data!D293</f>
        <v>49897574</v>
      </c>
    </row>
    <row r="36" spans="1:3" ht="20.149999999999999" customHeight="1" x14ac:dyDescent="0.35">
      <c r="A36" s="177">
        <v>32</v>
      </c>
      <c r="B36" s="181"/>
      <c r="C36" s="179"/>
    </row>
    <row r="37" spans="1:3" ht="20.149999999999999" customHeight="1" x14ac:dyDescent="0.35">
      <c r="A37" s="177">
        <v>33</v>
      </c>
      <c r="B37" s="180" t="s">
        <v>904</v>
      </c>
      <c r="C37" s="178"/>
    </row>
    <row r="38" spans="1:3" ht="20.149999999999999" customHeight="1" x14ac:dyDescent="0.35">
      <c r="A38" s="177">
        <v>34</v>
      </c>
      <c r="B38" s="179" t="s">
        <v>905</v>
      </c>
      <c r="C38" s="179">
        <f>data!C295</f>
        <v>0</v>
      </c>
    </row>
    <row r="39" spans="1:3" ht="20.149999999999999" customHeight="1" x14ac:dyDescent="0.35">
      <c r="A39" s="177">
        <v>35</v>
      </c>
      <c r="B39" s="179" t="s">
        <v>906</v>
      </c>
      <c r="C39" s="179">
        <f>data!C296</f>
        <v>0</v>
      </c>
    </row>
    <row r="40" spans="1:3" ht="20.149999999999999" customHeight="1" x14ac:dyDescent="0.35">
      <c r="A40" s="177">
        <v>36</v>
      </c>
      <c r="B40" s="179" t="s">
        <v>449</v>
      </c>
      <c r="C40" s="179">
        <f>data!C297</f>
        <v>0</v>
      </c>
    </row>
    <row r="41" spans="1:3" ht="20.149999999999999" customHeight="1" x14ac:dyDescent="0.35">
      <c r="A41" s="177">
        <v>37</v>
      </c>
      <c r="B41" s="179" t="s">
        <v>437</v>
      </c>
      <c r="C41" s="179">
        <f>data!C298</f>
        <v>0</v>
      </c>
    </row>
    <row r="42" spans="1:3" ht="20.149999999999999" customHeight="1" x14ac:dyDescent="0.35">
      <c r="A42" s="177">
        <v>38</v>
      </c>
      <c r="B42" s="179" t="s">
        <v>907</v>
      </c>
      <c r="C42" s="179">
        <f>data!D299</f>
        <v>0</v>
      </c>
    </row>
    <row r="43" spans="1:3" ht="20.149999999999999" customHeight="1" x14ac:dyDescent="0.35">
      <c r="A43" s="177">
        <v>39</v>
      </c>
      <c r="B43" s="181"/>
      <c r="C43" s="179"/>
    </row>
    <row r="44" spans="1:3" ht="20.149999999999999" customHeight="1" x14ac:dyDescent="0.35">
      <c r="A44" s="177">
        <v>40</v>
      </c>
      <c r="B44" s="180" t="s">
        <v>908</v>
      </c>
      <c r="C44" s="178"/>
    </row>
    <row r="45" spans="1:3" ht="20.149999999999999" customHeight="1" x14ac:dyDescent="0.35">
      <c r="A45" s="177">
        <v>41</v>
      </c>
      <c r="B45" s="179" t="s">
        <v>452</v>
      </c>
      <c r="C45" s="179">
        <f>data!C302</f>
        <v>0</v>
      </c>
    </row>
    <row r="46" spans="1:3" ht="20.149999999999999" customHeight="1" x14ac:dyDescent="0.35">
      <c r="A46" s="177">
        <v>42</v>
      </c>
      <c r="B46" s="179" t="s">
        <v>453</v>
      </c>
      <c r="C46" s="179">
        <f>data!C303</f>
        <v>0</v>
      </c>
    </row>
    <row r="47" spans="1:3" ht="20.149999999999999" customHeight="1" x14ac:dyDescent="0.35">
      <c r="A47" s="177">
        <v>43</v>
      </c>
      <c r="B47" s="179" t="s">
        <v>909</v>
      </c>
      <c r="C47" s="179">
        <f>data!C304</f>
        <v>0</v>
      </c>
    </row>
    <row r="48" spans="1:3" ht="20.149999999999999" customHeight="1" x14ac:dyDescent="0.35">
      <c r="A48" s="177">
        <v>44</v>
      </c>
      <c r="B48" s="179" t="s">
        <v>455</v>
      </c>
      <c r="C48" s="179">
        <f>data!C305</f>
        <v>0</v>
      </c>
    </row>
    <row r="49" spans="1:3" ht="20.149999999999999" customHeight="1" x14ac:dyDescent="0.35">
      <c r="A49" s="177">
        <v>45</v>
      </c>
      <c r="B49" s="179" t="s">
        <v>910</v>
      </c>
      <c r="C49" s="179">
        <f>data!D306</f>
        <v>0</v>
      </c>
    </row>
    <row r="50" spans="1:3" ht="20.149999999999999" customHeight="1" x14ac:dyDescent="0.35">
      <c r="A50" s="182">
        <v>46</v>
      </c>
      <c r="B50" s="183" t="s">
        <v>911</v>
      </c>
      <c r="C50" s="179">
        <f>data!D308</f>
        <v>215896464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2" t="s">
        <v>912</v>
      </c>
      <c r="B53" s="173"/>
      <c r="C53" s="173"/>
    </row>
    <row r="54" spans="1:3" ht="20.149999999999999" customHeight="1" x14ac:dyDescent="0.35">
      <c r="A54" s="172"/>
      <c r="B54" s="173"/>
      <c r="C54" s="101" t="s">
        <v>913</v>
      </c>
    </row>
    <row r="55" spans="1:3" ht="20.149999999999999" customHeight="1" x14ac:dyDescent="0.35">
      <c r="A55" s="124" t="str">
        <f>"Hospital: "&amp;data!C98</f>
        <v>Hospital: Jefferson County Public Hospital District No 2</v>
      </c>
      <c r="B55" s="174"/>
      <c r="C55" s="146" t="str">
        <f>"FYE: "&amp;data!C96</f>
        <v>FYE: 12/31/2023</v>
      </c>
    </row>
    <row r="56" spans="1:3" ht="20.149999999999999" customHeight="1" x14ac:dyDescent="0.35">
      <c r="A56" s="184"/>
      <c r="B56" s="185" t="s">
        <v>914</v>
      </c>
      <c r="C56" s="176"/>
    </row>
    <row r="57" spans="1:3" ht="20.149999999999999" customHeight="1" x14ac:dyDescent="0.35">
      <c r="A57" s="186">
        <v>1</v>
      </c>
      <c r="B57" s="172" t="s">
        <v>459</v>
      </c>
      <c r="C57" s="187"/>
    </row>
    <row r="58" spans="1:3" ht="20.149999999999999" customHeight="1" x14ac:dyDescent="0.35">
      <c r="A58" s="177">
        <v>2</v>
      </c>
      <c r="B58" s="179" t="s">
        <v>460</v>
      </c>
      <c r="C58" s="179">
        <f>data!C314</f>
        <v>0</v>
      </c>
    </row>
    <row r="59" spans="1:3" ht="20.149999999999999" customHeight="1" x14ac:dyDescent="0.35">
      <c r="A59" s="177">
        <v>3</v>
      </c>
      <c r="B59" s="179" t="s">
        <v>915</v>
      </c>
      <c r="C59" s="179">
        <f>data!C315</f>
        <v>6642157</v>
      </c>
    </row>
    <row r="60" spans="1:3" ht="20.149999999999999" customHeight="1" x14ac:dyDescent="0.35">
      <c r="A60" s="177">
        <v>4</v>
      </c>
      <c r="B60" s="179" t="s">
        <v>916</v>
      </c>
      <c r="C60" s="179">
        <f>data!C316</f>
        <v>9991707</v>
      </c>
    </row>
    <row r="61" spans="1:3" ht="20.149999999999999" customHeight="1" x14ac:dyDescent="0.35">
      <c r="A61" s="177">
        <v>5</v>
      </c>
      <c r="B61" s="179" t="s">
        <v>463</v>
      </c>
      <c r="C61" s="179">
        <f>data!C317</f>
        <v>0</v>
      </c>
    </row>
    <row r="62" spans="1:3" ht="20.149999999999999" customHeight="1" x14ac:dyDescent="0.35">
      <c r="A62" s="177">
        <v>6</v>
      </c>
      <c r="B62" s="179" t="s">
        <v>917</v>
      </c>
      <c r="C62" s="179">
        <f>data!C318</f>
        <v>0</v>
      </c>
    </row>
    <row r="63" spans="1:3" ht="20.149999999999999" customHeight="1" x14ac:dyDescent="0.35">
      <c r="A63" s="177">
        <v>7</v>
      </c>
      <c r="B63" s="179" t="s">
        <v>918</v>
      </c>
      <c r="C63" s="179">
        <f>data!C319</f>
        <v>0</v>
      </c>
    </row>
    <row r="64" spans="1:3" ht="20.149999999999999" customHeight="1" x14ac:dyDescent="0.35">
      <c r="A64" s="177">
        <v>8</v>
      </c>
      <c r="B64" s="179" t="s">
        <v>466</v>
      </c>
      <c r="C64" s="179">
        <f>data!C320</f>
        <v>0</v>
      </c>
    </row>
    <row r="65" spans="1:3" ht="20.149999999999999" customHeight="1" x14ac:dyDescent="0.35">
      <c r="A65" s="177">
        <v>9</v>
      </c>
      <c r="B65" s="179" t="s">
        <v>467</v>
      </c>
      <c r="C65" s="179">
        <f>data!C321</f>
        <v>0</v>
      </c>
    </row>
    <row r="66" spans="1:3" ht="20.149999999999999" customHeight="1" x14ac:dyDescent="0.35">
      <c r="A66" s="177">
        <v>10</v>
      </c>
      <c r="B66" s="179" t="s">
        <v>468</v>
      </c>
      <c r="C66" s="179">
        <f>data!C322</f>
        <v>2167412</v>
      </c>
    </row>
    <row r="67" spans="1:3" ht="20.149999999999999" customHeight="1" x14ac:dyDescent="0.35">
      <c r="A67" s="177">
        <v>11</v>
      </c>
      <c r="B67" s="179" t="s">
        <v>919</v>
      </c>
      <c r="C67" s="179">
        <f>data!C323</f>
        <v>1898644</v>
      </c>
    </row>
    <row r="68" spans="1:3" ht="20.149999999999999" customHeight="1" x14ac:dyDescent="0.35">
      <c r="A68" s="177">
        <v>12</v>
      </c>
      <c r="B68" s="179" t="s">
        <v>920</v>
      </c>
      <c r="C68" s="179">
        <f>data!D324</f>
        <v>20699920</v>
      </c>
    </row>
    <row r="69" spans="1:3" ht="20.149999999999999" customHeight="1" x14ac:dyDescent="0.35">
      <c r="A69" s="177">
        <v>13</v>
      </c>
      <c r="B69" s="181"/>
      <c r="C69" s="179"/>
    </row>
    <row r="70" spans="1:3" ht="20.149999999999999" customHeight="1" x14ac:dyDescent="0.35">
      <c r="A70" s="177">
        <v>14</v>
      </c>
      <c r="B70" s="180" t="s">
        <v>921</v>
      </c>
      <c r="C70" s="178"/>
    </row>
    <row r="71" spans="1:3" ht="20.149999999999999" customHeight="1" x14ac:dyDescent="0.35">
      <c r="A71" s="177">
        <v>15</v>
      </c>
      <c r="B71" s="179" t="s">
        <v>472</v>
      </c>
      <c r="C71" s="179">
        <f>data!C326</f>
        <v>0</v>
      </c>
    </row>
    <row r="72" spans="1:3" ht="20.149999999999999" customHeight="1" x14ac:dyDescent="0.35">
      <c r="A72" s="177">
        <v>16</v>
      </c>
      <c r="B72" s="179" t="s">
        <v>922</v>
      </c>
      <c r="C72" s="179">
        <f>data!C327</f>
        <v>0</v>
      </c>
    </row>
    <row r="73" spans="1:3" ht="20.149999999999999" customHeight="1" x14ac:dyDescent="0.35">
      <c r="A73" s="177">
        <v>17</v>
      </c>
      <c r="B73" s="179" t="s">
        <v>474</v>
      </c>
      <c r="C73" s="179">
        <f>data!C328</f>
        <v>0</v>
      </c>
    </row>
    <row r="74" spans="1:3" ht="20.149999999999999" customHeight="1" x14ac:dyDescent="0.35">
      <c r="A74" s="177">
        <v>18</v>
      </c>
      <c r="B74" s="179" t="s">
        <v>923</v>
      </c>
      <c r="C74" s="179">
        <f>data!D329</f>
        <v>0</v>
      </c>
    </row>
    <row r="75" spans="1:3" ht="20.149999999999999" customHeight="1" x14ac:dyDescent="0.35">
      <c r="A75" s="177">
        <v>19</v>
      </c>
      <c r="B75" s="181"/>
      <c r="C75" s="179"/>
    </row>
    <row r="76" spans="1:3" ht="20.149999999999999" customHeight="1" x14ac:dyDescent="0.35">
      <c r="A76" s="177">
        <v>20</v>
      </c>
      <c r="B76" s="180" t="s">
        <v>476</v>
      </c>
      <c r="C76" s="178"/>
    </row>
    <row r="77" spans="1:3" ht="20.149999999999999" customHeight="1" x14ac:dyDescent="0.35">
      <c r="A77" s="177">
        <v>21</v>
      </c>
      <c r="B77" s="179" t="s">
        <v>477</v>
      </c>
      <c r="C77" s="179">
        <f>data!C331</f>
        <v>0</v>
      </c>
    </row>
    <row r="78" spans="1:3" ht="20.149999999999999" customHeight="1" x14ac:dyDescent="0.35">
      <c r="A78" s="177">
        <v>22</v>
      </c>
      <c r="B78" s="179" t="s">
        <v>924</v>
      </c>
      <c r="C78" s="179">
        <f>data!C332</f>
        <v>0</v>
      </c>
    </row>
    <row r="79" spans="1:3" ht="20.149999999999999" customHeight="1" x14ac:dyDescent="0.35">
      <c r="A79" s="177">
        <v>23</v>
      </c>
      <c r="B79" s="179" t="s">
        <v>479</v>
      </c>
      <c r="C79" s="179">
        <f>data!C333</f>
        <v>0</v>
      </c>
    </row>
    <row r="80" spans="1:3" ht="20.149999999999999" customHeight="1" x14ac:dyDescent="0.35">
      <c r="A80" s="177">
        <v>24</v>
      </c>
      <c r="B80" s="179" t="s">
        <v>925</v>
      </c>
      <c r="C80" s="179">
        <f>data!C334</f>
        <v>2691183</v>
      </c>
    </row>
    <row r="81" spans="1:3" ht="20.149999999999999" customHeight="1" x14ac:dyDescent="0.35">
      <c r="A81" s="177">
        <v>25</v>
      </c>
      <c r="B81" s="179" t="s">
        <v>481</v>
      </c>
      <c r="C81" s="179">
        <f>data!C335</f>
        <v>117600068</v>
      </c>
    </row>
    <row r="82" spans="1:3" ht="20.149999999999999" customHeight="1" x14ac:dyDescent="0.35">
      <c r="A82" s="177">
        <v>26</v>
      </c>
      <c r="B82" s="179" t="s">
        <v>926</v>
      </c>
      <c r="C82" s="179">
        <f>data!C336</f>
        <v>0</v>
      </c>
    </row>
    <row r="83" spans="1:3" ht="20.149999999999999" customHeight="1" x14ac:dyDescent="0.35">
      <c r="A83" s="177">
        <v>27</v>
      </c>
      <c r="B83" s="179" t="s">
        <v>483</v>
      </c>
      <c r="C83" s="179">
        <f>data!C337</f>
        <v>0</v>
      </c>
    </row>
    <row r="84" spans="1:3" ht="20.149999999999999" customHeight="1" x14ac:dyDescent="0.35">
      <c r="A84" s="177">
        <v>28</v>
      </c>
      <c r="B84" s="179" t="s">
        <v>484</v>
      </c>
      <c r="C84" s="179">
        <f>data!C338</f>
        <v>0</v>
      </c>
    </row>
    <row r="85" spans="1:3" ht="20.149999999999999" customHeight="1" x14ac:dyDescent="0.35">
      <c r="A85" s="177">
        <v>29</v>
      </c>
      <c r="B85" s="179" t="s">
        <v>615</v>
      </c>
      <c r="C85" s="179">
        <f>data!D339</f>
        <v>120291251</v>
      </c>
    </row>
    <row r="86" spans="1:3" ht="20.149999999999999" customHeight="1" x14ac:dyDescent="0.35">
      <c r="A86" s="177">
        <v>30</v>
      </c>
      <c r="B86" s="179" t="s">
        <v>927</v>
      </c>
      <c r="C86" s="179">
        <f>data!D340</f>
        <v>1898644</v>
      </c>
    </row>
    <row r="87" spans="1:3" ht="20.149999999999999" customHeight="1" x14ac:dyDescent="0.35">
      <c r="A87" s="177">
        <v>31</v>
      </c>
      <c r="B87" s="179" t="s">
        <v>928</v>
      </c>
      <c r="C87" s="179">
        <f>data!D341</f>
        <v>118392607</v>
      </c>
    </row>
    <row r="88" spans="1:3" ht="20.149999999999999" customHeight="1" x14ac:dyDescent="0.35">
      <c r="A88" s="177">
        <v>32</v>
      </c>
      <c r="B88" s="181"/>
      <c r="C88" s="179"/>
    </row>
    <row r="89" spans="1:3" ht="20.149999999999999" customHeight="1" x14ac:dyDescent="0.35">
      <c r="A89" s="177">
        <v>33</v>
      </c>
      <c r="B89" s="188" t="s">
        <v>929</v>
      </c>
      <c r="C89" s="179">
        <f>data!C343</f>
        <v>76803937</v>
      </c>
    </row>
    <row r="90" spans="1:3" ht="20.149999999999999" customHeight="1" x14ac:dyDescent="0.35">
      <c r="A90" s="177">
        <v>34</v>
      </c>
      <c r="B90" s="179"/>
      <c r="C90" s="179"/>
    </row>
    <row r="91" spans="1:3" ht="20.149999999999999" customHeight="1" x14ac:dyDescent="0.35">
      <c r="A91" s="177">
        <v>35</v>
      </c>
      <c r="B91" s="180" t="s">
        <v>930</v>
      </c>
      <c r="C91" s="178"/>
    </row>
    <row r="92" spans="1:3" ht="20.149999999999999" customHeight="1" x14ac:dyDescent="0.35">
      <c r="A92" s="177">
        <v>36</v>
      </c>
      <c r="B92" s="179" t="s">
        <v>488</v>
      </c>
      <c r="C92" s="179">
        <f>data!C345</f>
        <v>0</v>
      </c>
    </row>
    <row r="93" spans="1:3" ht="20.149999999999999" customHeight="1" x14ac:dyDescent="0.35">
      <c r="A93" s="177">
        <v>37</v>
      </c>
      <c r="B93" s="181"/>
      <c r="C93" s="179"/>
    </row>
    <row r="94" spans="1:3" ht="20.149999999999999" customHeight="1" x14ac:dyDescent="0.35">
      <c r="A94" s="177">
        <v>38</v>
      </c>
      <c r="B94" s="179" t="s">
        <v>489</v>
      </c>
      <c r="C94" s="179">
        <f>data!C346</f>
        <v>0</v>
      </c>
    </row>
    <row r="95" spans="1:3" ht="20.149999999999999" customHeight="1" x14ac:dyDescent="0.35">
      <c r="A95" s="177">
        <v>39</v>
      </c>
      <c r="B95" s="181"/>
      <c r="C95" s="179"/>
    </row>
    <row r="96" spans="1:3" ht="20.149999999999999" customHeight="1" x14ac:dyDescent="0.35">
      <c r="A96" s="177">
        <v>40</v>
      </c>
      <c r="B96" s="179" t="s">
        <v>931</v>
      </c>
      <c r="C96" s="179">
        <f>data!C347</f>
        <v>0</v>
      </c>
    </row>
    <row r="97" spans="1:3" ht="20.149999999999999" customHeight="1" x14ac:dyDescent="0.35">
      <c r="A97" s="177">
        <v>41</v>
      </c>
      <c r="B97" s="181"/>
      <c r="C97" s="179"/>
    </row>
    <row r="98" spans="1:3" ht="20.149999999999999" customHeight="1" x14ac:dyDescent="0.35">
      <c r="A98" s="177">
        <v>42</v>
      </c>
      <c r="B98" s="179" t="s">
        <v>932</v>
      </c>
      <c r="C98" s="179">
        <f>data!C348</f>
        <v>0</v>
      </c>
    </row>
    <row r="99" spans="1:3" ht="20.149999999999999" customHeight="1" x14ac:dyDescent="0.35">
      <c r="A99" s="177">
        <v>43</v>
      </c>
      <c r="B99" s="179" t="s">
        <v>933</v>
      </c>
      <c r="C99" s="179"/>
    </row>
    <row r="100" spans="1:3" ht="20.149999999999999" customHeight="1" x14ac:dyDescent="0.35">
      <c r="A100" s="177">
        <v>44</v>
      </c>
      <c r="B100" s="181"/>
      <c r="C100" s="179"/>
    </row>
    <row r="101" spans="1:3" ht="20.149999999999999" customHeight="1" x14ac:dyDescent="0.35">
      <c r="A101" s="177">
        <v>45</v>
      </c>
      <c r="B101" s="179" t="s">
        <v>934</v>
      </c>
      <c r="C101" s="179">
        <f>data!C349</f>
        <v>0</v>
      </c>
    </row>
    <row r="102" spans="1:3" ht="20.149999999999999" customHeight="1" x14ac:dyDescent="0.35">
      <c r="A102" s="177">
        <v>46</v>
      </c>
      <c r="B102" s="179" t="s">
        <v>935</v>
      </c>
      <c r="C102" s="179">
        <f>data!C343+data!C345+data!C346+data!C347+data!C348-data!C349</f>
        <v>76803937</v>
      </c>
    </row>
    <row r="103" spans="1:3" ht="20.149999999999999" customHeight="1" x14ac:dyDescent="0.35">
      <c r="A103" s="177">
        <v>47</v>
      </c>
      <c r="B103" s="179" t="s">
        <v>936</v>
      </c>
      <c r="C103" s="179">
        <f>data!D352</f>
        <v>215896464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2" t="s">
        <v>937</v>
      </c>
      <c r="B106" s="173"/>
      <c r="C106" s="173"/>
    </row>
    <row r="107" spans="1:3" ht="20.149999999999999" customHeight="1" x14ac:dyDescent="0.35">
      <c r="A107" s="174"/>
      <c r="C107" s="101" t="s">
        <v>938</v>
      </c>
    </row>
    <row r="108" spans="1:3" ht="20.149999999999999" customHeight="1" x14ac:dyDescent="0.35">
      <c r="A108" s="124" t="str">
        <f>"Hospital: "&amp;data!C98</f>
        <v>Hospital: Jefferson County Public Hospital District No 2</v>
      </c>
      <c r="B108" s="174"/>
      <c r="C108" s="146" t="str">
        <f>"FYE: "&amp;data!C96</f>
        <v>FYE: 12/31/2023</v>
      </c>
    </row>
    <row r="109" spans="1:3" ht="20.149999999999999" customHeight="1" x14ac:dyDescent="0.35">
      <c r="A109" s="175"/>
      <c r="B109" s="189"/>
      <c r="C109" s="190"/>
    </row>
    <row r="110" spans="1:3" ht="20.149999999999999" customHeight="1" x14ac:dyDescent="0.35">
      <c r="A110" s="177">
        <v>1</v>
      </c>
      <c r="B110" s="180" t="s">
        <v>939</v>
      </c>
      <c r="C110" s="178"/>
    </row>
    <row r="111" spans="1:3" ht="20.149999999999999" customHeight="1" x14ac:dyDescent="0.35">
      <c r="A111" s="177">
        <v>2</v>
      </c>
      <c r="B111" s="179" t="s">
        <v>497</v>
      </c>
      <c r="C111" s="179">
        <f>data!C358</f>
        <v>47410374</v>
      </c>
    </row>
    <row r="112" spans="1:3" ht="20.149999999999999" customHeight="1" x14ac:dyDescent="0.35">
      <c r="A112" s="177">
        <v>3</v>
      </c>
      <c r="B112" s="179" t="s">
        <v>498</v>
      </c>
      <c r="C112" s="179">
        <f>data!C359</f>
        <v>317847706</v>
      </c>
    </row>
    <row r="113" spans="1:3" ht="20.149999999999999" customHeight="1" x14ac:dyDescent="0.35">
      <c r="A113" s="177">
        <v>4</v>
      </c>
      <c r="B113" s="179" t="s">
        <v>940</v>
      </c>
      <c r="C113" s="179">
        <f>data!D360</f>
        <v>365258080</v>
      </c>
    </row>
    <row r="114" spans="1:3" ht="20.149999999999999" customHeight="1" x14ac:dyDescent="0.35">
      <c r="A114" s="177">
        <v>5</v>
      </c>
      <c r="B114" s="181"/>
      <c r="C114" s="179"/>
    </row>
    <row r="115" spans="1:3" ht="20.149999999999999" customHeight="1" x14ac:dyDescent="0.35">
      <c r="A115" s="177">
        <v>6</v>
      </c>
      <c r="B115" s="180" t="s">
        <v>941</v>
      </c>
      <c r="C115" s="178"/>
    </row>
    <row r="116" spans="1:3" ht="20.149999999999999" customHeight="1" x14ac:dyDescent="0.35">
      <c r="A116" s="177">
        <v>7</v>
      </c>
      <c r="B116" s="191" t="s">
        <v>942</v>
      </c>
      <c r="C116" s="192">
        <f>data!C362</f>
        <v>2094777</v>
      </c>
    </row>
    <row r="117" spans="1:3" ht="20.149999999999999" customHeight="1" x14ac:dyDescent="0.35">
      <c r="A117" s="177">
        <v>8</v>
      </c>
      <c r="B117" s="179" t="s">
        <v>501</v>
      </c>
      <c r="C117" s="192">
        <f>data!C363</f>
        <v>197486228</v>
      </c>
    </row>
    <row r="118" spans="1:3" ht="20.149999999999999" customHeight="1" x14ac:dyDescent="0.35">
      <c r="A118" s="177">
        <v>9</v>
      </c>
      <c r="B118" s="179" t="s">
        <v>943</v>
      </c>
      <c r="C118" s="192">
        <f>data!C364</f>
        <v>3495078</v>
      </c>
    </row>
    <row r="119" spans="1:3" ht="20.149999999999999" customHeight="1" x14ac:dyDescent="0.35">
      <c r="A119" s="177">
        <v>10</v>
      </c>
      <c r="B119" s="179" t="s">
        <v>944</v>
      </c>
      <c r="C119" s="192">
        <f>data!C365</f>
        <v>0</v>
      </c>
    </row>
    <row r="120" spans="1:3" ht="20.149999999999999" customHeight="1" x14ac:dyDescent="0.35">
      <c r="A120" s="177">
        <v>11</v>
      </c>
      <c r="B120" s="179" t="s">
        <v>888</v>
      </c>
      <c r="C120" s="192">
        <f>data!D366</f>
        <v>203076083</v>
      </c>
    </row>
    <row r="121" spans="1:3" ht="20.149999999999999" customHeight="1" x14ac:dyDescent="0.35">
      <c r="A121" s="177">
        <v>12</v>
      </c>
      <c r="B121" s="179" t="s">
        <v>945</v>
      </c>
      <c r="C121" s="192">
        <f>data!D367</f>
        <v>162181997</v>
      </c>
    </row>
    <row r="122" spans="1:3" ht="20.149999999999999" customHeight="1" x14ac:dyDescent="0.35">
      <c r="A122" s="177">
        <v>13</v>
      </c>
      <c r="B122" s="181"/>
      <c r="C122" s="179"/>
    </row>
    <row r="123" spans="1:3" ht="20.149999999999999" customHeight="1" x14ac:dyDescent="0.35">
      <c r="A123" s="177">
        <v>14</v>
      </c>
      <c r="B123" s="180" t="s">
        <v>505</v>
      </c>
      <c r="C123" s="178"/>
    </row>
    <row r="124" spans="1:3" ht="20.149999999999999" customHeight="1" x14ac:dyDescent="0.35">
      <c r="A124" s="177">
        <v>15</v>
      </c>
      <c r="B124" s="193" t="s">
        <v>506</v>
      </c>
      <c r="C124" s="194"/>
    </row>
    <row r="125" spans="1:3" ht="20.149999999999999" customHeight="1" x14ac:dyDescent="0.35">
      <c r="A125" s="198" t="s">
        <v>946</v>
      </c>
      <c r="B125" s="195" t="s">
        <v>507</v>
      </c>
      <c r="C125" s="194">
        <f>data!C370</f>
        <v>66093</v>
      </c>
    </row>
    <row r="126" spans="1:3" ht="20.149999999999999" customHeight="1" x14ac:dyDescent="0.35">
      <c r="A126" s="198" t="s">
        <v>947</v>
      </c>
      <c r="B126" s="195" t="s">
        <v>508</v>
      </c>
      <c r="C126" s="194">
        <f>data!C371</f>
        <v>270680</v>
      </c>
    </row>
    <row r="127" spans="1:3" ht="20.149999999999999" customHeight="1" x14ac:dyDescent="0.35">
      <c r="A127" s="198" t="s">
        <v>948</v>
      </c>
      <c r="B127" s="195" t="s">
        <v>509</v>
      </c>
      <c r="C127" s="194">
        <f>data!C372</f>
        <v>0</v>
      </c>
    </row>
    <row r="128" spans="1:3" ht="20.149999999999999" customHeight="1" x14ac:dyDescent="0.35">
      <c r="A128" s="198" t="s">
        <v>949</v>
      </c>
      <c r="B128" s="195" t="s">
        <v>510</v>
      </c>
      <c r="C128" s="194">
        <f>data!C373</f>
        <v>531604</v>
      </c>
    </row>
    <row r="129" spans="1:3" ht="20.149999999999999" customHeight="1" x14ac:dyDescent="0.35">
      <c r="A129" s="198" t="s">
        <v>950</v>
      </c>
      <c r="B129" s="195" t="s">
        <v>511</v>
      </c>
      <c r="C129" s="194">
        <f>data!C374</f>
        <v>4105839</v>
      </c>
    </row>
    <row r="130" spans="1:3" ht="20.149999999999999" customHeight="1" x14ac:dyDescent="0.35">
      <c r="A130" s="198" t="s">
        <v>951</v>
      </c>
      <c r="B130" s="195" t="s">
        <v>512</v>
      </c>
      <c r="C130" s="194">
        <f>data!C375</f>
        <v>0</v>
      </c>
    </row>
    <row r="131" spans="1:3" ht="20.149999999999999" customHeight="1" x14ac:dyDescent="0.35">
      <c r="A131" s="198" t="s">
        <v>952</v>
      </c>
      <c r="B131" s="195" t="s">
        <v>513</v>
      </c>
      <c r="C131" s="194">
        <f>data!C376</f>
        <v>0</v>
      </c>
    </row>
    <row r="132" spans="1:3" ht="20.149999999999999" customHeight="1" x14ac:dyDescent="0.35">
      <c r="A132" s="198" t="s">
        <v>953</v>
      </c>
      <c r="B132" s="195" t="s">
        <v>514</v>
      </c>
      <c r="C132" s="194">
        <f>data!C377</f>
        <v>0</v>
      </c>
    </row>
    <row r="133" spans="1:3" ht="20.149999999999999" customHeight="1" x14ac:dyDescent="0.35">
      <c r="A133" s="198" t="s">
        <v>954</v>
      </c>
      <c r="B133" s="195" t="s">
        <v>515</v>
      </c>
      <c r="C133" s="194">
        <f>data!C378</f>
        <v>14365</v>
      </c>
    </row>
    <row r="134" spans="1:3" ht="20.149999999999999" customHeight="1" x14ac:dyDescent="0.35">
      <c r="A134" s="198" t="s">
        <v>955</v>
      </c>
      <c r="B134" s="195" t="s">
        <v>516</v>
      </c>
      <c r="C134" s="194">
        <f>data!C379</f>
        <v>297085</v>
      </c>
    </row>
    <row r="135" spans="1:3" ht="20.149999999999999" customHeight="1" x14ac:dyDescent="0.35">
      <c r="A135" s="198" t="s">
        <v>956</v>
      </c>
      <c r="B135" s="195" t="s">
        <v>517</v>
      </c>
      <c r="C135" s="194">
        <f>data!C380</f>
        <v>1104725</v>
      </c>
    </row>
    <row r="136" spans="1:3" ht="20.149999999999999" customHeight="1" x14ac:dyDescent="0.35">
      <c r="A136" s="177">
        <v>16</v>
      </c>
      <c r="B136" s="179" t="s">
        <v>519</v>
      </c>
      <c r="C136" s="194">
        <f>data!C381</f>
        <v>0</v>
      </c>
    </row>
    <row r="137" spans="1:3" ht="20.149999999999999" customHeight="1" x14ac:dyDescent="0.35">
      <c r="A137" s="177">
        <v>17</v>
      </c>
      <c r="B137" s="179" t="s">
        <v>957</v>
      </c>
      <c r="C137" s="192">
        <f>data!D383</f>
        <v>6390391</v>
      </c>
    </row>
    <row r="138" spans="1:3" ht="20.149999999999999" customHeight="1" x14ac:dyDescent="0.35">
      <c r="A138" s="177">
        <v>18</v>
      </c>
      <c r="B138" s="179" t="s">
        <v>958</v>
      </c>
      <c r="C138" s="192">
        <f>data!D384</f>
        <v>168572388</v>
      </c>
    </row>
    <row r="139" spans="1:3" ht="20.149999999999999" customHeight="1" x14ac:dyDescent="0.35">
      <c r="A139" s="177">
        <v>19</v>
      </c>
      <c r="B139" s="181"/>
      <c r="C139" s="179"/>
    </row>
    <row r="140" spans="1:3" ht="20.149999999999999" customHeight="1" x14ac:dyDescent="0.35">
      <c r="A140" s="177">
        <v>20</v>
      </c>
      <c r="B140" s="180" t="s">
        <v>959</v>
      </c>
      <c r="C140" s="178"/>
    </row>
    <row r="141" spans="1:3" ht="20.149999999999999" customHeight="1" x14ac:dyDescent="0.35">
      <c r="A141" s="177">
        <v>21</v>
      </c>
      <c r="B141" s="179" t="s">
        <v>523</v>
      </c>
      <c r="C141" s="192">
        <f>data!C389</f>
        <v>78786190</v>
      </c>
    </row>
    <row r="142" spans="1:3" ht="20.149999999999999" customHeight="1" x14ac:dyDescent="0.35">
      <c r="A142" s="177">
        <v>22</v>
      </c>
      <c r="B142" s="179" t="s">
        <v>11</v>
      </c>
      <c r="C142" s="192">
        <f>data!C390</f>
        <v>17654434</v>
      </c>
    </row>
    <row r="143" spans="1:3" ht="20.149999999999999" customHeight="1" x14ac:dyDescent="0.35">
      <c r="A143" s="177">
        <v>23</v>
      </c>
      <c r="B143" s="179" t="s">
        <v>264</v>
      </c>
      <c r="C143" s="192">
        <f>data!C391</f>
        <v>9384974</v>
      </c>
    </row>
    <row r="144" spans="1:3" ht="20.149999999999999" customHeight="1" x14ac:dyDescent="0.35">
      <c r="A144" s="177">
        <v>24</v>
      </c>
      <c r="B144" s="179" t="s">
        <v>265</v>
      </c>
      <c r="C144" s="192">
        <f>data!C392</f>
        <v>36234026</v>
      </c>
    </row>
    <row r="145" spans="1:3" ht="20.149999999999999" customHeight="1" x14ac:dyDescent="0.35">
      <c r="A145" s="177">
        <v>25</v>
      </c>
      <c r="B145" s="179" t="s">
        <v>960</v>
      </c>
      <c r="C145" s="192">
        <f>data!C393</f>
        <v>1390258</v>
      </c>
    </row>
    <row r="146" spans="1:3" ht="20.149999999999999" customHeight="1" x14ac:dyDescent="0.35">
      <c r="A146" s="177">
        <v>26</v>
      </c>
      <c r="B146" s="179" t="s">
        <v>961</v>
      </c>
      <c r="C146" s="192">
        <f>data!C394</f>
        <v>11319626</v>
      </c>
    </row>
    <row r="147" spans="1:3" ht="20.149999999999999" customHeight="1" x14ac:dyDescent="0.35">
      <c r="A147" s="177">
        <v>27</v>
      </c>
      <c r="B147" s="179" t="s">
        <v>16</v>
      </c>
      <c r="C147" s="192">
        <f>data!C395</f>
        <v>5248300</v>
      </c>
    </row>
    <row r="148" spans="1:3" ht="20.149999999999999" customHeight="1" x14ac:dyDescent="0.35">
      <c r="A148" s="177">
        <v>28</v>
      </c>
      <c r="B148" s="179" t="s">
        <v>962</v>
      </c>
      <c r="C148" s="192">
        <f>data!C396</f>
        <v>605941</v>
      </c>
    </row>
    <row r="149" spans="1:3" ht="20.149999999999999" customHeight="1" x14ac:dyDescent="0.35">
      <c r="A149" s="177">
        <v>29</v>
      </c>
      <c r="B149" s="179" t="s">
        <v>528</v>
      </c>
      <c r="C149" s="192">
        <f>data!C397</f>
        <v>1631953</v>
      </c>
    </row>
    <row r="150" spans="1:3" ht="20.149999999999999" customHeight="1" x14ac:dyDescent="0.35">
      <c r="A150" s="177">
        <v>30</v>
      </c>
      <c r="B150" s="179" t="s">
        <v>963</v>
      </c>
      <c r="C150" s="192">
        <f>data!C398</f>
        <v>1165083</v>
      </c>
    </row>
    <row r="151" spans="1:3" ht="20.149999999999999" customHeight="1" x14ac:dyDescent="0.35">
      <c r="A151" s="177">
        <v>31</v>
      </c>
      <c r="B151" s="179" t="s">
        <v>530</v>
      </c>
      <c r="C151" s="192">
        <f>data!C399</f>
        <v>1067360</v>
      </c>
    </row>
    <row r="152" spans="1:3" ht="20.149999999999999" customHeight="1" x14ac:dyDescent="0.35">
      <c r="A152" s="177">
        <v>32</v>
      </c>
      <c r="B152" s="179" t="s">
        <v>269</v>
      </c>
      <c r="C152" s="192"/>
    </row>
    <row r="153" spans="1:3" ht="20.149999999999999" customHeight="1" x14ac:dyDescent="0.35">
      <c r="A153" s="198" t="s">
        <v>964</v>
      </c>
      <c r="B153" s="196" t="s">
        <v>270</v>
      </c>
      <c r="C153" s="192">
        <f>data!C401</f>
        <v>0</v>
      </c>
    </row>
    <row r="154" spans="1:3" ht="20.149999999999999" customHeight="1" x14ac:dyDescent="0.35">
      <c r="A154" s="198" t="s">
        <v>965</v>
      </c>
      <c r="B154" s="196" t="s">
        <v>271</v>
      </c>
      <c r="C154" s="192">
        <f>data!C402</f>
        <v>0</v>
      </c>
    </row>
    <row r="155" spans="1:3" ht="20.149999999999999" customHeight="1" x14ac:dyDescent="0.35">
      <c r="A155" s="198" t="s">
        <v>966</v>
      </c>
      <c r="B155" s="196" t="s">
        <v>967</v>
      </c>
      <c r="C155" s="192">
        <f>data!C403</f>
        <v>478031</v>
      </c>
    </row>
    <row r="156" spans="1:3" ht="20.149999999999999" customHeight="1" x14ac:dyDescent="0.35">
      <c r="A156" s="198" t="s">
        <v>968</v>
      </c>
      <c r="B156" s="196" t="s">
        <v>273</v>
      </c>
      <c r="C156" s="192">
        <f>data!C404</f>
        <v>0</v>
      </c>
    </row>
    <row r="157" spans="1:3" ht="20.149999999999999" customHeight="1" x14ac:dyDescent="0.35">
      <c r="A157" s="198" t="s">
        <v>969</v>
      </c>
      <c r="B157" s="196" t="s">
        <v>274</v>
      </c>
      <c r="C157" s="192">
        <f>data!C405</f>
        <v>0</v>
      </c>
    </row>
    <row r="158" spans="1:3" ht="20.149999999999999" customHeight="1" x14ac:dyDescent="0.35">
      <c r="A158" s="198" t="s">
        <v>970</v>
      </c>
      <c r="B158" s="196" t="s">
        <v>275</v>
      </c>
      <c r="C158" s="192">
        <f>data!C406</f>
        <v>0</v>
      </c>
    </row>
    <row r="159" spans="1:3" ht="20.149999999999999" customHeight="1" x14ac:dyDescent="0.35">
      <c r="A159" s="198" t="s">
        <v>971</v>
      </c>
      <c r="B159" s="196" t="s">
        <v>276</v>
      </c>
      <c r="C159" s="192">
        <f>data!C407</f>
        <v>0</v>
      </c>
    </row>
    <row r="160" spans="1:3" ht="20.149999999999999" customHeight="1" x14ac:dyDescent="0.35">
      <c r="A160" s="198" t="s">
        <v>972</v>
      </c>
      <c r="B160" s="196" t="s">
        <v>277</v>
      </c>
      <c r="C160" s="192">
        <f>data!C408</f>
        <v>1205143</v>
      </c>
    </row>
    <row r="161" spans="1:3" ht="20.149999999999999" customHeight="1" x14ac:dyDescent="0.35">
      <c r="A161" s="198" t="s">
        <v>973</v>
      </c>
      <c r="B161" s="196" t="s">
        <v>278</v>
      </c>
      <c r="C161" s="192">
        <f>data!C409</f>
        <v>0</v>
      </c>
    </row>
    <row r="162" spans="1:3" ht="20.149999999999999" customHeight="1" x14ac:dyDescent="0.35">
      <c r="A162" s="198" t="s">
        <v>974</v>
      </c>
      <c r="B162" s="196" t="s">
        <v>279</v>
      </c>
      <c r="C162" s="192">
        <f>data!C410</f>
        <v>155306</v>
      </c>
    </row>
    <row r="163" spans="1:3" ht="20.149999999999999" customHeight="1" x14ac:dyDescent="0.35">
      <c r="A163" s="198" t="s">
        <v>975</v>
      </c>
      <c r="B163" s="196" t="s">
        <v>280</v>
      </c>
      <c r="C163" s="192">
        <f>data!C411</f>
        <v>775639</v>
      </c>
    </row>
    <row r="164" spans="1:3" ht="20.149999999999999" customHeight="1" x14ac:dyDescent="0.35">
      <c r="A164" s="198" t="s">
        <v>976</v>
      </c>
      <c r="B164" s="196" t="s">
        <v>281</v>
      </c>
      <c r="C164" s="192">
        <f>data!C412</f>
        <v>0</v>
      </c>
    </row>
    <row r="165" spans="1:3" ht="20.149999999999999" customHeight="1" x14ac:dyDescent="0.35">
      <c r="A165" s="198" t="s">
        <v>977</v>
      </c>
      <c r="B165" s="196" t="s">
        <v>282</v>
      </c>
      <c r="C165" s="192">
        <f>data!C413</f>
        <v>0</v>
      </c>
    </row>
    <row r="166" spans="1:3" ht="20.149999999999999" customHeight="1" x14ac:dyDescent="0.35">
      <c r="A166" s="198" t="s">
        <v>978</v>
      </c>
      <c r="B166" s="196" t="s">
        <v>979</v>
      </c>
      <c r="C166" s="192">
        <f>data!C414</f>
        <v>3462832</v>
      </c>
    </row>
    <row r="167" spans="1:3" ht="20.149999999999999" customHeight="1" x14ac:dyDescent="0.35">
      <c r="A167" s="177">
        <v>34</v>
      </c>
      <c r="B167" s="179" t="s">
        <v>980</v>
      </c>
      <c r="C167" s="192">
        <f>data!D416</f>
        <v>170565096</v>
      </c>
    </row>
    <row r="168" spans="1:3" ht="20.149999999999999" customHeight="1" x14ac:dyDescent="0.35">
      <c r="A168" s="177">
        <v>35</v>
      </c>
      <c r="B168" s="179" t="s">
        <v>981</v>
      </c>
      <c r="C168" s="192">
        <f>data!D417</f>
        <v>-1992708</v>
      </c>
    </row>
    <row r="169" spans="1:3" ht="20.149999999999999" customHeight="1" x14ac:dyDescent="0.35">
      <c r="A169" s="177">
        <v>36</v>
      </c>
      <c r="B169" s="181"/>
      <c r="C169" s="179"/>
    </row>
    <row r="170" spans="1:3" ht="20.149999999999999" customHeight="1" x14ac:dyDescent="0.35">
      <c r="A170" s="177">
        <v>37</v>
      </c>
      <c r="B170" s="179" t="s">
        <v>982</v>
      </c>
      <c r="C170" s="192">
        <f>data!D420</f>
        <v>1906573</v>
      </c>
    </row>
    <row r="171" spans="1:3" ht="20.149999999999999" customHeight="1" x14ac:dyDescent="0.35">
      <c r="A171" s="177">
        <v>38</v>
      </c>
      <c r="B171" s="181"/>
      <c r="C171" s="179"/>
    </row>
    <row r="172" spans="1:3" ht="20.149999999999999" customHeight="1" x14ac:dyDescent="0.35">
      <c r="A172" s="177">
        <v>39</v>
      </c>
      <c r="B172" s="179" t="s">
        <v>983</v>
      </c>
      <c r="C172" s="179">
        <f>data!D421</f>
        <v>-86135</v>
      </c>
    </row>
    <row r="173" spans="1:3" ht="20.149999999999999" customHeight="1" x14ac:dyDescent="0.35">
      <c r="A173" s="177">
        <v>40</v>
      </c>
      <c r="B173" s="181"/>
      <c r="C173" s="179"/>
    </row>
    <row r="174" spans="1:3" ht="20.149999999999999" customHeight="1" x14ac:dyDescent="0.35">
      <c r="A174" s="177">
        <v>41</v>
      </c>
      <c r="B174" s="179" t="s">
        <v>984</v>
      </c>
      <c r="C174" s="192">
        <f>data!C422</f>
        <v>0</v>
      </c>
    </row>
    <row r="175" spans="1:3" ht="20.149999999999999" customHeight="1" x14ac:dyDescent="0.35">
      <c r="A175" s="177">
        <v>42</v>
      </c>
      <c r="B175" s="179" t="s">
        <v>985</v>
      </c>
      <c r="C175" s="192">
        <f>data!C423</f>
        <v>0</v>
      </c>
    </row>
    <row r="176" spans="1:3" ht="20.149999999999999" customHeight="1" x14ac:dyDescent="0.35">
      <c r="A176" s="177">
        <v>43</v>
      </c>
      <c r="B176" s="181"/>
      <c r="C176" s="179"/>
    </row>
    <row r="177" spans="1:3" ht="20.149999999999999" customHeight="1" x14ac:dyDescent="0.35">
      <c r="A177" s="177">
        <v>44</v>
      </c>
      <c r="B177" s="179" t="s">
        <v>986</v>
      </c>
      <c r="C177" s="192">
        <f>data!D424</f>
        <v>-86135</v>
      </c>
    </row>
    <row r="178" spans="1:3" ht="20.149999999999999" customHeight="1" x14ac:dyDescent="0.35">
      <c r="A178" s="182">
        <v>45</v>
      </c>
      <c r="B178" s="181" t="s">
        <v>987</v>
      </c>
      <c r="C178" s="179"/>
    </row>
    <row r="179" spans="1:3" ht="20.149999999999999" customHeight="1" x14ac:dyDescent="0.35">
      <c r="A179" s="199"/>
      <c r="B179" s="197"/>
      <c r="C179" s="183"/>
    </row>
  </sheetData>
  <phoneticPr fontId="0" type="noConversion"/>
  <printOptions horizontalCentered="1" verticalCentered="1" gridLines="1" gridLinesSet="0"/>
  <pageMargins left="0" right="0" top="0" bottom="0" header="0" footer="0"/>
  <pageSetup scale="72" fitToHeight="3" orientation="portrait" r:id="rId1"/>
  <headerFooter alignWithMargins="0"/>
  <rowBreaks count="3" manualBreakCount="3">
    <brk id="52" max="3" man="1"/>
    <brk id="105" max="3" man="1"/>
    <brk id="151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6A9A2-B870-4FE1-9D40-ADD591BEFC21}">
  <sheetPr codeName="Sheet11"/>
  <dimension ref="A1:N410"/>
  <sheetViews>
    <sheetView view="pageBreakPreview" topLeftCell="A340" zoomScale="60" zoomScaleNormal="100" workbookViewId="0">
      <selection activeCell="I373" sqref="I373"/>
    </sheetView>
  </sheetViews>
  <sheetFormatPr defaultColWidth="8.9140625" defaultRowHeight="20.149999999999999" customHeight="1" x14ac:dyDescent="0.35"/>
  <cols>
    <col min="1" max="1" width="5.75" style="323" customWidth="1"/>
    <col min="2" max="2" width="22.4140625" style="323" customWidth="1"/>
    <col min="3" max="8" width="13.75" style="323" customWidth="1"/>
    <col min="9" max="9" width="15.75" style="323" customWidth="1"/>
    <col min="10" max="13" width="8.9140625" style="323" customWidth="1"/>
    <col min="14" max="16384" width="8.9140625" style="323"/>
  </cols>
  <sheetData>
    <row r="1" spans="1:9" customFormat="1" ht="20.149999999999999" customHeight="1" x14ac:dyDescent="0.35">
      <c r="A1" s="324" t="s">
        <v>988</v>
      </c>
      <c r="B1" s="325"/>
      <c r="C1" s="325"/>
      <c r="D1" s="325"/>
      <c r="E1" s="325"/>
      <c r="F1" s="325"/>
      <c r="G1" s="325"/>
      <c r="H1" s="325"/>
    </row>
    <row r="2" spans="1:9" customFormat="1" ht="20.149999999999999" customHeight="1" x14ac:dyDescent="0.35">
      <c r="A2" s="326"/>
      <c r="I2" s="327" t="s">
        <v>989</v>
      </c>
    </row>
    <row r="3" spans="1:9" customFormat="1" ht="20.149999999999999" customHeight="1" x14ac:dyDescent="0.35">
      <c r="A3" s="326"/>
      <c r="I3" s="326"/>
    </row>
    <row r="4" spans="1:9" customFormat="1" ht="20.149999999999999" customHeight="1" x14ac:dyDescent="0.35">
      <c r="A4" s="328" t="str">
        <f>"Hospital: "&amp;data!C98</f>
        <v>Hospital: Jefferson County Public Hospital District No 2</v>
      </c>
      <c r="G4" s="329"/>
      <c r="H4" s="328" t="str">
        <f>"FYE: "&amp;data!C96</f>
        <v>FYE: 12/31/2023</v>
      </c>
    </row>
    <row r="5" spans="1:9" customFormat="1" ht="20.149999999999999" customHeight="1" x14ac:dyDescent="0.35">
      <c r="A5" s="330">
        <v>1</v>
      </c>
      <c r="B5" s="331" t="s">
        <v>236</v>
      </c>
      <c r="C5" s="332" t="s">
        <v>36</v>
      </c>
      <c r="D5" s="333" t="s">
        <v>37</v>
      </c>
      <c r="E5" s="333" t="s">
        <v>38</v>
      </c>
      <c r="F5" s="333" t="s">
        <v>39</v>
      </c>
      <c r="G5" s="333" t="s">
        <v>40</v>
      </c>
      <c r="H5" s="333" t="s">
        <v>41</v>
      </c>
      <c r="I5" s="333" t="s">
        <v>42</v>
      </c>
    </row>
    <row r="6" spans="1:9" customFormat="1" ht="20.149999999999999" customHeight="1" x14ac:dyDescent="0.35">
      <c r="A6" s="334">
        <v>2</v>
      </c>
      <c r="B6" s="335" t="s">
        <v>990</v>
      </c>
      <c r="C6" s="336" t="s">
        <v>118</v>
      </c>
      <c r="D6" s="337" t="s">
        <v>991</v>
      </c>
      <c r="E6" s="337" t="s">
        <v>120</v>
      </c>
      <c r="F6" s="337" t="s">
        <v>121</v>
      </c>
      <c r="G6" s="337" t="s">
        <v>122</v>
      </c>
      <c r="H6" s="337" t="s">
        <v>123</v>
      </c>
      <c r="I6" s="337" t="s">
        <v>124</v>
      </c>
    </row>
    <row r="7" spans="1:9" customFormat="1" ht="20.149999999999999" customHeight="1" x14ac:dyDescent="0.35">
      <c r="A7" s="334"/>
      <c r="B7" s="335"/>
      <c r="C7" s="337" t="s">
        <v>190</v>
      </c>
      <c r="D7" s="337" t="s">
        <v>992</v>
      </c>
      <c r="E7" s="337" t="s">
        <v>190</v>
      </c>
      <c r="F7" s="337" t="s">
        <v>993</v>
      </c>
      <c r="G7" s="337" t="s">
        <v>192</v>
      </c>
      <c r="H7" s="337" t="s">
        <v>190</v>
      </c>
      <c r="I7" s="337" t="s">
        <v>193</v>
      </c>
    </row>
    <row r="8" spans="1:9" customFormat="1" ht="20.149999999999999" customHeight="1" x14ac:dyDescent="0.35">
      <c r="A8" s="330">
        <v>3</v>
      </c>
      <c r="B8" s="331" t="s">
        <v>994</v>
      </c>
      <c r="C8" s="333" t="s">
        <v>242</v>
      </c>
      <c r="D8" s="333" t="s">
        <v>242</v>
      </c>
      <c r="E8" s="333" t="s">
        <v>242</v>
      </c>
      <c r="F8" s="333" t="s">
        <v>242</v>
      </c>
      <c r="G8" s="333" t="s">
        <v>242</v>
      </c>
      <c r="H8" s="333" t="s">
        <v>242</v>
      </c>
      <c r="I8" s="333" t="s">
        <v>242</v>
      </c>
    </row>
    <row r="9" spans="1:9" customFormat="1" ht="20.149999999999999" customHeight="1" x14ac:dyDescent="0.35">
      <c r="A9" s="330">
        <v>4</v>
      </c>
      <c r="B9" s="331" t="s">
        <v>261</v>
      </c>
      <c r="C9" s="331">
        <f>data!C59</f>
        <v>285</v>
      </c>
      <c r="D9" s="331">
        <f>data!D59</f>
        <v>0</v>
      </c>
      <c r="E9" s="331">
        <f>data!E59</f>
        <v>4280</v>
      </c>
      <c r="F9" s="331">
        <f>data!F59</f>
        <v>0</v>
      </c>
      <c r="G9" s="331">
        <f>data!G59</f>
        <v>0</v>
      </c>
      <c r="H9" s="331">
        <f>data!H59</f>
        <v>0</v>
      </c>
      <c r="I9" s="331">
        <f>data!I59</f>
        <v>0</v>
      </c>
    </row>
    <row r="10" spans="1:9" customFormat="1" ht="20.149999999999999" customHeight="1" x14ac:dyDescent="0.35">
      <c r="A10" s="330">
        <v>5</v>
      </c>
      <c r="B10" s="331" t="s">
        <v>262</v>
      </c>
      <c r="C10" s="338">
        <f>data!C60</f>
        <v>6.6</v>
      </c>
      <c r="D10" s="338">
        <f>data!D60</f>
        <v>0</v>
      </c>
      <c r="E10" s="338">
        <f>data!E60</f>
        <v>47.56</v>
      </c>
      <c r="F10" s="338">
        <f>data!F60</f>
        <v>0</v>
      </c>
      <c r="G10" s="338">
        <f>data!G60</f>
        <v>0</v>
      </c>
      <c r="H10" s="338">
        <f>data!H60</f>
        <v>0</v>
      </c>
      <c r="I10" s="338">
        <f>data!I60</f>
        <v>0</v>
      </c>
    </row>
    <row r="11" spans="1:9" customFormat="1" ht="20.149999999999999" customHeight="1" x14ac:dyDescent="0.35">
      <c r="A11" s="330">
        <v>6</v>
      </c>
      <c r="B11" s="331" t="s">
        <v>263</v>
      </c>
      <c r="C11" s="331">
        <f>data!C61</f>
        <v>873960</v>
      </c>
      <c r="D11" s="331">
        <f>data!D61</f>
        <v>0</v>
      </c>
      <c r="E11" s="331">
        <f>data!E61</f>
        <v>5530571</v>
      </c>
      <c r="F11" s="331">
        <f>data!F61</f>
        <v>0</v>
      </c>
      <c r="G11" s="331">
        <f>data!G61</f>
        <v>0</v>
      </c>
      <c r="H11" s="331">
        <f>data!H61</f>
        <v>0</v>
      </c>
      <c r="I11" s="331">
        <f>data!I61</f>
        <v>0</v>
      </c>
    </row>
    <row r="12" spans="1:9" customFormat="1" ht="20.149999999999999" customHeight="1" x14ac:dyDescent="0.35">
      <c r="A12" s="330">
        <v>7</v>
      </c>
      <c r="B12" s="331" t="s">
        <v>11</v>
      </c>
      <c r="C12" s="331">
        <f>data!C62</f>
        <v>195837</v>
      </c>
      <c r="D12" s="331">
        <f>data!D62</f>
        <v>0</v>
      </c>
      <c r="E12" s="331">
        <f>data!E62</f>
        <v>1239292</v>
      </c>
      <c r="F12" s="331">
        <f>data!F62</f>
        <v>0</v>
      </c>
      <c r="G12" s="331">
        <f>data!G62</f>
        <v>0</v>
      </c>
      <c r="H12" s="331">
        <f>data!H62</f>
        <v>0</v>
      </c>
      <c r="I12" s="331">
        <f>data!I62</f>
        <v>0</v>
      </c>
    </row>
    <row r="13" spans="1:9" customFormat="1" ht="20.149999999999999" customHeight="1" x14ac:dyDescent="0.35">
      <c r="A13" s="330">
        <v>8</v>
      </c>
      <c r="B13" s="331" t="s">
        <v>264</v>
      </c>
      <c r="C13" s="331">
        <f>data!C63</f>
        <v>400874</v>
      </c>
      <c r="D13" s="331">
        <f>data!D63</f>
        <v>0</v>
      </c>
      <c r="E13" s="331">
        <f>data!E63</f>
        <v>577580</v>
      </c>
      <c r="F13" s="331">
        <f>data!F63</f>
        <v>0</v>
      </c>
      <c r="G13" s="331">
        <f>data!G63</f>
        <v>0</v>
      </c>
      <c r="H13" s="331">
        <f>data!H63</f>
        <v>0</v>
      </c>
      <c r="I13" s="331">
        <f>data!I63</f>
        <v>0</v>
      </c>
    </row>
    <row r="14" spans="1:9" customFormat="1" ht="20.149999999999999" customHeight="1" x14ac:dyDescent="0.35">
      <c r="A14" s="330">
        <v>9</v>
      </c>
      <c r="B14" s="331" t="s">
        <v>265</v>
      </c>
      <c r="C14" s="331">
        <f>data!C64</f>
        <v>63201</v>
      </c>
      <c r="D14" s="331">
        <f>data!D64</f>
        <v>0</v>
      </c>
      <c r="E14" s="331">
        <f>data!E64</f>
        <v>104992</v>
      </c>
      <c r="F14" s="331">
        <f>data!F64</f>
        <v>0</v>
      </c>
      <c r="G14" s="331">
        <f>data!G64</f>
        <v>0</v>
      </c>
      <c r="H14" s="331">
        <f>data!H64</f>
        <v>0</v>
      </c>
      <c r="I14" s="331">
        <f>data!I64</f>
        <v>0</v>
      </c>
    </row>
    <row r="15" spans="1:9" customFormat="1" ht="20.149999999999999" customHeight="1" x14ac:dyDescent="0.35">
      <c r="A15" s="330">
        <v>10</v>
      </c>
      <c r="B15" s="331" t="s">
        <v>525</v>
      </c>
      <c r="C15" s="331">
        <f>data!C65</f>
        <v>0</v>
      </c>
      <c r="D15" s="331">
        <f>data!D65</f>
        <v>0</v>
      </c>
      <c r="E15" s="331">
        <f>data!E65</f>
        <v>0</v>
      </c>
      <c r="F15" s="331">
        <f>data!F65</f>
        <v>0</v>
      </c>
      <c r="G15" s="331">
        <f>data!G65</f>
        <v>0</v>
      </c>
      <c r="H15" s="331">
        <f>data!H65</f>
        <v>0</v>
      </c>
      <c r="I15" s="331">
        <f>data!I65</f>
        <v>0</v>
      </c>
    </row>
    <row r="16" spans="1:9" customFormat="1" ht="20.149999999999999" customHeight="1" x14ac:dyDescent="0.35">
      <c r="A16" s="330">
        <v>11</v>
      </c>
      <c r="B16" s="331" t="s">
        <v>526</v>
      </c>
      <c r="C16" s="331">
        <f>data!C66</f>
        <v>5010</v>
      </c>
      <c r="D16" s="331">
        <f>data!D66</f>
        <v>0</v>
      </c>
      <c r="E16" s="331">
        <f>data!E66</f>
        <v>47025</v>
      </c>
      <c r="F16" s="331">
        <f>data!F66</f>
        <v>0</v>
      </c>
      <c r="G16" s="331">
        <f>data!G66</f>
        <v>0</v>
      </c>
      <c r="H16" s="331">
        <f>data!H66</f>
        <v>0</v>
      </c>
      <c r="I16" s="331">
        <f>data!I66</f>
        <v>0</v>
      </c>
    </row>
    <row r="17" spans="1:9" customFormat="1" ht="20.149999999999999" customHeight="1" x14ac:dyDescent="0.35">
      <c r="A17" s="330">
        <v>12</v>
      </c>
      <c r="B17" s="331" t="s">
        <v>16</v>
      </c>
      <c r="C17" s="331">
        <f>data!C67</f>
        <v>99443</v>
      </c>
      <c r="D17" s="331">
        <f>data!D67</f>
        <v>0</v>
      </c>
      <c r="E17" s="331">
        <f>data!E67</f>
        <v>369618</v>
      </c>
      <c r="F17" s="331">
        <f>data!F67</f>
        <v>0</v>
      </c>
      <c r="G17" s="331">
        <f>data!G67</f>
        <v>0</v>
      </c>
      <c r="H17" s="331">
        <f>data!H67</f>
        <v>0</v>
      </c>
      <c r="I17" s="331">
        <f>data!I67</f>
        <v>0</v>
      </c>
    </row>
    <row r="18" spans="1:9" customFormat="1" ht="20.149999999999999" customHeight="1" x14ac:dyDescent="0.35">
      <c r="A18" s="330">
        <v>13</v>
      </c>
      <c r="B18" s="331" t="s">
        <v>995</v>
      </c>
      <c r="C18" s="331">
        <f>data!C68</f>
        <v>0</v>
      </c>
      <c r="D18" s="331">
        <f>data!D68</f>
        <v>0</v>
      </c>
      <c r="E18" s="331">
        <f>data!E68</f>
        <v>0</v>
      </c>
      <c r="F18" s="331">
        <f>data!F68</f>
        <v>0</v>
      </c>
      <c r="G18" s="331">
        <f>data!G68</f>
        <v>0</v>
      </c>
      <c r="H18" s="331">
        <f>data!H68</f>
        <v>0</v>
      </c>
      <c r="I18" s="331">
        <f>data!I68</f>
        <v>0</v>
      </c>
    </row>
    <row r="19" spans="1:9" customFormat="1" ht="20.149999999999999" customHeight="1" x14ac:dyDescent="0.35">
      <c r="A19" s="330">
        <v>14</v>
      </c>
      <c r="B19" s="331" t="s">
        <v>996</v>
      </c>
      <c r="C19" s="331">
        <f>data!C69</f>
        <v>14708</v>
      </c>
      <c r="D19" s="331">
        <f>data!D69</f>
        <v>0</v>
      </c>
      <c r="E19" s="331">
        <f>data!E69</f>
        <v>58183</v>
      </c>
      <c r="F19" s="331">
        <f>data!F69</f>
        <v>0</v>
      </c>
      <c r="G19" s="331">
        <f>data!G69</f>
        <v>0</v>
      </c>
      <c r="H19" s="331">
        <f>data!H69</f>
        <v>0</v>
      </c>
      <c r="I19" s="331">
        <f>data!I69</f>
        <v>0</v>
      </c>
    </row>
    <row r="20" spans="1:9" customFormat="1" ht="20.149999999999999" customHeight="1" x14ac:dyDescent="0.35">
      <c r="A20" s="330">
        <v>15</v>
      </c>
      <c r="B20" s="331" t="s">
        <v>284</v>
      </c>
      <c r="C20" s="331">
        <f>-data!C84</f>
        <v>0</v>
      </c>
      <c r="D20" s="331">
        <f>-data!D84</f>
        <v>0</v>
      </c>
      <c r="E20" s="331">
        <f>-data!E84</f>
        <v>0</v>
      </c>
      <c r="F20" s="331">
        <f>-data!F84</f>
        <v>0</v>
      </c>
      <c r="G20" s="331">
        <f>-data!G84</f>
        <v>0</v>
      </c>
      <c r="H20" s="331">
        <f>-data!H84</f>
        <v>0</v>
      </c>
      <c r="I20" s="331">
        <f>-data!I84</f>
        <v>0</v>
      </c>
    </row>
    <row r="21" spans="1:9" customFormat="1" ht="20.149999999999999" customHeight="1" x14ac:dyDescent="0.35">
      <c r="A21" s="330">
        <v>16</v>
      </c>
      <c r="B21" s="339" t="s">
        <v>997</v>
      </c>
      <c r="C21" s="331">
        <f>data!C85</f>
        <v>1653033</v>
      </c>
      <c r="D21" s="331">
        <f>data!D85</f>
        <v>0</v>
      </c>
      <c r="E21" s="331">
        <f>data!E85</f>
        <v>7927261</v>
      </c>
      <c r="F21" s="331">
        <f>data!F85</f>
        <v>0</v>
      </c>
      <c r="G21" s="331">
        <f>data!G85</f>
        <v>0</v>
      </c>
      <c r="H21" s="331">
        <f>data!H85</f>
        <v>0</v>
      </c>
      <c r="I21" s="331">
        <f>data!I85</f>
        <v>0</v>
      </c>
    </row>
    <row r="22" spans="1:9" customFormat="1" ht="20.149999999999999" customHeight="1" x14ac:dyDescent="0.35">
      <c r="A22" s="330">
        <v>17</v>
      </c>
      <c r="B22" s="331" t="s">
        <v>286</v>
      </c>
      <c r="C22" s="340"/>
      <c r="D22" s="341"/>
      <c r="E22" s="341"/>
      <c r="F22" s="341"/>
      <c r="G22" s="341"/>
      <c r="H22" s="341"/>
      <c r="I22" s="341"/>
    </row>
    <row r="23" spans="1:9" customFormat="1" ht="20.149999999999999" customHeight="1" x14ac:dyDescent="0.35">
      <c r="A23" s="330">
        <v>18</v>
      </c>
      <c r="B23" s="331" t="s">
        <v>998</v>
      </c>
      <c r="C23" s="339">
        <f>+data!M668</f>
        <v>867971</v>
      </c>
      <c r="D23" s="339">
        <f>+data!M669</f>
        <v>0</v>
      </c>
      <c r="E23" s="339">
        <f>+data!M670</f>
        <v>5593187</v>
      </c>
      <c r="F23" s="339">
        <f>+data!M671</f>
        <v>0</v>
      </c>
      <c r="G23" s="339">
        <f>+data!M672</f>
        <v>0</v>
      </c>
      <c r="H23" s="339">
        <f>+data!M673</f>
        <v>0</v>
      </c>
      <c r="I23" s="339">
        <f>+data!M674</f>
        <v>0</v>
      </c>
    </row>
    <row r="24" spans="1:9" customFormat="1" ht="20.149999999999999" customHeight="1" x14ac:dyDescent="0.35">
      <c r="A24" s="330">
        <v>19</v>
      </c>
      <c r="B24" s="339" t="s">
        <v>999</v>
      </c>
      <c r="C24" s="331">
        <f>data!C87</f>
        <v>3159523</v>
      </c>
      <c r="D24" s="331">
        <f>data!D87</f>
        <v>0</v>
      </c>
      <c r="E24" s="331">
        <f>data!E87</f>
        <v>11773892</v>
      </c>
      <c r="F24" s="331">
        <f>data!F87</f>
        <v>0</v>
      </c>
      <c r="G24" s="331">
        <f>data!G87</f>
        <v>0</v>
      </c>
      <c r="H24" s="331">
        <f>data!H87</f>
        <v>0</v>
      </c>
      <c r="I24" s="331">
        <f>data!I87</f>
        <v>0</v>
      </c>
    </row>
    <row r="25" spans="1:9" customFormat="1" ht="20.149999999999999" customHeight="1" x14ac:dyDescent="0.35">
      <c r="A25" s="330">
        <v>20</v>
      </c>
      <c r="B25" s="339" t="s">
        <v>1000</v>
      </c>
      <c r="C25" s="331">
        <f>data!C88</f>
        <v>7779</v>
      </c>
      <c r="D25" s="331">
        <f>data!D88</f>
        <v>0</v>
      </c>
      <c r="E25" s="331">
        <f>data!E88</f>
        <v>2476237</v>
      </c>
      <c r="F25" s="331">
        <f>data!F88</f>
        <v>0</v>
      </c>
      <c r="G25" s="331">
        <f>data!G88</f>
        <v>0</v>
      </c>
      <c r="H25" s="331">
        <f>data!H88</f>
        <v>0</v>
      </c>
      <c r="I25" s="331">
        <f>data!I88</f>
        <v>0</v>
      </c>
    </row>
    <row r="26" spans="1:9" customFormat="1" ht="18" customHeight="1" x14ac:dyDescent="0.35">
      <c r="A26" s="330">
        <v>21</v>
      </c>
      <c r="B26" s="339" t="s">
        <v>1001</v>
      </c>
      <c r="C26" s="331">
        <f>data!C89</f>
        <v>3167302</v>
      </c>
      <c r="D26" s="331">
        <f>data!D89</f>
        <v>0</v>
      </c>
      <c r="E26" s="331">
        <f>data!E89</f>
        <v>14250129</v>
      </c>
      <c r="F26" s="331">
        <f>data!F89</f>
        <v>0</v>
      </c>
      <c r="G26" s="331">
        <f>data!G89</f>
        <v>0</v>
      </c>
      <c r="H26" s="331">
        <f>data!H89</f>
        <v>0</v>
      </c>
      <c r="I26" s="331">
        <f>data!I89</f>
        <v>0</v>
      </c>
    </row>
    <row r="27" spans="1:9" customFormat="1" ht="20.149999999999999" customHeight="1" x14ac:dyDescent="0.35">
      <c r="A27" s="330" t="s">
        <v>1002</v>
      </c>
      <c r="B27" s="331"/>
      <c r="C27" s="341"/>
      <c r="D27" s="341"/>
      <c r="E27" s="341"/>
      <c r="F27" s="341"/>
      <c r="G27" s="341"/>
      <c r="H27" s="341"/>
      <c r="I27" s="341"/>
    </row>
    <row r="28" spans="1:9" customFormat="1" ht="20.149999999999999" customHeight="1" x14ac:dyDescent="0.35">
      <c r="A28" s="330">
        <v>22</v>
      </c>
      <c r="B28" s="331" t="s">
        <v>1003</v>
      </c>
      <c r="C28" s="331">
        <f>data!C90</f>
        <v>2621</v>
      </c>
      <c r="D28" s="331">
        <f>data!D90</f>
        <v>0</v>
      </c>
      <c r="E28" s="331">
        <f>data!E90</f>
        <v>9742</v>
      </c>
      <c r="F28" s="331">
        <f>data!F90</f>
        <v>0</v>
      </c>
      <c r="G28" s="331">
        <f>data!G90</f>
        <v>0</v>
      </c>
      <c r="H28" s="331">
        <f>data!H90</f>
        <v>0</v>
      </c>
      <c r="I28" s="331">
        <f>data!I90</f>
        <v>0</v>
      </c>
    </row>
    <row r="29" spans="1:9" customFormat="1" ht="20.149999999999999" customHeight="1" x14ac:dyDescent="0.35">
      <c r="A29" s="330">
        <v>23</v>
      </c>
      <c r="B29" s="331" t="s">
        <v>1004</v>
      </c>
      <c r="C29" s="331">
        <f>data!C91</f>
        <v>776</v>
      </c>
      <c r="D29" s="331">
        <f>data!D91</f>
        <v>0</v>
      </c>
      <c r="E29" s="331">
        <f>data!E91</f>
        <v>13743</v>
      </c>
      <c r="F29" s="331">
        <f>data!F91</f>
        <v>0</v>
      </c>
      <c r="G29" s="331">
        <f>data!G91</f>
        <v>0</v>
      </c>
      <c r="H29" s="331">
        <f>data!H91</f>
        <v>0</v>
      </c>
      <c r="I29" s="331">
        <f>data!I91</f>
        <v>0</v>
      </c>
    </row>
    <row r="30" spans="1:9" customFormat="1" ht="20.149999999999999" customHeight="1" x14ac:dyDescent="0.35">
      <c r="A30" s="330">
        <v>24</v>
      </c>
      <c r="B30" s="331" t="s">
        <v>1005</v>
      </c>
      <c r="C30" s="331">
        <f>data!C92</f>
        <v>190</v>
      </c>
      <c r="D30" s="331">
        <f>data!D92</f>
        <v>0</v>
      </c>
      <c r="E30" s="331">
        <f>data!E92</f>
        <v>696</v>
      </c>
      <c r="F30" s="331">
        <f>data!F92</f>
        <v>0</v>
      </c>
      <c r="G30" s="331">
        <f>data!G92</f>
        <v>0</v>
      </c>
      <c r="H30" s="331">
        <f>data!H92</f>
        <v>0</v>
      </c>
      <c r="I30" s="331">
        <f>data!I92</f>
        <v>0</v>
      </c>
    </row>
    <row r="31" spans="1:9" customFormat="1" ht="20.149999999999999" customHeight="1" x14ac:dyDescent="0.35">
      <c r="A31" s="330">
        <v>25</v>
      </c>
      <c r="B31" s="331" t="s">
        <v>1006</v>
      </c>
      <c r="C31" s="331">
        <f>data!C93</f>
        <v>11161</v>
      </c>
      <c r="D31" s="331">
        <f>data!D93</f>
        <v>0</v>
      </c>
      <c r="E31" s="331">
        <f>data!E93</f>
        <v>52221</v>
      </c>
      <c r="F31" s="331">
        <f>data!F93</f>
        <v>0</v>
      </c>
      <c r="G31" s="331">
        <f>data!G93</f>
        <v>0</v>
      </c>
      <c r="H31" s="331">
        <f>data!H93</f>
        <v>0</v>
      </c>
      <c r="I31" s="331">
        <f>data!I93</f>
        <v>0</v>
      </c>
    </row>
    <row r="32" spans="1:9" customFormat="1" ht="20.149999999999999" customHeight="1" x14ac:dyDescent="0.35">
      <c r="A32" s="330">
        <v>26</v>
      </c>
      <c r="B32" s="331" t="s">
        <v>294</v>
      </c>
      <c r="C32" s="338">
        <f>data!C94</f>
        <v>6.6</v>
      </c>
      <c r="D32" s="338">
        <f>data!D94</f>
        <v>0</v>
      </c>
      <c r="E32" s="338">
        <f>data!E94</f>
        <v>39.450000000000003</v>
      </c>
      <c r="F32" s="338">
        <f>data!F94</f>
        <v>0</v>
      </c>
      <c r="G32" s="338">
        <f>data!G94</f>
        <v>0</v>
      </c>
      <c r="H32" s="338">
        <f>data!H94</f>
        <v>0</v>
      </c>
      <c r="I32" s="338">
        <f>data!I94</f>
        <v>0</v>
      </c>
    </row>
    <row r="33" spans="1:9" customFormat="1" ht="20.149999999999999" customHeight="1" x14ac:dyDescent="0.35">
      <c r="A33" s="324" t="s">
        <v>988</v>
      </c>
      <c r="B33" s="325"/>
      <c r="C33" s="325"/>
      <c r="D33" s="325"/>
      <c r="E33" s="325"/>
      <c r="F33" s="325"/>
      <c r="G33" s="325"/>
      <c r="H33" s="325"/>
      <c r="I33" s="324"/>
    </row>
    <row r="34" spans="1:9" customFormat="1" ht="20.149999999999999" customHeight="1" x14ac:dyDescent="0.35">
      <c r="A34" s="326"/>
      <c r="I34" s="327" t="s">
        <v>1007</v>
      </c>
    </row>
    <row r="35" spans="1:9" customFormat="1" ht="20.149999999999999" customHeight="1" x14ac:dyDescent="0.35">
      <c r="A35" s="326"/>
      <c r="I35" s="326"/>
    </row>
    <row r="36" spans="1:9" customFormat="1" ht="20.149999999999999" customHeight="1" x14ac:dyDescent="0.35">
      <c r="A36" s="328" t="str">
        <f>"Hospital: "&amp;data!C98</f>
        <v>Hospital: Jefferson County Public Hospital District No 2</v>
      </c>
      <c r="G36" s="329"/>
      <c r="H36" s="328" t="str">
        <f>"FYE: "&amp;data!C96</f>
        <v>FYE: 12/31/2023</v>
      </c>
    </row>
    <row r="37" spans="1:9" customFormat="1" ht="20.149999999999999" customHeight="1" x14ac:dyDescent="0.35">
      <c r="A37" s="330">
        <v>1</v>
      </c>
      <c r="B37" s="331" t="s">
        <v>236</v>
      </c>
      <c r="C37" s="333" t="s">
        <v>43</v>
      </c>
      <c r="D37" s="333" t="s">
        <v>44</v>
      </c>
      <c r="E37" s="333" t="s">
        <v>45</v>
      </c>
      <c r="F37" s="333" t="s">
        <v>46</v>
      </c>
      <c r="G37" s="333" t="s">
        <v>47</v>
      </c>
      <c r="H37" s="333" t="s">
        <v>48</v>
      </c>
      <c r="I37" s="333" t="s">
        <v>49</v>
      </c>
    </row>
    <row r="38" spans="1:9" customFormat="1" ht="20.149999999999999" customHeight="1" x14ac:dyDescent="0.35">
      <c r="A38" s="334">
        <v>2</v>
      </c>
      <c r="B38" s="335" t="s">
        <v>990</v>
      </c>
      <c r="C38" s="337"/>
      <c r="D38" s="337" t="s">
        <v>126</v>
      </c>
      <c r="E38" s="337" t="s">
        <v>127</v>
      </c>
      <c r="F38" s="337" t="s">
        <v>1008</v>
      </c>
      <c r="G38" s="337" t="s">
        <v>129</v>
      </c>
      <c r="H38" s="337" t="s">
        <v>1009</v>
      </c>
      <c r="I38" s="337" t="s">
        <v>131</v>
      </c>
    </row>
    <row r="39" spans="1:9" customFormat="1" ht="20.149999999999999" customHeight="1" x14ac:dyDescent="0.35">
      <c r="A39" s="334"/>
      <c r="B39" s="335"/>
      <c r="C39" s="337" t="s">
        <v>125</v>
      </c>
      <c r="D39" s="337" t="s">
        <v>184</v>
      </c>
      <c r="E39" s="336" t="s">
        <v>194</v>
      </c>
      <c r="F39" s="337" t="s">
        <v>195</v>
      </c>
      <c r="G39" s="337" t="s">
        <v>196</v>
      </c>
      <c r="H39" s="337" t="s">
        <v>197</v>
      </c>
      <c r="I39" s="337" t="s">
        <v>196</v>
      </c>
    </row>
    <row r="40" spans="1:9" customFormat="1" ht="20.149999999999999" customHeight="1" x14ac:dyDescent="0.35">
      <c r="A40" s="330">
        <v>3</v>
      </c>
      <c r="B40" s="331" t="s">
        <v>994</v>
      </c>
      <c r="C40" s="333" t="s">
        <v>243</v>
      </c>
      <c r="D40" s="333" t="s">
        <v>242</v>
      </c>
      <c r="E40" s="333" t="s">
        <v>242</v>
      </c>
      <c r="F40" s="333" t="s">
        <v>242</v>
      </c>
      <c r="G40" s="333" t="s">
        <v>242</v>
      </c>
      <c r="H40" s="333" t="s">
        <v>244</v>
      </c>
      <c r="I40" s="332" t="s">
        <v>245</v>
      </c>
    </row>
    <row r="41" spans="1:9" customFormat="1" ht="20.149999999999999" customHeight="1" x14ac:dyDescent="0.35">
      <c r="A41" s="330">
        <v>4</v>
      </c>
      <c r="B41" s="331" t="s">
        <v>261</v>
      </c>
      <c r="C41" s="331">
        <f>data!J59</f>
        <v>136</v>
      </c>
      <c r="D41" s="331">
        <f>data!K59</f>
        <v>0</v>
      </c>
      <c r="E41" s="331">
        <f>data!L59</f>
        <v>107</v>
      </c>
      <c r="F41" s="331">
        <f>data!M59</f>
        <v>15635</v>
      </c>
      <c r="G41" s="331">
        <f>data!N59</f>
        <v>0</v>
      </c>
      <c r="H41" s="331">
        <f>data!O59</f>
        <v>70</v>
      </c>
      <c r="I41" s="331">
        <f>data!P59</f>
        <v>217456</v>
      </c>
    </row>
    <row r="42" spans="1:9" customFormat="1" ht="20.149999999999999" customHeight="1" x14ac:dyDescent="0.35">
      <c r="A42" s="330">
        <v>5</v>
      </c>
      <c r="B42" s="331" t="s">
        <v>262</v>
      </c>
      <c r="C42" s="338">
        <f>data!J60</f>
        <v>1.51</v>
      </c>
      <c r="D42" s="338">
        <f>data!K60</f>
        <v>0</v>
      </c>
      <c r="E42" s="338">
        <f>data!L60</f>
        <v>1.19</v>
      </c>
      <c r="F42" s="338">
        <f>data!M60</f>
        <v>10.37</v>
      </c>
      <c r="G42" s="338">
        <f>data!N60</f>
        <v>0</v>
      </c>
      <c r="H42" s="338">
        <f>data!O60</f>
        <v>0.78</v>
      </c>
      <c r="I42" s="338">
        <f>data!P60</f>
        <v>19.78</v>
      </c>
    </row>
    <row r="43" spans="1:9" customFormat="1" ht="20.149999999999999" customHeight="1" x14ac:dyDescent="0.35">
      <c r="A43" s="330">
        <v>6</v>
      </c>
      <c r="B43" s="331" t="s">
        <v>263</v>
      </c>
      <c r="C43" s="331">
        <f>data!J61</f>
        <v>175738</v>
      </c>
      <c r="D43" s="331">
        <f>data!K61</f>
        <v>0</v>
      </c>
      <c r="E43" s="331">
        <f>data!L61</f>
        <v>138264</v>
      </c>
      <c r="F43" s="331">
        <f>data!M61</f>
        <v>1141383</v>
      </c>
      <c r="G43" s="331">
        <f>data!N61</f>
        <v>0</v>
      </c>
      <c r="H43" s="331">
        <f>data!O61</f>
        <v>90453</v>
      </c>
      <c r="I43" s="331">
        <f>data!P61</f>
        <v>1675031</v>
      </c>
    </row>
    <row r="44" spans="1:9" customFormat="1" ht="20.149999999999999" customHeight="1" x14ac:dyDescent="0.35">
      <c r="A44" s="330">
        <v>7</v>
      </c>
      <c r="B44" s="331" t="s">
        <v>11</v>
      </c>
      <c r="C44" s="331">
        <f>data!J62</f>
        <v>39379</v>
      </c>
      <c r="D44" s="331">
        <f>data!K62</f>
        <v>0</v>
      </c>
      <c r="E44" s="331">
        <f>data!L62</f>
        <v>30982</v>
      </c>
      <c r="F44" s="331">
        <f>data!M62</f>
        <v>255761</v>
      </c>
      <c r="G44" s="331">
        <f>data!N62</f>
        <v>0</v>
      </c>
      <c r="H44" s="331">
        <f>data!O62</f>
        <v>20269</v>
      </c>
      <c r="I44" s="331">
        <f>data!P62</f>
        <v>375341</v>
      </c>
    </row>
    <row r="45" spans="1:9" customFormat="1" ht="20.149999999999999" customHeight="1" x14ac:dyDescent="0.35">
      <c r="A45" s="330">
        <v>8</v>
      </c>
      <c r="B45" s="331" t="s">
        <v>264</v>
      </c>
      <c r="C45" s="331">
        <f>data!J63</f>
        <v>18353</v>
      </c>
      <c r="D45" s="331">
        <f>data!K63</f>
        <v>0</v>
      </c>
      <c r="E45" s="331">
        <f>data!L63</f>
        <v>14439</v>
      </c>
      <c r="F45" s="331">
        <f>data!M63</f>
        <v>0</v>
      </c>
      <c r="G45" s="331">
        <f>data!N63</f>
        <v>0</v>
      </c>
      <c r="H45" s="331">
        <f>data!O63</f>
        <v>9446</v>
      </c>
      <c r="I45" s="331">
        <f>data!P63</f>
        <v>1342672</v>
      </c>
    </row>
    <row r="46" spans="1:9" customFormat="1" ht="20.149999999999999" customHeight="1" x14ac:dyDescent="0.35">
      <c r="A46" s="330">
        <v>9</v>
      </c>
      <c r="B46" s="331" t="s">
        <v>265</v>
      </c>
      <c r="C46" s="331">
        <f>data!J64</f>
        <v>3336</v>
      </c>
      <c r="D46" s="331">
        <f>data!K64</f>
        <v>0</v>
      </c>
      <c r="E46" s="331">
        <f>data!L64</f>
        <v>2625</v>
      </c>
      <c r="F46" s="331">
        <f>data!M64</f>
        <v>11781</v>
      </c>
      <c r="G46" s="331">
        <f>data!N64</f>
        <v>0</v>
      </c>
      <c r="H46" s="331">
        <f>data!O64</f>
        <v>1717</v>
      </c>
      <c r="I46" s="331">
        <f>data!P64</f>
        <v>475287</v>
      </c>
    </row>
    <row r="47" spans="1:9" customFormat="1" ht="20.149999999999999" customHeight="1" x14ac:dyDescent="0.35">
      <c r="A47" s="330">
        <v>10</v>
      </c>
      <c r="B47" s="331" t="s">
        <v>525</v>
      </c>
      <c r="C47" s="331">
        <f>data!J65</f>
        <v>0</v>
      </c>
      <c r="D47" s="331">
        <f>data!K65</f>
        <v>0</v>
      </c>
      <c r="E47" s="331">
        <f>data!L65</f>
        <v>0</v>
      </c>
      <c r="F47" s="331">
        <f>data!M65</f>
        <v>1899</v>
      </c>
      <c r="G47" s="331">
        <f>data!N65</f>
        <v>0</v>
      </c>
      <c r="H47" s="331">
        <f>data!O65</f>
        <v>0</v>
      </c>
      <c r="I47" s="331">
        <f>data!P65</f>
        <v>8607</v>
      </c>
    </row>
    <row r="48" spans="1:9" customFormat="1" ht="20.149999999999999" customHeight="1" x14ac:dyDescent="0.35">
      <c r="A48" s="330">
        <v>11</v>
      </c>
      <c r="B48" s="331" t="s">
        <v>526</v>
      </c>
      <c r="C48" s="331">
        <f>data!J66</f>
        <v>1494</v>
      </c>
      <c r="D48" s="331">
        <f>data!K66</f>
        <v>0</v>
      </c>
      <c r="E48" s="331">
        <f>data!L66</f>
        <v>1176</v>
      </c>
      <c r="F48" s="331">
        <f>data!M66</f>
        <v>245240</v>
      </c>
      <c r="G48" s="331">
        <f>data!N66</f>
        <v>0</v>
      </c>
      <c r="H48" s="331">
        <f>data!O66</f>
        <v>769</v>
      </c>
      <c r="I48" s="331">
        <f>data!P66</f>
        <v>12311</v>
      </c>
    </row>
    <row r="49" spans="1:11" customFormat="1" ht="20.149999999999999" customHeight="1" x14ac:dyDescent="0.35">
      <c r="A49" s="330">
        <v>12</v>
      </c>
      <c r="B49" s="331" t="s">
        <v>16</v>
      </c>
      <c r="C49" s="331">
        <f>data!J67</f>
        <v>11762</v>
      </c>
      <c r="D49" s="331">
        <f>data!K67</f>
        <v>0</v>
      </c>
      <c r="E49" s="331">
        <f>data!L67</f>
        <v>9258</v>
      </c>
      <c r="F49" s="331">
        <f>data!M67</f>
        <v>0</v>
      </c>
      <c r="G49" s="331">
        <f>data!N67</f>
        <v>0</v>
      </c>
      <c r="H49" s="331">
        <f>data!O67</f>
        <v>6033</v>
      </c>
      <c r="I49" s="331">
        <f>data!P67</f>
        <v>469820</v>
      </c>
    </row>
    <row r="50" spans="1:11" customFormat="1" ht="20.149999999999999" customHeight="1" x14ac:dyDescent="0.35">
      <c r="A50" s="330">
        <v>13</v>
      </c>
      <c r="B50" s="331" t="s">
        <v>995</v>
      </c>
      <c r="C50" s="331">
        <f>data!J68</f>
        <v>0</v>
      </c>
      <c r="D50" s="331">
        <f>data!K68</f>
        <v>0</v>
      </c>
      <c r="E50" s="331">
        <f>data!L68</f>
        <v>0</v>
      </c>
      <c r="F50" s="331">
        <f>data!M68</f>
        <v>40366</v>
      </c>
      <c r="G50" s="331">
        <f>data!N68</f>
        <v>0</v>
      </c>
      <c r="H50" s="331">
        <f>data!O68</f>
        <v>0</v>
      </c>
      <c r="I50" s="331">
        <f>data!P68</f>
        <v>-28751</v>
      </c>
    </row>
    <row r="51" spans="1:11" customFormat="1" ht="20.149999999999999" customHeight="1" x14ac:dyDescent="0.35">
      <c r="A51" s="330">
        <v>14</v>
      </c>
      <c r="B51" s="331" t="s">
        <v>996</v>
      </c>
      <c r="C51" s="331">
        <f>data!J69</f>
        <v>1849</v>
      </c>
      <c r="D51" s="331">
        <f>data!K69</f>
        <v>0</v>
      </c>
      <c r="E51" s="331">
        <f>data!L69</f>
        <v>1454</v>
      </c>
      <c r="F51" s="331">
        <f>data!M69</f>
        <v>51333</v>
      </c>
      <c r="G51" s="331">
        <f>data!N69</f>
        <v>0</v>
      </c>
      <c r="H51" s="331">
        <f>data!O69</f>
        <v>951</v>
      </c>
      <c r="I51" s="331">
        <f>data!P69</f>
        <v>191135</v>
      </c>
    </row>
    <row r="52" spans="1:11" customFormat="1" ht="20.149999999999999" customHeight="1" x14ac:dyDescent="0.35">
      <c r="A52" s="330">
        <v>15</v>
      </c>
      <c r="B52" s="331" t="s">
        <v>284</v>
      </c>
      <c r="C52" s="331">
        <f>-data!J84</f>
        <v>0</v>
      </c>
      <c r="D52" s="331">
        <f>-data!K84</f>
        <v>0</v>
      </c>
      <c r="E52" s="331">
        <f>-data!L84</f>
        <v>0</v>
      </c>
      <c r="F52" s="331">
        <f>-data!M84</f>
        <v>0</v>
      </c>
      <c r="G52" s="331">
        <f>-data!N84</f>
        <v>0</v>
      </c>
      <c r="H52" s="331">
        <f>-data!O84</f>
        <v>0</v>
      </c>
      <c r="I52" s="331">
        <f>-data!P84</f>
        <v>0</v>
      </c>
    </row>
    <row r="53" spans="1:11" customFormat="1" ht="20.149999999999999" customHeight="1" x14ac:dyDescent="0.35">
      <c r="A53" s="330">
        <v>16</v>
      </c>
      <c r="B53" s="339" t="s">
        <v>997</v>
      </c>
      <c r="C53" s="331">
        <f>data!J85</f>
        <v>251911</v>
      </c>
      <c r="D53" s="331">
        <f>data!K85</f>
        <v>0</v>
      </c>
      <c r="E53" s="331">
        <f>data!L85</f>
        <v>198198</v>
      </c>
      <c r="F53" s="331">
        <f>data!M85</f>
        <v>1747763</v>
      </c>
      <c r="G53" s="331">
        <f>data!N85</f>
        <v>0</v>
      </c>
      <c r="H53" s="331">
        <f>data!O85</f>
        <v>129638</v>
      </c>
      <c r="I53" s="331">
        <f>data!P85</f>
        <v>4521453</v>
      </c>
    </row>
    <row r="54" spans="1:11" customFormat="1" ht="20.149999999999999" customHeight="1" x14ac:dyDescent="0.35">
      <c r="A54" s="330">
        <v>17</v>
      </c>
      <c r="B54" s="331" t="s">
        <v>286</v>
      </c>
      <c r="C54" s="341"/>
      <c r="D54" s="341"/>
      <c r="E54" s="341"/>
      <c r="F54" s="341"/>
      <c r="G54" s="341"/>
      <c r="H54" s="341"/>
      <c r="I54" s="341"/>
    </row>
    <row r="55" spans="1:11" customFormat="1" ht="20.149999999999999" customHeight="1" x14ac:dyDescent="0.35">
      <c r="A55" s="330">
        <v>18</v>
      </c>
      <c r="B55" s="331" t="s">
        <v>998</v>
      </c>
      <c r="C55" s="339">
        <f>+data!M675</f>
        <v>106811</v>
      </c>
      <c r="D55" s="339">
        <f>+data!M676</f>
        <v>0</v>
      </c>
      <c r="E55" s="339">
        <f>+data!M677</f>
        <v>136273</v>
      </c>
      <c r="F55" s="339">
        <f>+data!M678</f>
        <v>279119</v>
      </c>
      <c r="G55" s="339">
        <f>+data!M679</f>
        <v>0</v>
      </c>
      <c r="H55" s="339">
        <f>+data!M680</f>
        <v>78056</v>
      </c>
      <c r="I55" s="339">
        <f>+data!M681</f>
        <v>3322159</v>
      </c>
    </row>
    <row r="56" spans="1:11" customFormat="1" ht="20.149999999999999" customHeight="1" x14ac:dyDescent="0.35">
      <c r="A56" s="330">
        <v>19</v>
      </c>
      <c r="B56" s="339" t="s">
        <v>999</v>
      </c>
      <c r="C56" s="331">
        <f>data!J87</f>
        <v>230914</v>
      </c>
      <c r="D56" s="331">
        <f>data!K87</f>
        <v>0</v>
      </c>
      <c r="E56" s="331">
        <f>data!L87</f>
        <v>251600</v>
      </c>
      <c r="F56" s="331">
        <f>data!M87</f>
        <v>3532662</v>
      </c>
      <c r="G56" s="331">
        <f>data!N87</f>
        <v>0</v>
      </c>
      <c r="H56" s="331">
        <f>data!O87</f>
        <v>700729</v>
      </c>
      <c r="I56" s="331">
        <f>data!P87</f>
        <v>7847229</v>
      </c>
    </row>
    <row r="57" spans="1:11" customFormat="1" ht="20.149999999999999" customHeight="1" x14ac:dyDescent="0.35">
      <c r="A57" s="330">
        <v>20</v>
      </c>
      <c r="B57" s="339" t="s">
        <v>1000</v>
      </c>
      <c r="C57" s="331">
        <f>data!J88</f>
        <v>30</v>
      </c>
      <c r="D57" s="331">
        <f>data!K88</f>
        <v>0</v>
      </c>
      <c r="E57" s="331">
        <f>data!L88</f>
        <v>0</v>
      </c>
      <c r="F57" s="331">
        <f>data!M88</f>
        <v>0</v>
      </c>
      <c r="G57" s="331">
        <f>data!N88</f>
        <v>0</v>
      </c>
      <c r="H57" s="331">
        <f>data!O88</f>
        <v>105007</v>
      </c>
      <c r="I57" s="331">
        <f>data!P88</f>
        <v>29858987</v>
      </c>
    </row>
    <row r="58" spans="1:11" customFormat="1" ht="20.149999999999999" customHeight="1" x14ac:dyDescent="0.35">
      <c r="A58" s="330">
        <v>21</v>
      </c>
      <c r="B58" s="339" t="s">
        <v>1001</v>
      </c>
      <c r="C58" s="331">
        <f>data!J89</f>
        <v>230944</v>
      </c>
      <c r="D58" s="331">
        <f>data!K89</f>
        <v>0</v>
      </c>
      <c r="E58" s="331">
        <f>data!L89</f>
        <v>251600</v>
      </c>
      <c r="F58" s="331">
        <f>data!M89</f>
        <v>3532662</v>
      </c>
      <c r="G58" s="331">
        <f>data!N89</f>
        <v>0</v>
      </c>
      <c r="H58" s="331">
        <f>data!O89</f>
        <v>805736</v>
      </c>
      <c r="I58" s="331">
        <f>data!P89</f>
        <v>37706216</v>
      </c>
    </row>
    <row r="59" spans="1:11" customFormat="1" ht="20.149999999999999" customHeight="1" x14ac:dyDescent="0.35">
      <c r="A59" s="330" t="s">
        <v>1002</v>
      </c>
      <c r="B59" s="331"/>
      <c r="C59" s="341"/>
      <c r="D59" s="341"/>
      <c r="E59" s="341"/>
      <c r="F59" s="341"/>
      <c r="G59" s="341"/>
      <c r="H59" s="341"/>
      <c r="I59" s="341"/>
    </row>
    <row r="60" spans="1:11" customFormat="1" ht="20.149999999999999" customHeight="1" x14ac:dyDescent="0.35">
      <c r="A60" s="330">
        <v>22</v>
      </c>
      <c r="B60" s="331" t="s">
        <v>1003</v>
      </c>
      <c r="C60" s="331">
        <f>data!J90</f>
        <v>310</v>
      </c>
      <c r="D60" s="331">
        <f>data!K90</f>
        <v>0</v>
      </c>
      <c r="E60" s="331">
        <f>data!L90</f>
        <v>244</v>
      </c>
      <c r="F60" s="331">
        <f>data!M90</f>
        <v>0</v>
      </c>
      <c r="G60" s="331">
        <f>data!N90</f>
        <v>0</v>
      </c>
      <c r="H60" s="331">
        <f>data!O90</f>
        <v>159</v>
      </c>
      <c r="I60" s="331">
        <f>data!P90</f>
        <v>12383</v>
      </c>
      <c r="K60" s="342"/>
    </row>
    <row r="61" spans="1:11" customFormat="1" ht="20.149999999999999" customHeight="1" x14ac:dyDescent="0.35">
      <c r="A61" s="330">
        <v>23</v>
      </c>
      <c r="B61" s="331" t="s">
        <v>1004</v>
      </c>
      <c r="C61" s="331">
        <f>data!J91</f>
        <v>0</v>
      </c>
      <c r="D61" s="331">
        <f>data!K91</f>
        <v>0</v>
      </c>
      <c r="E61" s="331">
        <f>data!L91</f>
        <v>344</v>
      </c>
      <c r="F61" s="331">
        <f>data!M91</f>
        <v>0</v>
      </c>
      <c r="G61" s="331">
        <f>data!N91</f>
        <v>0</v>
      </c>
      <c r="H61" s="331">
        <f>data!O91</f>
        <v>0</v>
      </c>
      <c r="I61" s="331">
        <f>data!P91</f>
        <v>0</v>
      </c>
    </row>
    <row r="62" spans="1:11" customFormat="1" ht="20.149999999999999" customHeight="1" x14ac:dyDescent="0.35">
      <c r="A62" s="330">
        <v>24</v>
      </c>
      <c r="B62" s="331" t="s">
        <v>1005</v>
      </c>
      <c r="C62" s="331">
        <f>data!J92</f>
        <v>22</v>
      </c>
      <c r="D62" s="331">
        <f>data!K92</f>
        <v>0</v>
      </c>
      <c r="E62" s="331">
        <f>data!L92</f>
        <v>17</v>
      </c>
      <c r="F62" s="331">
        <f>data!M92</f>
        <v>0</v>
      </c>
      <c r="G62" s="331">
        <f>data!N92</f>
        <v>0</v>
      </c>
      <c r="H62" s="331">
        <f>data!O92</f>
        <v>11</v>
      </c>
      <c r="I62" s="331">
        <f>data!P92</f>
        <v>441</v>
      </c>
    </row>
    <row r="63" spans="1:11" customFormat="1" ht="20.149999999999999" customHeight="1" x14ac:dyDescent="0.35">
      <c r="A63" s="330">
        <v>25</v>
      </c>
      <c r="B63" s="331" t="s">
        <v>1006</v>
      </c>
      <c r="C63" s="331">
        <f>data!J93</f>
        <v>1659</v>
      </c>
      <c r="D63" s="331">
        <f>data!K93</f>
        <v>0</v>
      </c>
      <c r="E63" s="331">
        <f>data!L93</f>
        <v>1306</v>
      </c>
      <c r="F63" s="331">
        <f>data!M93</f>
        <v>0</v>
      </c>
      <c r="G63" s="331">
        <f>data!N93</f>
        <v>0</v>
      </c>
      <c r="H63" s="331">
        <f>data!O93</f>
        <v>854</v>
      </c>
      <c r="I63" s="331">
        <f>data!P93</f>
        <v>45863</v>
      </c>
    </row>
    <row r="64" spans="1:11" customFormat="1" ht="20.149999999999999" customHeight="1" x14ac:dyDescent="0.35">
      <c r="A64" s="330">
        <v>26</v>
      </c>
      <c r="B64" s="331" t="s">
        <v>294</v>
      </c>
      <c r="C64" s="338">
        <f>data!J94</f>
        <v>1.25</v>
      </c>
      <c r="D64" s="338">
        <f>data!K94</f>
        <v>0</v>
      </c>
      <c r="E64" s="338">
        <f>data!L94</f>
        <v>0.99</v>
      </c>
      <c r="F64" s="338">
        <f>data!M94</f>
        <v>0</v>
      </c>
      <c r="G64" s="338">
        <f>data!N94</f>
        <v>0</v>
      </c>
      <c r="H64" s="338">
        <f>data!O94</f>
        <v>0.65</v>
      </c>
      <c r="I64" s="338">
        <f>data!P94</f>
        <v>18.32</v>
      </c>
    </row>
    <row r="65" spans="1:9" customFormat="1" ht="20.149999999999999" customHeight="1" x14ac:dyDescent="0.35">
      <c r="A65" s="324" t="s">
        <v>988</v>
      </c>
      <c r="B65" s="325"/>
      <c r="C65" s="325"/>
      <c r="D65" s="325"/>
      <c r="E65" s="325"/>
      <c r="F65" s="325"/>
      <c r="G65" s="325"/>
      <c r="H65" s="325"/>
      <c r="I65" s="324"/>
    </row>
    <row r="66" spans="1:9" customFormat="1" ht="20.149999999999999" customHeight="1" x14ac:dyDescent="0.35">
      <c r="D66" s="326"/>
      <c r="I66" s="327" t="s">
        <v>1010</v>
      </c>
    </row>
    <row r="67" spans="1:9" customFormat="1" ht="20.149999999999999" customHeight="1" x14ac:dyDescent="0.35">
      <c r="A67" s="326"/>
    </row>
    <row r="68" spans="1:9" customFormat="1" ht="20.149999999999999" customHeight="1" x14ac:dyDescent="0.35">
      <c r="A68" s="328" t="str">
        <f>"Hospital: "&amp;data!C98</f>
        <v>Hospital: Jefferson County Public Hospital District No 2</v>
      </c>
      <c r="G68" s="329"/>
      <c r="H68" s="328" t="str">
        <f>"FYE: "&amp;data!C96</f>
        <v>FYE: 12/31/2023</v>
      </c>
    </row>
    <row r="69" spans="1:9" customFormat="1" ht="20.149999999999999" customHeight="1" x14ac:dyDescent="0.35">
      <c r="A69" s="330">
        <v>1</v>
      </c>
      <c r="B69" s="331" t="s">
        <v>236</v>
      </c>
      <c r="C69" s="333" t="s">
        <v>50</v>
      </c>
      <c r="D69" s="333" t="s">
        <v>51</v>
      </c>
      <c r="E69" s="333" t="s">
        <v>52</v>
      </c>
      <c r="F69" s="333" t="s">
        <v>53</v>
      </c>
      <c r="G69" s="333" t="s">
        <v>54</v>
      </c>
      <c r="H69" s="333" t="s">
        <v>55</v>
      </c>
      <c r="I69" s="333" t="s">
        <v>56</v>
      </c>
    </row>
    <row r="70" spans="1:9" customFormat="1" ht="20.149999999999999" customHeight="1" x14ac:dyDescent="0.35">
      <c r="A70" s="334">
        <v>2</v>
      </c>
      <c r="B70" s="335" t="s">
        <v>990</v>
      </c>
      <c r="C70" s="337" t="s">
        <v>132</v>
      </c>
      <c r="D70" s="337"/>
      <c r="E70" s="337" t="s">
        <v>134</v>
      </c>
      <c r="F70" s="337" t="s">
        <v>135</v>
      </c>
      <c r="G70" s="337"/>
      <c r="H70" s="337" t="s">
        <v>137</v>
      </c>
      <c r="I70" s="337" t="s">
        <v>138</v>
      </c>
    </row>
    <row r="71" spans="1:9" customFormat="1" ht="20.149999999999999" customHeight="1" x14ac:dyDescent="0.35">
      <c r="A71" s="334"/>
      <c r="B71" s="335"/>
      <c r="C71" s="337" t="s">
        <v>198</v>
      </c>
      <c r="D71" s="337" t="s">
        <v>1011</v>
      </c>
      <c r="E71" s="337" t="s">
        <v>196</v>
      </c>
      <c r="F71" s="337" t="s">
        <v>199</v>
      </c>
      <c r="G71" s="337" t="s">
        <v>136</v>
      </c>
      <c r="H71" s="337" t="s">
        <v>200</v>
      </c>
      <c r="I71" s="337" t="s">
        <v>201</v>
      </c>
    </row>
    <row r="72" spans="1:9" customFormat="1" ht="20.149999999999999" customHeight="1" x14ac:dyDescent="0.35">
      <c r="A72" s="330">
        <v>3</v>
      </c>
      <c r="B72" s="331" t="s">
        <v>994</v>
      </c>
      <c r="C72" s="333" t="s">
        <v>1012</v>
      </c>
      <c r="D72" s="332" t="s">
        <v>1013</v>
      </c>
      <c r="E72" s="343"/>
      <c r="F72" s="343"/>
      <c r="G72" s="332" t="s">
        <v>1014</v>
      </c>
      <c r="H72" s="332" t="s">
        <v>1014</v>
      </c>
      <c r="I72" s="333" t="s">
        <v>250</v>
      </c>
    </row>
    <row r="73" spans="1:9" customFormat="1" ht="20.149999999999999" customHeight="1" x14ac:dyDescent="0.35">
      <c r="A73" s="330">
        <v>4</v>
      </c>
      <c r="B73" s="331" t="s">
        <v>261</v>
      </c>
      <c r="C73" s="331">
        <f>data!Q59</f>
        <v>43070</v>
      </c>
      <c r="D73" s="339">
        <f>data!R59</f>
        <v>217456</v>
      </c>
      <c r="E73" s="343"/>
      <c r="F73" s="343"/>
      <c r="G73" s="331">
        <f>data!U59</f>
        <v>257915</v>
      </c>
      <c r="H73" s="331">
        <f>data!V59</f>
        <v>0</v>
      </c>
      <c r="I73" s="331">
        <f>data!W59</f>
        <v>2875</v>
      </c>
    </row>
    <row r="74" spans="1:9" customFormat="1" ht="20.149999999999999" customHeight="1" x14ac:dyDescent="0.35">
      <c r="A74" s="330">
        <v>5</v>
      </c>
      <c r="B74" s="331" t="s">
        <v>262</v>
      </c>
      <c r="C74" s="338">
        <f>data!Q60</f>
        <v>5.16</v>
      </c>
      <c r="D74" s="338">
        <f>data!R60</f>
        <v>21.63</v>
      </c>
      <c r="E74" s="338">
        <f>data!S60</f>
        <v>12.52</v>
      </c>
      <c r="F74" s="338">
        <f>data!T60</f>
        <v>0</v>
      </c>
      <c r="G74" s="338">
        <f>data!U60</f>
        <v>33.1</v>
      </c>
      <c r="H74" s="338">
        <f>data!V60</f>
        <v>0</v>
      </c>
      <c r="I74" s="338">
        <f>data!W60</f>
        <v>2.19</v>
      </c>
    </row>
    <row r="75" spans="1:9" customFormat="1" ht="20.149999999999999" customHeight="1" x14ac:dyDescent="0.35">
      <c r="A75" s="330">
        <v>6</v>
      </c>
      <c r="B75" s="331" t="s">
        <v>263</v>
      </c>
      <c r="C75" s="331">
        <f>data!Q61</f>
        <v>673522</v>
      </c>
      <c r="D75" s="331">
        <f>data!R61</f>
        <v>1317548</v>
      </c>
      <c r="E75" s="331">
        <f>data!S61</f>
        <v>601106</v>
      </c>
      <c r="F75" s="331">
        <f>data!T61</f>
        <v>0</v>
      </c>
      <c r="G75" s="331">
        <f>data!U61</f>
        <v>1993877</v>
      </c>
      <c r="H75" s="331">
        <f>data!V61</f>
        <v>0</v>
      </c>
      <c r="I75" s="331">
        <f>data!W61</f>
        <v>179592</v>
      </c>
    </row>
    <row r="76" spans="1:9" customFormat="1" ht="20.149999999999999" customHeight="1" x14ac:dyDescent="0.35">
      <c r="A76" s="330">
        <v>7</v>
      </c>
      <c r="B76" s="331" t="s">
        <v>11</v>
      </c>
      <c r="C76" s="331">
        <f>data!Q62</f>
        <v>150923</v>
      </c>
      <c r="D76" s="331">
        <f>data!R62</f>
        <v>295237</v>
      </c>
      <c r="E76" s="331">
        <f>data!S62</f>
        <v>134696</v>
      </c>
      <c r="F76" s="331">
        <f>data!T62</f>
        <v>0</v>
      </c>
      <c r="G76" s="331">
        <f>data!U62</f>
        <v>446789</v>
      </c>
      <c r="H76" s="331">
        <f>data!V62</f>
        <v>0</v>
      </c>
      <c r="I76" s="331">
        <f>data!W62</f>
        <v>40243</v>
      </c>
    </row>
    <row r="77" spans="1:9" customFormat="1" ht="20.149999999999999" customHeight="1" x14ac:dyDescent="0.35">
      <c r="A77" s="330">
        <v>8</v>
      </c>
      <c r="B77" s="331" t="s">
        <v>264</v>
      </c>
      <c r="C77" s="331">
        <f>data!Q63</f>
        <v>0</v>
      </c>
      <c r="D77" s="331">
        <f>data!R63</f>
        <v>0</v>
      </c>
      <c r="E77" s="331">
        <f>data!S63</f>
        <v>201</v>
      </c>
      <c r="F77" s="331">
        <f>data!T63</f>
        <v>0</v>
      </c>
      <c r="G77" s="331">
        <f>data!U63</f>
        <v>329959</v>
      </c>
      <c r="H77" s="331">
        <f>data!V63</f>
        <v>0</v>
      </c>
      <c r="I77" s="331">
        <f>data!W63</f>
        <v>66691</v>
      </c>
    </row>
    <row r="78" spans="1:9" customFormat="1" ht="20.149999999999999" customHeight="1" x14ac:dyDescent="0.35">
      <c r="A78" s="330">
        <v>9</v>
      </c>
      <c r="B78" s="331" t="s">
        <v>265</v>
      </c>
      <c r="C78" s="331">
        <f>data!Q64</f>
        <v>9264</v>
      </c>
      <c r="D78" s="331">
        <f>data!R64</f>
        <v>177658</v>
      </c>
      <c r="E78" s="331">
        <f>data!S64</f>
        <v>4360821</v>
      </c>
      <c r="F78" s="331">
        <f>data!T64</f>
        <v>0</v>
      </c>
      <c r="G78" s="331">
        <f>data!U64</f>
        <v>1709240</v>
      </c>
      <c r="H78" s="331">
        <f>data!V64</f>
        <v>0</v>
      </c>
      <c r="I78" s="331">
        <f>data!W64</f>
        <v>30580</v>
      </c>
    </row>
    <row r="79" spans="1:9" customFormat="1" ht="20.149999999999999" customHeight="1" x14ac:dyDescent="0.35">
      <c r="A79" s="330">
        <v>10</v>
      </c>
      <c r="B79" s="331" t="s">
        <v>525</v>
      </c>
      <c r="C79" s="331">
        <f>data!Q65</f>
        <v>0</v>
      </c>
      <c r="D79" s="331">
        <f>data!R65</f>
        <v>0</v>
      </c>
      <c r="E79" s="331">
        <f>data!S65</f>
        <v>3677</v>
      </c>
      <c r="F79" s="331">
        <f>data!T65</f>
        <v>0</v>
      </c>
      <c r="G79" s="331">
        <f>data!U65</f>
        <v>208</v>
      </c>
      <c r="H79" s="331">
        <f>data!V65</f>
        <v>0</v>
      </c>
      <c r="I79" s="331">
        <f>data!W65</f>
        <v>0</v>
      </c>
    </row>
    <row r="80" spans="1:9" customFormat="1" ht="20.149999999999999" customHeight="1" x14ac:dyDescent="0.35">
      <c r="A80" s="330">
        <v>11</v>
      </c>
      <c r="B80" s="331" t="s">
        <v>526</v>
      </c>
      <c r="C80" s="331">
        <f>data!Q66</f>
        <v>0</v>
      </c>
      <c r="D80" s="331">
        <f>data!R66</f>
        <v>-1224</v>
      </c>
      <c r="E80" s="331">
        <f>data!S66</f>
        <v>1258</v>
      </c>
      <c r="F80" s="331">
        <f>data!T66</f>
        <v>0</v>
      </c>
      <c r="G80" s="331">
        <f>data!U66</f>
        <v>1921614</v>
      </c>
      <c r="H80" s="331">
        <f>data!V66</f>
        <v>0</v>
      </c>
      <c r="I80" s="331">
        <f>data!W66</f>
        <v>208352</v>
      </c>
    </row>
    <row r="81" spans="1:9" customFormat="1" ht="20.149999999999999" customHeight="1" x14ac:dyDescent="0.35">
      <c r="A81" s="330">
        <v>12</v>
      </c>
      <c r="B81" s="331" t="s">
        <v>16</v>
      </c>
      <c r="C81" s="331">
        <f>data!Q67</f>
        <v>22347</v>
      </c>
      <c r="D81" s="331">
        <f>data!R67</f>
        <v>5160</v>
      </c>
      <c r="E81" s="331">
        <f>data!S67</f>
        <v>117616</v>
      </c>
      <c r="F81" s="331">
        <f>data!T67</f>
        <v>0</v>
      </c>
      <c r="G81" s="331">
        <f>data!U67</f>
        <v>261601</v>
      </c>
      <c r="H81" s="331">
        <f>data!V67</f>
        <v>0</v>
      </c>
      <c r="I81" s="331">
        <f>data!W67</f>
        <v>7930</v>
      </c>
    </row>
    <row r="82" spans="1:9" customFormat="1" ht="20.149999999999999" customHeight="1" x14ac:dyDescent="0.35">
      <c r="A82" s="330">
        <v>13</v>
      </c>
      <c r="B82" s="331" t="s">
        <v>995</v>
      </c>
      <c r="C82" s="331">
        <f>data!Q68</f>
        <v>0</v>
      </c>
      <c r="D82" s="331">
        <f>data!R68</f>
        <v>1369</v>
      </c>
      <c r="E82" s="331">
        <f>data!S68</f>
        <v>4379</v>
      </c>
      <c r="F82" s="331">
        <f>data!T68</f>
        <v>0</v>
      </c>
      <c r="G82" s="331">
        <f>data!U68</f>
        <v>89156</v>
      </c>
      <c r="H82" s="331">
        <f>data!V68</f>
        <v>0</v>
      </c>
      <c r="I82" s="331">
        <f>data!W68</f>
        <v>19004</v>
      </c>
    </row>
    <row r="83" spans="1:9" customFormat="1" ht="20.149999999999999" customHeight="1" x14ac:dyDescent="0.35">
      <c r="A83" s="330">
        <v>14</v>
      </c>
      <c r="B83" s="331" t="s">
        <v>996</v>
      </c>
      <c r="C83" s="331">
        <f>data!Q69</f>
        <v>0</v>
      </c>
      <c r="D83" s="331">
        <f>data!R69</f>
        <v>21941</v>
      </c>
      <c r="E83" s="331">
        <f>data!S69</f>
        <v>1643947</v>
      </c>
      <c r="F83" s="331">
        <f>data!T69</f>
        <v>0</v>
      </c>
      <c r="G83" s="331">
        <f>data!U69</f>
        <v>148483</v>
      </c>
      <c r="H83" s="331">
        <f>data!V69</f>
        <v>0</v>
      </c>
      <c r="I83" s="331">
        <f>data!W69</f>
        <v>29111</v>
      </c>
    </row>
    <row r="84" spans="1:9" customFormat="1" ht="20.149999999999999" customHeight="1" x14ac:dyDescent="0.35">
      <c r="A84" s="330">
        <v>15</v>
      </c>
      <c r="B84" s="331" t="s">
        <v>284</v>
      </c>
      <c r="C84" s="331">
        <f>-data!Q84</f>
        <v>0</v>
      </c>
      <c r="D84" s="331">
        <f>-data!R84</f>
        <v>0</v>
      </c>
      <c r="E84" s="331">
        <f>-data!S84</f>
        <v>0</v>
      </c>
      <c r="F84" s="331">
        <f>-data!T84</f>
        <v>0</v>
      </c>
      <c r="G84" s="331">
        <f>-data!U84</f>
        <v>0</v>
      </c>
      <c r="H84" s="331">
        <f>-data!V84</f>
        <v>0</v>
      </c>
      <c r="I84" s="331">
        <f>-data!W84</f>
        <v>0</v>
      </c>
    </row>
    <row r="85" spans="1:9" customFormat="1" ht="20.149999999999999" customHeight="1" x14ac:dyDescent="0.35">
      <c r="A85" s="330">
        <v>16</v>
      </c>
      <c r="B85" s="339" t="s">
        <v>997</v>
      </c>
      <c r="C85" s="331">
        <f>data!Q85</f>
        <v>856056</v>
      </c>
      <c r="D85" s="331">
        <f>data!R85</f>
        <v>1817689</v>
      </c>
      <c r="E85" s="331">
        <f>data!S85</f>
        <v>6867701</v>
      </c>
      <c r="F85" s="331">
        <f>data!T85</f>
        <v>0</v>
      </c>
      <c r="G85" s="331">
        <f>data!U85</f>
        <v>6900927</v>
      </c>
      <c r="H85" s="331">
        <f>data!V85</f>
        <v>0</v>
      </c>
      <c r="I85" s="331">
        <f>data!W85</f>
        <v>581503</v>
      </c>
    </row>
    <row r="86" spans="1:9" customFormat="1" ht="20.149999999999999" customHeight="1" x14ac:dyDescent="0.35">
      <c r="A86" s="330">
        <v>17</v>
      </c>
      <c r="B86" s="331" t="s">
        <v>286</v>
      </c>
      <c r="C86" s="341"/>
      <c r="D86" s="341"/>
      <c r="E86" s="341"/>
      <c r="F86" s="341"/>
      <c r="G86" s="341"/>
      <c r="H86" s="341"/>
      <c r="I86" s="341"/>
    </row>
    <row r="87" spans="1:9" customFormat="1" ht="20.149999999999999" customHeight="1" x14ac:dyDescent="0.35">
      <c r="A87" s="330">
        <v>18</v>
      </c>
      <c r="B87" s="331" t="s">
        <v>998</v>
      </c>
      <c r="C87" s="339">
        <f>+data!M682</f>
        <v>564320</v>
      </c>
      <c r="D87" s="339">
        <f>+data!M683</f>
        <v>1007254</v>
      </c>
      <c r="E87" s="339">
        <f>+data!M684</f>
        <v>754277</v>
      </c>
      <c r="F87" s="339">
        <f>+data!M685</f>
        <v>0</v>
      </c>
      <c r="G87" s="339">
        <f>+data!M686</f>
        <v>1899431</v>
      </c>
      <c r="H87" s="339">
        <f>+data!M687</f>
        <v>0</v>
      </c>
      <c r="I87" s="339">
        <f>+data!M688</f>
        <v>363592</v>
      </c>
    </row>
    <row r="88" spans="1:9" customFormat="1" ht="20.149999999999999" customHeight="1" x14ac:dyDescent="0.35">
      <c r="A88" s="330">
        <v>19</v>
      </c>
      <c r="B88" s="339" t="s">
        <v>999</v>
      </c>
      <c r="C88" s="331">
        <f>data!Q87</f>
        <v>495318</v>
      </c>
      <c r="D88" s="331">
        <f>data!R87</f>
        <v>2574649</v>
      </c>
      <c r="E88" s="331">
        <f>data!S87</f>
        <v>20111</v>
      </c>
      <c r="F88" s="331">
        <f>data!T87</f>
        <v>0</v>
      </c>
      <c r="G88" s="331">
        <f>data!U87</f>
        <v>2272338</v>
      </c>
      <c r="H88" s="331">
        <f>data!V87</f>
        <v>0</v>
      </c>
      <c r="I88" s="331">
        <f>data!W87</f>
        <v>472522</v>
      </c>
    </row>
    <row r="89" spans="1:9" customFormat="1" ht="20.149999999999999" customHeight="1" x14ac:dyDescent="0.35">
      <c r="A89" s="330">
        <v>20</v>
      </c>
      <c r="B89" s="339" t="s">
        <v>1000</v>
      </c>
      <c r="C89" s="331">
        <f>data!Q88</f>
        <v>5391218</v>
      </c>
      <c r="D89" s="331">
        <f>data!R88</f>
        <v>10365677</v>
      </c>
      <c r="E89" s="331">
        <f>data!S88</f>
        <v>414860</v>
      </c>
      <c r="F89" s="331">
        <f>data!T88</f>
        <v>0</v>
      </c>
      <c r="G89" s="331">
        <f>data!U88</f>
        <v>22447138</v>
      </c>
      <c r="H89" s="331">
        <f>data!V88</f>
        <v>0</v>
      </c>
      <c r="I89" s="331">
        <f>data!W88</f>
        <v>8227170</v>
      </c>
    </row>
    <row r="90" spans="1:9" customFormat="1" ht="20.149999999999999" customHeight="1" x14ac:dyDescent="0.35">
      <c r="A90" s="330">
        <v>21</v>
      </c>
      <c r="B90" s="339" t="s">
        <v>1001</v>
      </c>
      <c r="C90" s="331">
        <f>data!Q89</f>
        <v>5886536</v>
      </c>
      <c r="D90" s="331">
        <f>data!R89</f>
        <v>12940326</v>
      </c>
      <c r="E90" s="331">
        <f>data!S89</f>
        <v>434971</v>
      </c>
      <c r="F90" s="331">
        <f>data!T89</f>
        <v>0</v>
      </c>
      <c r="G90" s="331">
        <f>data!U89</f>
        <v>24719476</v>
      </c>
      <c r="H90" s="331">
        <f>data!V89</f>
        <v>0</v>
      </c>
      <c r="I90" s="331">
        <f>data!W89</f>
        <v>8699692</v>
      </c>
    </row>
    <row r="91" spans="1:9" customFormat="1" ht="20.149999999999999" customHeight="1" x14ac:dyDescent="0.35">
      <c r="A91" s="330" t="s">
        <v>1002</v>
      </c>
      <c r="B91" s="331"/>
      <c r="C91" s="341"/>
      <c r="D91" s="341"/>
      <c r="E91" s="341"/>
      <c r="F91" s="341"/>
      <c r="G91" s="341"/>
      <c r="H91" s="341"/>
      <c r="I91" s="341"/>
    </row>
    <row r="92" spans="1:9" customFormat="1" ht="20.149999999999999" customHeight="1" x14ac:dyDescent="0.35">
      <c r="A92" s="330">
        <v>22</v>
      </c>
      <c r="B92" s="331" t="s">
        <v>1003</v>
      </c>
      <c r="C92" s="331">
        <f>data!Q90</f>
        <v>589</v>
      </c>
      <c r="D92" s="331">
        <f>data!R90</f>
        <v>136</v>
      </c>
      <c r="E92" s="331">
        <f>data!S90</f>
        <v>3100</v>
      </c>
      <c r="F92" s="331">
        <f>data!T90</f>
        <v>0</v>
      </c>
      <c r="G92" s="331">
        <f>data!U90</f>
        <v>6895</v>
      </c>
      <c r="H92" s="331">
        <f>data!V90</f>
        <v>0</v>
      </c>
      <c r="I92" s="331">
        <f>data!W90</f>
        <v>209</v>
      </c>
    </row>
    <row r="93" spans="1:9" customFormat="1" ht="20.149999999999999" customHeight="1" x14ac:dyDescent="0.35">
      <c r="A93" s="330">
        <v>23</v>
      </c>
      <c r="B93" s="331" t="s">
        <v>1004</v>
      </c>
      <c r="C93" s="331">
        <f>data!Q91</f>
        <v>0</v>
      </c>
      <c r="D93" s="331">
        <f>data!R91</f>
        <v>0</v>
      </c>
      <c r="E93" s="331">
        <f>data!S91</f>
        <v>0</v>
      </c>
      <c r="F93" s="331">
        <f>data!T91</f>
        <v>0</v>
      </c>
      <c r="G93" s="331">
        <f>data!U91</f>
        <v>0</v>
      </c>
      <c r="H93" s="331">
        <f>data!V91</f>
        <v>0</v>
      </c>
      <c r="I93" s="331">
        <f>data!W91</f>
        <v>0</v>
      </c>
    </row>
    <row r="94" spans="1:9" customFormat="1" ht="20.149999999999999" customHeight="1" x14ac:dyDescent="0.35">
      <c r="A94" s="330">
        <v>24</v>
      </c>
      <c r="B94" s="331" t="s">
        <v>1005</v>
      </c>
      <c r="C94" s="331">
        <f>data!Q92</f>
        <v>107</v>
      </c>
      <c r="D94" s="331">
        <f>data!R92</f>
        <v>0</v>
      </c>
      <c r="E94" s="331">
        <f>data!S92</f>
        <v>30</v>
      </c>
      <c r="F94" s="331">
        <f>data!T92</f>
        <v>0</v>
      </c>
      <c r="G94" s="331">
        <f>data!U92</f>
        <v>105</v>
      </c>
      <c r="H94" s="331">
        <f>data!V92</f>
        <v>0</v>
      </c>
      <c r="I94" s="331">
        <f>data!W92</f>
        <v>10</v>
      </c>
    </row>
    <row r="95" spans="1:9" customFormat="1" ht="20.149999999999999" customHeight="1" x14ac:dyDescent="0.35">
      <c r="A95" s="330">
        <v>25</v>
      </c>
      <c r="B95" s="331" t="s">
        <v>1006</v>
      </c>
      <c r="C95" s="331">
        <f>data!Q93</f>
        <v>9256</v>
      </c>
      <c r="D95" s="331">
        <f>data!R93</f>
        <v>11297</v>
      </c>
      <c r="E95" s="331">
        <f>data!S93</f>
        <v>0</v>
      </c>
      <c r="F95" s="331">
        <f>data!T93</f>
        <v>0</v>
      </c>
      <c r="G95" s="331">
        <f>data!U93</f>
        <v>443</v>
      </c>
      <c r="H95" s="331">
        <f>data!V93</f>
        <v>0</v>
      </c>
      <c r="I95" s="331">
        <f>data!W93</f>
        <v>2546</v>
      </c>
    </row>
    <row r="96" spans="1:9" customFormat="1" ht="20.149999999999999" customHeight="1" x14ac:dyDescent="0.35">
      <c r="A96" s="330">
        <v>26</v>
      </c>
      <c r="B96" s="331" t="s">
        <v>294</v>
      </c>
      <c r="C96" s="338">
        <f>data!Q94</f>
        <v>5.16</v>
      </c>
      <c r="D96" s="338">
        <f>data!R94</f>
        <v>10.42</v>
      </c>
      <c r="E96" s="338">
        <f>data!S94</f>
        <v>0</v>
      </c>
      <c r="F96" s="338">
        <f>data!T94</f>
        <v>0</v>
      </c>
      <c r="G96" s="338">
        <f>data!U94</f>
        <v>0</v>
      </c>
      <c r="H96" s="338">
        <f>data!V94</f>
        <v>0</v>
      </c>
      <c r="I96" s="338">
        <f>data!W94</f>
        <v>0</v>
      </c>
    </row>
    <row r="97" spans="1:9" customFormat="1" ht="20.149999999999999" customHeight="1" x14ac:dyDescent="0.35">
      <c r="A97" s="324" t="s">
        <v>988</v>
      </c>
      <c r="B97" s="325"/>
      <c r="C97" s="325"/>
      <c r="D97" s="325"/>
      <c r="E97" s="325"/>
      <c r="F97" s="325"/>
      <c r="G97" s="325"/>
      <c r="H97" s="325"/>
      <c r="I97" s="324"/>
    </row>
    <row r="98" spans="1:9" customFormat="1" ht="20.149999999999999" customHeight="1" x14ac:dyDescent="0.35">
      <c r="D98" s="326"/>
      <c r="I98" s="327" t="s">
        <v>1015</v>
      </c>
    </row>
    <row r="99" spans="1:9" customFormat="1" ht="20.149999999999999" customHeight="1" x14ac:dyDescent="0.35">
      <c r="A99" s="326"/>
    </row>
    <row r="100" spans="1:9" customFormat="1" ht="20.149999999999999" customHeight="1" x14ac:dyDescent="0.35">
      <c r="A100" s="328" t="str">
        <f>"Hospital: "&amp;data!C98</f>
        <v>Hospital: Jefferson County Public Hospital District No 2</v>
      </c>
      <c r="G100" s="329"/>
      <c r="H100" s="328" t="str">
        <f>"FYE: "&amp;data!C96</f>
        <v>FYE: 12/31/2023</v>
      </c>
    </row>
    <row r="101" spans="1:9" customFormat="1" ht="20.149999999999999" customHeight="1" x14ac:dyDescent="0.35">
      <c r="A101" s="330">
        <v>1</v>
      </c>
      <c r="B101" s="331" t="s">
        <v>236</v>
      </c>
      <c r="C101" s="333" t="s">
        <v>57</v>
      </c>
      <c r="D101" s="333" t="s">
        <v>58</v>
      </c>
      <c r="E101" s="333" t="s">
        <v>59</v>
      </c>
      <c r="F101" s="333" t="s">
        <v>60</v>
      </c>
      <c r="G101" s="333" t="s">
        <v>61</v>
      </c>
      <c r="H101" s="333" t="s">
        <v>62</v>
      </c>
      <c r="I101" s="333" t="s">
        <v>63</v>
      </c>
    </row>
    <row r="102" spans="1:9" customFormat="1" ht="20.149999999999999" customHeight="1" x14ac:dyDescent="0.35">
      <c r="A102" s="334">
        <v>2</v>
      </c>
      <c r="B102" s="335" t="s">
        <v>990</v>
      </c>
      <c r="C102" s="337" t="s">
        <v>1016</v>
      </c>
      <c r="D102" s="337" t="s">
        <v>1017</v>
      </c>
      <c r="E102" s="337" t="s">
        <v>1017</v>
      </c>
      <c r="F102" s="337" t="s">
        <v>141</v>
      </c>
      <c r="G102" s="337"/>
      <c r="H102" s="337" t="s">
        <v>143</v>
      </c>
      <c r="I102" s="337"/>
    </row>
    <row r="103" spans="1:9" customFormat="1" ht="20.149999999999999" customHeight="1" x14ac:dyDescent="0.35">
      <c r="A103" s="334"/>
      <c r="B103" s="335"/>
      <c r="C103" s="337" t="s">
        <v>202</v>
      </c>
      <c r="D103" s="337" t="s">
        <v>203</v>
      </c>
      <c r="E103" s="337" t="s">
        <v>204</v>
      </c>
      <c r="F103" s="337" t="s">
        <v>205</v>
      </c>
      <c r="G103" s="337" t="s">
        <v>142</v>
      </c>
      <c r="H103" s="337" t="s">
        <v>199</v>
      </c>
      <c r="I103" s="337" t="s">
        <v>144</v>
      </c>
    </row>
    <row r="104" spans="1:9" customFormat="1" ht="20.149999999999999" customHeight="1" x14ac:dyDescent="0.35">
      <c r="A104" s="330">
        <v>3</v>
      </c>
      <c r="B104" s="331" t="s">
        <v>994</v>
      </c>
      <c r="C104" s="332" t="s">
        <v>251</v>
      </c>
      <c r="D104" s="333" t="s">
        <v>1018</v>
      </c>
      <c r="E104" s="333" t="s">
        <v>1018</v>
      </c>
      <c r="F104" s="333" t="s">
        <v>1018</v>
      </c>
      <c r="G104" s="343"/>
      <c r="H104" s="333" t="s">
        <v>253</v>
      </c>
      <c r="I104" s="333" t="s">
        <v>254</v>
      </c>
    </row>
    <row r="105" spans="1:9" customFormat="1" ht="20.149999999999999" customHeight="1" x14ac:dyDescent="0.35">
      <c r="A105" s="330">
        <v>4</v>
      </c>
      <c r="B105" s="331" t="s">
        <v>261</v>
      </c>
      <c r="C105" s="331">
        <f>data!X59</f>
        <v>7919</v>
      </c>
      <c r="D105" s="331">
        <f>data!Y59</f>
        <v>31807</v>
      </c>
      <c r="E105" s="331">
        <f>data!Z59</f>
        <v>0</v>
      </c>
      <c r="F105" s="331">
        <f>data!AA59</f>
        <v>373</v>
      </c>
      <c r="G105" s="343"/>
      <c r="H105" s="331">
        <f>data!AC59</f>
        <v>38260</v>
      </c>
      <c r="I105" s="331">
        <f>data!AD59</f>
        <v>0</v>
      </c>
    </row>
    <row r="106" spans="1:9" customFormat="1" ht="20.149999999999999" customHeight="1" x14ac:dyDescent="0.35">
      <c r="A106" s="330">
        <v>5</v>
      </c>
      <c r="B106" s="331" t="s">
        <v>262</v>
      </c>
      <c r="C106" s="338">
        <f>data!X60</f>
        <v>6.04</v>
      </c>
      <c r="D106" s="338">
        <f>data!Y60</f>
        <v>24.27</v>
      </c>
      <c r="E106" s="338">
        <f>data!Z60</f>
        <v>0</v>
      </c>
      <c r="F106" s="338">
        <f>data!AA60</f>
        <v>0.28000000000000003</v>
      </c>
      <c r="G106" s="338">
        <f>data!AB60</f>
        <v>13.42</v>
      </c>
      <c r="H106" s="338">
        <f>data!AC60</f>
        <v>25.38</v>
      </c>
      <c r="I106" s="338">
        <f>data!AD60</f>
        <v>0</v>
      </c>
    </row>
    <row r="107" spans="1:9" customFormat="1" ht="20.149999999999999" customHeight="1" x14ac:dyDescent="0.35">
      <c r="A107" s="330">
        <v>6</v>
      </c>
      <c r="B107" s="331" t="s">
        <v>263</v>
      </c>
      <c r="C107" s="331">
        <f>data!X61</f>
        <v>494674</v>
      </c>
      <c r="D107" s="331">
        <f>data!Y61</f>
        <v>1986881</v>
      </c>
      <c r="E107" s="331">
        <f>data!Z61</f>
        <v>0</v>
      </c>
      <c r="F107" s="331">
        <f>data!AA61</f>
        <v>23300</v>
      </c>
      <c r="G107" s="331">
        <f>data!AB61</f>
        <v>1508364</v>
      </c>
      <c r="H107" s="331">
        <f>data!AC61</f>
        <v>1756454</v>
      </c>
      <c r="I107" s="331">
        <f>data!AD61</f>
        <v>0</v>
      </c>
    </row>
    <row r="108" spans="1:9" customFormat="1" ht="20.149999999999999" customHeight="1" x14ac:dyDescent="0.35">
      <c r="A108" s="330">
        <v>7</v>
      </c>
      <c r="B108" s="331" t="s">
        <v>11</v>
      </c>
      <c r="C108" s="331">
        <f>data!X62</f>
        <v>110847</v>
      </c>
      <c r="D108" s="331">
        <f>data!Y62</f>
        <v>445221</v>
      </c>
      <c r="E108" s="331">
        <f>data!Z62</f>
        <v>0</v>
      </c>
      <c r="F108" s="331">
        <f>data!AA62</f>
        <v>5221</v>
      </c>
      <c r="G108" s="331">
        <f>data!AB62</f>
        <v>337995</v>
      </c>
      <c r="H108" s="331">
        <f>data!AC62</f>
        <v>393587</v>
      </c>
      <c r="I108" s="331">
        <f>data!AD62</f>
        <v>0</v>
      </c>
    </row>
    <row r="109" spans="1:9" customFormat="1" ht="20.149999999999999" customHeight="1" x14ac:dyDescent="0.35">
      <c r="A109" s="330">
        <v>8</v>
      </c>
      <c r="B109" s="331" t="s">
        <v>264</v>
      </c>
      <c r="C109" s="331">
        <f>data!X63</f>
        <v>183695</v>
      </c>
      <c r="D109" s="331">
        <f>data!Y63</f>
        <v>737819</v>
      </c>
      <c r="E109" s="331">
        <f>data!Z63</f>
        <v>0</v>
      </c>
      <c r="F109" s="331">
        <f>data!AA63</f>
        <v>8652</v>
      </c>
      <c r="G109" s="331">
        <f>data!AB63</f>
        <v>891286</v>
      </c>
      <c r="H109" s="331">
        <f>data!AC63</f>
        <v>137583</v>
      </c>
      <c r="I109" s="331">
        <f>data!AD63</f>
        <v>0</v>
      </c>
    </row>
    <row r="110" spans="1:9" customFormat="1" ht="20.149999999999999" customHeight="1" x14ac:dyDescent="0.35">
      <c r="A110" s="330">
        <v>9</v>
      </c>
      <c r="B110" s="331" t="s">
        <v>265</v>
      </c>
      <c r="C110" s="331">
        <f>data!X64</f>
        <v>84230</v>
      </c>
      <c r="D110" s="331">
        <f>data!Y64</f>
        <v>338313</v>
      </c>
      <c r="E110" s="331">
        <f>data!Z64</f>
        <v>0</v>
      </c>
      <c r="F110" s="331">
        <f>data!AA64</f>
        <v>3967</v>
      </c>
      <c r="G110" s="331">
        <f>data!AB64</f>
        <v>21425531</v>
      </c>
      <c r="H110" s="331">
        <f>data!AC64</f>
        <v>149862</v>
      </c>
      <c r="I110" s="331">
        <f>data!AD64</f>
        <v>0</v>
      </c>
    </row>
    <row r="111" spans="1:9" customFormat="1" ht="20.149999999999999" customHeight="1" x14ac:dyDescent="0.35">
      <c r="A111" s="330">
        <v>10</v>
      </c>
      <c r="B111" s="331" t="s">
        <v>525</v>
      </c>
      <c r="C111" s="331">
        <f>data!X65</f>
        <v>0</v>
      </c>
      <c r="D111" s="331">
        <f>data!Y65</f>
        <v>0</v>
      </c>
      <c r="E111" s="331">
        <f>data!Z65</f>
        <v>0</v>
      </c>
      <c r="F111" s="331">
        <f>data!AA65</f>
        <v>0</v>
      </c>
      <c r="G111" s="331">
        <f>data!AB65</f>
        <v>10040</v>
      </c>
      <c r="H111" s="331">
        <f>data!AC65</f>
        <v>0</v>
      </c>
      <c r="I111" s="331">
        <f>data!AD65</f>
        <v>0</v>
      </c>
    </row>
    <row r="112" spans="1:9" customFormat="1" ht="20.149999999999999" customHeight="1" x14ac:dyDescent="0.35">
      <c r="A112" s="330">
        <v>11</v>
      </c>
      <c r="B112" s="331" t="s">
        <v>526</v>
      </c>
      <c r="C112" s="331">
        <f>data!X66</f>
        <v>573894</v>
      </c>
      <c r="D112" s="331">
        <f>data!Y66</f>
        <v>2305066</v>
      </c>
      <c r="E112" s="331">
        <f>data!Z66</f>
        <v>0</v>
      </c>
      <c r="F112" s="331">
        <f>data!AA66</f>
        <v>27031</v>
      </c>
      <c r="G112" s="331">
        <f>data!AB66</f>
        <v>244919</v>
      </c>
      <c r="H112" s="331">
        <f>data!AC66</f>
        <v>7080</v>
      </c>
      <c r="I112" s="331">
        <f>data!AD66</f>
        <v>0</v>
      </c>
    </row>
    <row r="113" spans="1:9" customFormat="1" ht="20.149999999999999" customHeight="1" x14ac:dyDescent="0.35">
      <c r="A113" s="330">
        <v>12</v>
      </c>
      <c r="B113" s="331" t="s">
        <v>16</v>
      </c>
      <c r="C113" s="331">
        <f>data!X67</f>
        <v>21854</v>
      </c>
      <c r="D113" s="331">
        <f>data!Y67</f>
        <v>87833</v>
      </c>
      <c r="E113" s="331">
        <f>data!Z67</f>
        <v>0</v>
      </c>
      <c r="F113" s="331">
        <f>data!AA67</f>
        <v>1024</v>
      </c>
      <c r="G113" s="331">
        <f>data!AB67</f>
        <v>55803</v>
      </c>
      <c r="H113" s="331">
        <f>data!AC67</f>
        <v>161979</v>
      </c>
      <c r="I113" s="331">
        <f>data!AD67</f>
        <v>0</v>
      </c>
    </row>
    <row r="114" spans="1:9" customFormat="1" ht="20.149999999999999" customHeight="1" x14ac:dyDescent="0.35">
      <c r="A114" s="330">
        <v>13</v>
      </c>
      <c r="B114" s="331" t="s">
        <v>995</v>
      </c>
      <c r="C114" s="331">
        <f>data!X68</f>
        <v>52346</v>
      </c>
      <c r="D114" s="331">
        <f>data!Y68</f>
        <v>210250</v>
      </c>
      <c r="E114" s="331">
        <f>data!Z68</f>
        <v>0</v>
      </c>
      <c r="F114" s="331">
        <f>data!AA68</f>
        <v>2466</v>
      </c>
      <c r="G114" s="331">
        <f>data!AB68</f>
        <v>36884</v>
      </c>
      <c r="H114" s="331">
        <f>data!AC68</f>
        <v>29288</v>
      </c>
      <c r="I114" s="331">
        <f>data!AD68</f>
        <v>0</v>
      </c>
    </row>
    <row r="115" spans="1:9" customFormat="1" ht="20.149999999999999" customHeight="1" x14ac:dyDescent="0.35">
      <c r="A115" s="330">
        <v>14</v>
      </c>
      <c r="B115" s="331" t="s">
        <v>996</v>
      </c>
      <c r="C115" s="331">
        <f>data!X69</f>
        <v>80185</v>
      </c>
      <c r="D115" s="331">
        <f>data!Y69</f>
        <v>322066</v>
      </c>
      <c r="E115" s="331">
        <f>data!Z69</f>
        <v>0</v>
      </c>
      <c r="F115" s="331">
        <f>data!AA69</f>
        <v>3776</v>
      </c>
      <c r="G115" s="331">
        <f>data!AB69</f>
        <v>164715</v>
      </c>
      <c r="H115" s="331">
        <f>data!AC69</f>
        <v>56810</v>
      </c>
      <c r="I115" s="331">
        <f>data!AD69</f>
        <v>0</v>
      </c>
    </row>
    <row r="116" spans="1:9" customFormat="1" ht="20.149999999999999" customHeight="1" x14ac:dyDescent="0.35">
      <c r="A116" s="330">
        <v>15</v>
      </c>
      <c r="B116" s="331" t="s">
        <v>284</v>
      </c>
      <c r="C116" s="331">
        <f>-data!X84</f>
        <v>0</v>
      </c>
      <c r="D116" s="331">
        <f>-data!Y84</f>
        <v>0</v>
      </c>
      <c r="E116" s="331">
        <f>-data!Z84</f>
        <v>0</v>
      </c>
      <c r="F116" s="331">
        <f>-data!AA84</f>
        <v>0</v>
      </c>
      <c r="G116" s="331">
        <f>-data!AB84</f>
        <v>0</v>
      </c>
      <c r="H116" s="331">
        <f>-data!AC84</f>
        <v>0</v>
      </c>
      <c r="I116" s="331">
        <f>-data!AD84</f>
        <v>0</v>
      </c>
    </row>
    <row r="117" spans="1:9" customFormat="1" ht="20.149999999999999" customHeight="1" x14ac:dyDescent="0.35">
      <c r="A117" s="330">
        <v>16</v>
      </c>
      <c r="B117" s="339" t="s">
        <v>997</v>
      </c>
      <c r="C117" s="331">
        <f>data!X85</f>
        <v>1601725</v>
      </c>
      <c r="D117" s="331">
        <f>data!Y85</f>
        <v>6433449</v>
      </c>
      <c r="E117" s="331">
        <f>data!Z85</f>
        <v>0</v>
      </c>
      <c r="F117" s="331">
        <f>data!AA85</f>
        <v>75437</v>
      </c>
      <c r="G117" s="331">
        <f>data!AB85</f>
        <v>24675537</v>
      </c>
      <c r="H117" s="331">
        <f>data!AC85</f>
        <v>2692643</v>
      </c>
      <c r="I117" s="331">
        <f>data!AD85</f>
        <v>0</v>
      </c>
    </row>
    <row r="118" spans="1:9" customFormat="1" ht="20.149999999999999" customHeight="1" x14ac:dyDescent="0.35">
      <c r="A118" s="330">
        <v>17</v>
      </c>
      <c r="B118" s="331" t="s">
        <v>286</v>
      </c>
      <c r="C118" s="341"/>
      <c r="D118" s="341"/>
      <c r="E118" s="341"/>
      <c r="F118" s="341"/>
      <c r="G118" s="341"/>
      <c r="H118" s="341"/>
      <c r="I118" s="341"/>
    </row>
    <row r="119" spans="1:9" customFormat="1" ht="20.149999999999999" customHeight="1" x14ac:dyDescent="0.35">
      <c r="A119" s="330">
        <v>18</v>
      </c>
      <c r="B119" s="331" t="s">
        <v>998</v>
      </c>
      <c r="C119" s="339">
        <f>+data!M689</f>
        <v>987836</v>
      </c>
      <c r="D119" s="339">
        <f>+data!M690</f>
        <v>1653642</v>
      </c>
      <c r="E119" s="339">
        <f>+data!M691</f>
        <v>0</v>
      </c>
      <c r="F119" s="339">
        <f>+data!M692</f>
        <v>8376</v>
      </c>
      <c r="G119" s="339">
        <f>+data!M693</f>
        <v>4325916</v>
      </c>
      <c r="H119" s="339">
        <f>+data!M694</f>
        <v>891351</v>
      </c>
      <c r="I119" s="339">
        <f>+data!M695</f>
        <v>0</v>
      </c>
    </row>
    <row r="120" spans="1:9" customFormat="1" ht="20.149999999999999" customHeight="1" x14ac:dyDescent="0.35">
      <c r="A120" s="330">
        <v>19</v>
      </c>
      <c r="B120" s="339" t="s">
        <v>999</v>
      </c>
      <c r="C120" s="331">
        <f>data!X87</f>
        <v>1702808</v>
      </c>
      <c r="D120" s="331">
        <f>data!Y87</f>
        <v>1678855</v>
      </c>
      <c r="E120" s="331">
        <f>data!Z87</f>
        <v>0</v>
      </c>
      <c r="F120" s="331">
        <f>data!AA87</f>
        <v>0</v>
      </c>
      <c r="G120" s="331">
        <f>data!AB87</f>
        <v>4506834</v>
      </c>
      <c r="H120" s="331">
        <f>data!AC87</f>
        <v>2149678</v>
      </c>
      <c r="I120" s="331">
        <f>data!AD87</f>
        <v>0</v>
      </c>
    </row>
    <row r="121" spans="1:9" customFormat="1" ht="20.149999999999999" customHeight="1" x14ac:dyDescent="0.35">
      <c r="A121" s="330">
        <v>20</v>
      </c>
      <c r="B121" s="339" t="s">
        <v>1000</v>
      </c>
      <c r="C121" s="331">
        <f>data!X88</f>
        <v>21824665</v>
      </c>
      <c r="D121" s="331">
        <f>data!Y88</f>
        <v>24027166</v>
      </c>
      <c r="E121" s="331">
        <f>data!Z88</f>
        <v>0</v>
      </c>
      <c r="F121" s="331">
        <f>data!AA88</f>
        <v>0</v>
      </c>
      <c r="G121" s="331">
        <f>data!AB88</f>
        <v>64806603</v>
      </c>
      <c r="H121" s="331">
        <f>data!AC88</f>
        <v>6354002</v>
      </c>
      <c r="I121" s="331">
        <f>data!AD88</f>
        <v>0</v>
      </c>
    </row>
    <row r="122" spans="1:9" customFormat="1" ht="20.149999999999999" customHeight="1" x14ac:dyDescent="0.35">
      <c r="A122" s="330">
        <v>21</v>
      </c>
      <c r="B122" s="339" t="s">
        <v>1001</v>
      </c>
      <c r="C122" s="331">
        <f>data!X89</f>
        <v>23527473</v>
      </c>
      <c r="D122" s="331">
        <f>data!Y89</f>
        <v>25706021</v>
      </c>
      <c r="E122" s="331">
        <f>data!Z89</f>
        <v>0</v>
      </c>
      <c r="F122" s="331">
        <f>data!AA89</f>
        <v>0</v>
      </c>
      <c r="G122" s="331">
        <f>data!AB89</f>
        <v>69313437</v>
      </c>
      <c r="H122" s="331">
        <f>data!AC89</f>
        <v>8503680</v>
      </c>
      <c r="I122" s="331">
        <f>data!AD89</f>
        <v>0</v>
      </c>
    </row>
    <row r="123" spans="1:9" customFormat="1" ht="20.149999999999999" customHeight="1" x14ac:dyDescent="0.35">
      <c r="A123" s="330" t="s">
        <v>1002</v>
      </c>
      <c r="B123" s="331"/>
      <c r="C123" s="341"/>
      <c r="D123" s="341"/>
      <c r="E123" s="341"/>
      <c r="F123" s="341"/>
      <c r="G123" s="341"/>
      <c r="H123" s="341"/>
      <c r="I123" s="341"/>
    </row>
    <row r="124" spans="1:9" customFormat="1" ht="20.149999999999999" customHeight="1" x14ac:dyDescent="0.35">
      <c r="A124" s="330">
        <v>22</v>
      </c>
      <c r="B124" s="331" t="s">
        <v>1003</v>
      </c>
      <c r="C124" s="331">
        <f>data!X90</f>
        <v>576</v>
      </c>
      <c r="D124" s="331">
        <f>data!Y90</f>
        <v>2315</v>
      </c>
      <c r="E124" s="331">
        <f>data!Z90</f>
        <v>0</v>
      </c>
      <c r="F124" s="331">
        <f>data!AA90</f>
        <v>27</v>
      </c>
      <c r="G124" s="331">
        <f>data!AB90</f>
        <v>1470.8</v>
      </c>
      <c r="H124" s="331">
        <f>data!AC90</f>
        <v>4269.28</v>
      </c>
      <c r="I124" s="331">
        <f>data!AD90</f>
        <v>0</v>
      </c>
    </row>
    <row r="125" spans="1:9" customFormat="1" ht="20.149999999999999" customHeight="1" x14ac:dyDescent="0.35">
      <c r="A125" s="330">
        <v>23</v>
      </c>
      <c r="B125" s="331" t="s">
        <v>1004</v>
      </c>
      <c r="C125" s="331">
        <f>data!X91</f>
        <v>0</v>
      </c>
      <c r="D125" s="331">
        <f>data!Y91</f>
        <v>0</v>
      </c>
      <c r="E125" s="331">
        <f>data!Z91</f>
        <v>0</v>
      </c>
      <c r="F125" s="331">
        <f>data!AA91</f>
        <v>0</v>
      </c>
      <c r="G125" s="331">
        <f>data!AB91</f>
        <v>0</v>
      </c>
      <c r="H125" s="331">
        <f>data!AC91</f>
        <v>0</v>
      </c>
      <c r="I125" s="331">
        <f>data!AD91</f>
        <v>0</v>
      </c>
    </row>
    <row r="126" spans="1:9" customFormat="1" ht="20.149999999999999" customHeight="1" x14ac:dyDescent="0.35">
      <c r="A126" s="330">
        <v>24</v>
      </c>
      <c r="B126" s="331" t="s">
        <v>1005</v>
      </c>
      <c r="C126" s="331">
        <f>data!X92</f>
        <v>29</v>
      </c>
      <c r="D126" s="331">
        <f>data!Y92</f>
        <v>114</v>
      </c>
      <c r="E126" s="331">
        <f>data!Z92</f>
        <v>0</v>
      </c>
      <c r="F126" s="331">
        <f>data!AA92</f>
        <v>0</v>
      </c>
      <c r="G126" s="331">
        <f>data!AB92</f>
        <v>80</v>
      </c>
      <c r="H126" s="331">
        <f>data!AC92</f>
        <v>125</v>
      </c>
      <c r="I126" s="331">
        <f>data!AD92</f>
        <v>0</v>
      </c>
    </row>
    <row r="127" spans="1:9" customFormat="1" ht="20.149999999999999" customHeight="1" x14ac:dyDescent="0.35">
      <c r="A127" s="330">
        <v>25</v>
      </c>
      <c r="B127" s="331" t="s">
        <v>1006</v>
      </c>
      <c r="C127" s="331">
        <f>data!X93</f>
        <v>7011</v>
      </c>
      <c r="D127" s="331">
        <f>data!Y93</f>
        <v>28162</v>
      </c>
      <c r="E127" s="331">
        <f>data!Z93</f>
        <v>0</v>
      </c>
      <c r="F127" s="331">
        <f>data!AA93</f>
        <v>330</v>
      </c>
      <c r="G127" s="331">
        <f>data!AB93</f>
        <v>0</v>
      </c>
      <c r="H127" s="331">
        <f>data!AC93</f>
        <v>5741</v>
      </c>
      <c r="I127" s="331">
        <f>data!AD93</f>
        <v>0</v>
      </c>
    </row>
    <row r="128" spans="1:9" customFormat="1" ht="20.149999999999999" customHeight="1" x14ac:dyDescent="0.35">
      <c r="A128" s="330">
        <v>26</v>
      </c>
      <c r="B128" s="331" t="s">
        <v>294</v>
      </c>
      <c r="C128" s="338">
        <f>data!X94</f>
        <v>0</v>
      </c>
      <c r="D128" s="338">
        <f>data!Y94</f>
        <v>0</v>
      </c>
      <c r="E128" s="338">
        <f>data!Z94</f>
        <v>0</v>
      </c>
      <c r="F128" s="338">
        <f>data!AA94</f>
        <v>0</v>
      </c>
      <c r="G128" s="338">
        <f>data!AB94</f>
        <v>0</v>
      </c>
      <c r="H128" s="338">
        <f>data!AC94</f>
        <v>0</v>
      </c>
      <c r="I128" s="338">
        <f>data!AD94</f>
        <v>0</v>
      </c>
    </row>
    <row r="129" spans="1:14" customFormat="1" ht="20.149999999999999" customHeight="1" x14ac:dyDescent="0.35">
      <c r="A129" s="324" t="s">
        <v>988</v>
      </c>
      <c r="B129" s="325"/>
      <c r="C129" s="325"/>
      <c r="D129" s="325"/>
      <c r="E129" s="325"/>
      <c r="F129" s="325"/>
      <c r="G129" s="325"/>
      <c r="H129" s="325"/>
      <c r="I129" s="324"/>
    </row>
    <row r="130" spans="1:14" customFormat="1" ht="20.149999999999999" customHeight="1" x14ac:dyDescent="0.35">
      <c r="D130" s="326"/>
      <c r="I130" s="327" t="s">
        <v>1019</v>
      </c>
    </row>
    <row r="131" spans="1:14" customFormat="1" ht="20.149999999999999" customHeight="1" x14ac:dyDescent="0.35">
      <c r="A131" s="326"/>
    </row>
    <row r="132" spans="1:14" customFormat="1" ht="20.149999999999999" customHeight="1" x14ac:dyDescent="0.35">
      <c r="A132" s="328" t="str">
        <f>"Hospital: "&amp;data!C98</f>
        <v>Hospital: Jefferson County Public Hospital District No 2</v>
      </c>
      <c r="G132" s="329"/>
      <c r="H132" s="328" t="str">
        <f>"FYE: "&amp;data!C96</f>
        <v>FYE: 12/31/2023</v>
      </c>
    </row>
    <row r="133" spans="1:14" customFormat="1" ht="20.149999999999999" customHeight="1" x14ac:dyDescent="0.35">
      <c r="A133" s="330">
        <v>1</v>
      </c>
      <c r="B133" s="331" t="s">
        <v>236</v>
      </c>
      <c r="C133" s="333" t="s">
        <v>64</v>
      </c>
      <c r="D133" s="333" t="s">
        <v>65</v>
      </c>
      <c r="E133" s="333" t="s">
        <v>66</v>
      </c>
      <c r="F133" s="333" t="s">
        <v>67</v>
      </c>
      <c r="G133" s="333" t="s">
        <v>68</v>
      </c>
      <c r="H133" s="333" t="s">
        <v>69</v>
      </c>
      <c r="I133" s="333" t="s">
        <v>70</v>
      </c>
    </row>
    <row r="134" spans="1:14" customFormat="1" ht="20.149999999999999" customHeight="1" x14ac:dyDescent="0.35">
      <c r="A134" s="334">
        <v>2</v>
      </c>
      <c r="B134" s="335" t="s">
        <v>990</v>
      </c>
      <c r="C134" s="337" t="s">
        <v>122</v>
      </c>
      <c r="D134" s="337" t="s">
        <v>123</v>
      </c>
      <c r="E134" s="337" t="s">
        <v>145</v>
      </c>
      <c r="F134" s="337"/>
      <c r="G134" s="337" t="s">
        <v>1020</v>
      </c>
      <c r="H134" s="337"/>
      <c r="I134" s="337" t="s">
        <v>149</v>
      </c>
    </row>
    <row r="135" spans="1:14" customFormat="1" ht="20.149999999999999" customHeight="1" x14ac:dyDescent="0.35">
      <c r="A135" s="334"/>
      <c r="B135" s="335"/>
      <c r="C135" s="337" t="s">
        <v>199</v>
      </c>
      <c r="D135" s="337" t="s">
        <v>206</v>
      </c>
      <c r="E135" s="337" t="s">
        <v>198</v>
      </c>
      <c r="F135" s="337" t="s">
        <v>146</v>
      </c>
      <c r="G135" s="337" t="s">
        <v>207</v>
      </c>
      <c r="H135" s="337" t="s">
        <v>148</v>
      </c>
      <c r="I135" s="337" t="s">
        <v>199</v>
      </c>
    </row>
    <row r="136" spans="1:14" customFormat="1" ht="20.149999999999999" customHeight="1" x14ac:dyDescent="0.35">
      <c r="A136" s="330">
        <v>3</v>
      </c>
      <c r="B136" s="331" t="s">
        <v>994</v>
      </c>
      <c r="C136" s="333" t="s">
        <v>253</v>
      </c>
      <c r="D136" s="333" t="s">
        <v>255</v>
      </c>
      <c r="E136" s="333" t="s">
        <v>255</v>
      </c>
      <c r="F136" s="333" t="s">
        <v>256</v>
      </c>
      <c r="G136" s="332" t="s">
        <v>1021</v>
      </c>
      <c r="H136" s="333" t="s">
        <v>255</v>
      </c>
      <c r="I136" s="333" t="s">
        <v>253</v>
      </c>
    </row>
    <row r="137" spans="1:14" customFormat="1" ht="20.149999999999999" customHeight="1" x14ac:dyDescent="0.35">
      <c r="A137" s="330">
        <v>4</v>
      </c>
      <c r="B137" s="331" t="s">
        <v>261</v>
      </c>
      <c r="C137" s="331">
        <f>data!AE59</f>
        <v>94161</v>
      </c>
      <c r="D137" s="331">
        <f>data!AF59</f>
        <v>0</v>
      </c>
      <c r="E137" s="331">
        <f>data!AG59</f>
        <v>14269</v>
      </c>
      <c r="F137" s="331">
        <f>data!AH59</f>
        <v>0</v>
      </c>
      <c r="G137" s="331">
        <f>data!AI59</f>
        <v>0</v>
      </c>
      <c r="H137" s="331">
        <f>data!AJ59</f>
        <v>121532</v>
      </c>
      <c r="I137" s="331">
        <f>data!AK59</f>
        <v>0</v>
      </c>
      <c r="K137" s="342"/>
      <c r="L137" s="344"/>
      <c r="M137" s="344"/>
      <c r="N137" s="344"/>
    </row>
    <row r="138" spans="1:14" customFormat="1" ht="20.149999999999999" customHeight="1" x14ac:dyDescent="0.35">
      <c r="A138" s="330">
        <v>5</v>
      </c>
      <c r="B138" s="331" t="s">
        <v>262</v>
      </c>
      <c r="C138" s="338">
        <f>data!AE60</f>
        <v>32.14</v>
      </c>
      <c r="D138" s="338">
        <f>data!AF60</f>
        <v>0</v>
      </c>
      <c r="E138" s="338">
        <f>data!AG60</f>
        <v>39.25</v>
      </c>
      <c r="F138" s="338">
        <f>data!AH60</f>
        <v>0</v>
      </c>
      <c r="G138" s="338">
        <f>data!AI60</f>
        <v>0</v>
      </c>
      <c r="H138" s="338">
        <f>data!AJ60</f>
        <v>197.92</v>
      </c>
      <c r="I138" s="338">
        <f>data!AK60</f>
        <v>0</v>
      </c>
    </row>
    <row r="139" spans="1:14" customFormat="1" ht="20.149999999999999" customHeight="1" x14ac:dyDescent="0.35">
      <c r="A139" s="330">
        <v>6</v>
      </c>
      <c r="B139" s="331" t="s">
        <v>263</v>
      </c>
      <c r="C139" s="331">
        <f>data!AE61</f>
        <v>3098797</v>
      </c>
      <c r="D139" s="331">
        <f>data!AF61</f>
        <v>0</v>
      </c>
      <c r="E139" s="331">
        <f>data!AG61</f>
        <v>5982299</v>
      </c>
      <c r="F139" s="331">
        <f>data!AH61</f>
        <v>0</v>
      </c>
      <c r="G139" s="331">
        <f>data!AI61</f>
        <v>0</v>
      </c>
      <c r="H139" s="331">
        <f>data!AJ61</f>
        <v>26784397</v>
      </c>
      <c r="I139" s="331">
        <f>data!AK61</f>
        <v>0</v>
      </c>
    </row>
    <row r="140" spans="1:14" customFormat="1" ht="20.149999999999999" customHeight="1" x14ac:dyDescent="0.35">
      <c r="A140" s="330">
        <v>7</v>
      </c>
      <c r="B140" s="331" t="s">
        <v>11</v>
      </c>
      <c r="C140" s="331">
        <f>data!AE62</f>
        <v>694379</v>
      </c>
      <c r="D140" s="331">
        <f>data!AF62</f>
        <v>0</v>
      </c>
      <c r="E140" s="331">
        <f>data!AG62</f>
        <v>1340515</v>
      </c>
      <c r="F140" s="331">
        <f>data!AH62</f>
        <v>0</v>
      </c>
      <c r="G140" s="331">
        <f>data!AI62</f>
        <v>0</v>
      </c>
      <c r="H140" s="331">
        <f>data!AJ62</f>
        <v>6001856</v>
      </c>
      <c r="I140" s="331">
        <f>data!AK62</f>
        <v>0</v>
      </c>
    </row>
    <row r="141" spans="1:14" customFormat="1" ht="20.149999999999999" customHeight="1" x14ac:dyDescent="0.35">
      <c r="A141" s="330">
        <v>8</v>
      </c>
      <c r="B141" s="331" t="s">
        <v>264</v>
      </c>
      <c r="C141" s="331">
        <f>data!AE63</f>
        <v>317180</v>
      </c>
      <c r="D141" s="331">
        <f>data!AF63</f>
        <v>0</v>
      </c>
      <c r="E141" s="331">
        <f>data!AG63</f>
        <v>331610</v>
      </c>
      <c r="F141" s="331">
        <f>data!AH63</f>
        <v>0</v>
      </c>
      <c r="G141" s="331">
        <f>data!AI63</f>
        <v>0</v>
      </c>
      <c r="H141" s="331">
        <f>data!AJ63</f>
        <v>2553925</v>
      </c>
      <c r="I141" s="331">
        <f>data!AK63</f>
        <v>0</v>
      </c>
    </row>
    <row r="142" spans="1:14" customFormat="1" ht="20.149999999999999" customHeight="1" x14ac:dyDescent="0.35">
      <c r="A142" s="330">
        <v>9</v>
      </c>
      <c r="B142" s="331" t="s">
        <v>265</v>
      </c>
      <c r="C142" s="331">
        <f>data!AE64</f>
        <v>68577</v>
      </c>
      <c r="D142" s="331">
        <f>data!AF64</f>
        <v>0</v>
      </c>
      <c r="E142" s="331">
        <f>data!AG64</f>
        <v>339131</v>
      </c>
      <c r="F142" s="331">
        <f>data!AH64</f>
        <v>0</v>
      </c>
      <c r="G142" s="331">
        <f>data!AI64</f>
        <v>0</v>
      </c>
      <c r="H142" s="331">
        <f>data!AJ64</f>
        <v>3181617</v>
      </c>
      <c r="I142" s="331">
        <f>data!AK64</f>
        <v>0</v>
      </c>
    </row>
    <row r="143" spans="1:14" customFormat="1" ht="20.149999999999999" customHeight="1" x14ac:dyDescent="0.35">
      <c r="A143" s="330">
        <v>10</v>
      </c>
      <c r="B143" s="331" t="s">
        <v>525</v>
      </c>
      <c r="C143" s="331">
        <f>data!AE65</f>
        <v>0</v>
      </c>
      <c r="D143" s="331">
        <f>data!AF65</f>
        <v>0</v>
      </c>
      <c r="E143" s="331">
        <f>data!AG65</f>
        <v>0</v>
      </c>
      <c r="F143" s="331">
        <f>data!AH65</f>
        <v>0</v>
      </c>
      <c r="G143" s="331">
        <f>data!AI65</f>
        <v>0</v>
      </c>
      <c r="H143" s="331">
        <f>data!AJ65</f>
        <v>139486</v>
      </c>
      <c r="I143" s="331">
        <f>data!AK65</f>
        <v>0</v>
      </c>
    </row>
    <row r="144" spans="1:14" customFormat="1" ht="20.149999999999999" customHeight="1" x14ac:dyDescent="0.35">
      <c r="A144" s="330">
        <v>11</v>
      </c>
      <c r="B144" s="331" t="s">
        <v>526</v>
      </c>
      <c r="C144" s="331">
        <f>data!AE66</f>
        <v>613</v>
      </c>
      <c r="D144" s="331">
        <f>data!AF66</f>
        <v>0</v>
      </c>
      <c r="E144" s="331">
        <f>data!AG66</f>
        <v>-4462</v>
      </c>
      <c r="F144" s="331">
        <f>data!AH66</f>
        <v>0</v>
      </c>
      <c r="G144" s="331">
        <f>data!AI66</f>
        <v>0</v>
      </c>
      <c r="H144" s="331">
        <f>data!AJ66</f>
        <v>554707</v>
      </c>
      <c r="I144" s="331">
        <f>data!AK66</f>
        <v>0</v>
      </c>
    </row>
    <row r="145" spans="1:9" customFormat="1" ht="20.149999999999999" customHeight="1" x14ac:dyDescent="0.35">
      <c r="A145" s="330">
        <v>12</v>
      </c>
      <c r="B145" s="331" t="s">
        <v>16</v>
      </c>
      <c r="C145" s="331">
        <f>data!AE67</f>
        <v>246159</v>
      </c>
      <c r="D145" s="331">
        <f>data!AF67</f>
        <v>0</v>
      </c>
      <c r="E145" s="331">
        <f>data!AG67</f>
        <v>240923</v>
      </c>
      <c r="F145" s="331">
        <f>data!AH67</f>
        <v>0</v>
      </c>
      <c r="G145" s="331">
        <f>data!AI67</f>
        <v>0</v>
      </c>
      <c r="H145" s="331">
        <f>data!AJ67</f>
        <v>1157457</v>
      </c>
      <c r="I145" s="331">
        <f>data!AK67</f>
        <v>0</v>
      </c>
    </row>
    <row r="146" spans="1:9" customFormat="1" ht="20.149999999999999" customHeight="1" x14ac:dyDescent="0.35">
      <c r="A146" s="330">
        <v>13</v>
      </c>
      <c r="B146" s="331" t="s">
        <v>995</v>
      </c>
      <c r="C146" s="331">
        <f>data!AE68</f>
        <v>0</v>
      </c>
      <c r="D146" s="331">
        <f>data!AF68</f>
        <v>0</v>
      </c>
      <c r="E146" s="331">
        <f>data!AG68</f>
        <v>823</v>
      </c>
      <c r="F146" s="331">
        <f>data!AH68</f>
        <v>0</v>
      </c>
      <c r="G146" s="331">
        <f>data!AI68</f>
        <v>0</v>
      </c>
      <c r="H146" s="331">
        <f>data!AJ68</f>
        <v>-20628</v>
      </c>
      <c r="I146" s="331">
        <f>data!AK68</f>
        <v>0</v>
      </c>
    </row>
    <row r="147" spans="1:9" customFormat="1" ht="20.149999999999999" customHeight="1" x14ac:dyDescent="0.35">
      <c r="A147" s="330">
        <v>14</v>
      </c>
      <c r="B147" s="331" t="s">
        <v>996</v>
      </c>
      <c r="C147" s="331">
        <f>data!AE69</f>
        <v>16473</v>
      </c>
      <c r="D147" s="331">
        <f>data!AF69</f>
        <v>0</v>
      </c>
      <c r="E147" s="331">
        <f>data!AG69</f>
        <v>227917</v>
      </c>
      <c r="F147" s="331">
        <f>data!AH69</f>
        <v>0</v>
      </c>
      <c r="G147" s="331">
        <f>data!AI69</f>
        <v>0</v>
      </c>
      <c r="H147" s="331">
        <f>data!AJ69</f>
        <v>394408</v>
      </c>
      <c r="I147" s="331">
        <f>data!AK69</f>
        <v>0</v>
      </c>
    </row>
    <row r="148" spans="1:9" customFormat="1" ht="20.149999999999999" customHeight="1" x14ac:dyDescent="0.35">
      <c r="A148" s="330">
        <v>15</v>
      </c>
      <c r="B148" s="331" t="s">
        <v>284</v>
      </c>
      <c r="C148" s="331">
        <f>-data!AE84</f>
        <v>0</v>
      </c>
      <c r="D148" s="331">
        <f>-data!AF84</f>
        <v>0</v>
      </c>
      <c r="E148" s="331">
        <f>-data!AG84</f>
        <v>0</v>
      </c>
      <c r="F148" s="331">
        <f>-data!AH84</f>
        <v>0</v>
      </c>
      <c r="G148" s="331">
        <f>-data!AI84</f>
        <v>0</v>
      </c>
      <c r="H148" s="331">
        <f>-data!AJ84</f>
        <v>0</v>
      </c>
      <c r="I148" s="331">
        <f>-data!AK84</f>
        <v>0</v>
      </c>
    </row>
    <row r="149" spans="1:9" customFormat="1" ht="20.149999999999999" customHeight="1" x14ac:dyDescent="0.35">
      <c r="A149" s="330">
        <v>16</v>
      </c>
      <c r="B149" s="339" t="s">
        <v>997</v>
      </c>
      <c r="C149" s="331">
        <f>data!AE85</f>
        <v>4442178</v>
      </c>
      <c r="D149" s="331">
        <f>data!AF85</f>
        <v>0</v>
      </c>
      <c r="E149" s="331">
        <f>data!AG85</f>
        <v>8458756</v>
      </c>
      <c r="F149" s="331">
        <f>data!AH85</f>
        <v>0</v>
      </c>
      <c r="G149" s="331">
        <f>data!AI85</f>
        <v>0</v>
      </c>
      <c r="H149" s="331">
        <f>data!AJ85</f>
        <v>40747225</v>
      </c>
      <c r="I149" s="331">
        <f>data!AK85</f>
        <v>0</v>
      </c>
    </row>
    <row r="150" spans="1:9" customFormat="1" ht="20.149999999999999" customHeight="1" x14ac:dyDescent="0.35">
      <c r="A150" s="330">
        <v>17</v>
      </c>
      <c r="B150" s="331" t="s">
        <v>286</v>
      </c>
      <c r="C150" s="341"/>
      <c r="D150" s="341"/>
      <c r="E150" s="341"/>
      <c r="F150" s="341"/>
      <c r="G150" s="341"/>
      <c r="H150" s="341"/>
      <c r="I150" s="341"/>
    </row>
    <row r="151" spans="1:9" customFormat="1" ht="20.149999999999999" customHeight="1" x14ac:dyDescent="0.35">
      <c r="A151" s="330">
        <v>18</v>
      </c>
      <c r="B151" s="331" t="s">
        <v>998</v>
      </c>
      <c r="C151" s="339">
        <f>+data!M696</f>
        <v>1359420</v>
      </c>
      <c r="D151" s="339">
        <f>+data!M697</f>
        <v>0</v>
      </c>
      <c r="E151" s="339">
        <f>+data!M698</f>
        <v>3358315</v>
      </c>
      <c r="F151" s="339">
        <f>+data!M699</f>
        <v>0</v>
      </c>
      <c r="G151" s="339">
        <f>+data!M700</f>
        <v>0</v>
      </c>
      <c r="H151" s="339">
        <f>+data!M701</f>
        <v>7574001</v>
      </c>
      <c r="I151" s="339">
        <f>+data!M702</f>
        <v>0</v>
      </c>
    </row>
    <row r="152" spans="1:9" customFormat="1" ht="20.149999999999999" customHeight="1" x14ac:dyDescent="0.35">
      <c r="A152" s="330">
        <v>19</v>
      </c>
      <c r="B152" s="339" t="s">
        <v>999</v>
      </c>
      <c r="C152" s="331">
        <f>data!AE87</f>
        <v>1071617</v>
      </c>
      <c r="D152" s="331">
        <f>data!AF87</f>
        <v>0</v>
      </c>
      <c r="E152" s="331">
        <f>data!AG87</f>
        <v>1471533</v>
      </c>
      <c r="F152" s="331">
        <f>data!AH87</f>
        <v>0</v>
      </c>
      <c r="G152" s="331">
        <f>data!AI87</f>
        <v>0</v>
      </c>
      <c r="H152" s="331">
        <f>data!AJ87</f>
        <v>1435704</v>
      </c>
      <c r="I152" s="331">
        <f>data!AK87</f>
        <v>0</v>
      </c>
    </row>
    <row r="153" spans="1:9" customFormat="1" ht="20.149999999999999" customHeight="1" x14ac:dyDescent="0.35">
      <c r="A153" s="330">
        <v>20</v>
      </c>
      <c r="B153" s="339" t="s">
        <v>1000</v>
      </c>
      <c r="C153" s="331">
        <f>data!AE88</f>
        <v>11648866</v>
      </c>
      <c r="D153" s="331">
        <f>data!AF88</f>
        <v>0</v>
      </c>
      <c r="E153" s="331">
        <f>data!AG88</f>
        <v>41884094</v>
      </c>
      <c r="F153" s="331">
        <f>data!AH88</f>
        <v>0</v>
      </c>
      <c r="G153" s="331">
        <f>data!AI88</f>
        <v>0</v>
      </c>
      <c r="H153" s="331">
        <f>data!AJ88</f>
        <v>53953348</v>
      </c>
      <c r="I153" s="331">
        <f>data!AK88</f>
        <v>0</v>
      </c>
    </row>
    <row r="154" spans="1:9" customFormat="1" ht="20.149999999999999" customHeight="1" x14ac:dyDescent="0.35">
      <c r="A154" s="330">
        <v>21</v>
      </c>
      <c r="B154" s="339" t="s">
        <v>1001</v>
      </c>
      <c r="C154" s="331">
        <f>data!AE89</f>
        <v>12720483</v>
      </c>
      <c r="D154" s="331">
        <f>data!AF89</f>
        <v>0</v>
      </c>
      <c r="E154" s="331">
        <f>data!AG89</f>
        <v>43355627</v>
      </c>
      <c r="F154" s="331">
        <f>data!AH89</f>
        <v>0</v>
      </c>
      <c r="G154" s="331">
        <f>data!AI89</f>
        <v>0</v>
      </c>
      <c r="H154" s="331">
        <f>data!AJ89</f>
        <v>55389052</v>
      </c>
      <c r="I154" s="331">
        <f>data!AK89</f>
        <v>0</v>
      </c>
    </row>
    <row r="155" spans="1:9" customFormat="1" ht="20.149999999999999" customHeight="1" x14ac:dyDescent="0.35">
      <c r="A155" s="330" t="s">
        <v>1002</v>
      </c>
      <c r="B155" s="331"/>
      <c r="C155" s="341"/>
      <c r="D155" s="341"/>
      <c r="E155" s="341"/>
      <c r="F155" s="341"/>
      <c r="G155" s="341"/>
      <c r="H155" s="341"/>
      <c r="I155" s="341"/>
    </row>
    <row r="156" spans="1:9" customFormat="1" ht="20.149999999999999" customHeight="1" x14ac:dyDescent="0.35">
      <c r="A156" s="330">
        <v>22</v>
      </c>
      <c r="B156" s="331" t="s">
        <v>1003</v>
      </c>
      <c r="C156" s="331">
        <f>data!AE90</f>
        <v>6488</v>
      </c>
      <c r="D156" s="331">
        <f>data!AF90</f>
        <v>0</v>
      </c>
      <c r="E156" s="331">
        <f>data!AG90</f>
        <v>6350</v>
      </c>
      <c r="F156" s="331">
        <f>data!AH90</f>
        <v>0</v>
      </c>
      <c r="G156" s="331">
        <f>data!AI90</f>
        <v>0</v>
      </c>
      <c r="H156" s="331">
        <f>data!AJ90</f>
        <v>30507</v>
      </c>
      <c r="I156" s="331">
        <f>data!AK90</f>
        <v>0</v>
      </c>
    </row>
    <row r="157" spans="1:9" customFormat="1" ht="20.149999999999999" customHeight="1" x14ac:dyDescent="0.35">
      <c r="A157" s="330">
        <v>23</v>
      </c>
      <c r="B157" s="331" t="s">
        <v>1004</v>
      </c>
      <c r="C157" s="331">
        <f>data!AE91</f>
        <v>0</v>
      </c>
      <c r="D157" s="331">
        <f>data!AF91</f>
        <v>0</v>
      </c>
      <c r="E157" s="331">
        <f>data!AG91</f>
        <v>0</v>
      </c>
      <c r="F157" s="331">
        <f>data!AH91</f>
        <v>0</v>
      </c>
      <c r="G157" s="331">
        <f>data!AI91</f>
        <v>0</v>
      </c>
      <c r="H157" s="331">
        <f>data!AJ91</f>
        <v>0</v>
      </c>
      <c r="I157" s="331">
        <f>data!AK91</f>
        <v>0</v>
      </c>
    </row>
    <row r="158" spans="1:9" customFormat="1" ht="20.149999999999999" customHeight="1" x14ac:dyDescent="0.35">
      <c r="A158" s="330">
        <v>24</v>
      </c>
      <c r="B158" s="331" t="s">
        <v>1005</v>
      </c>
      <c r="C158" s="331">
        <f>data!AE92</f>
        <v>160</v>
      </c>
      <c r="D158" s="331">
        <f>data!AF92</f>
        <v>0</v>
      </c>
      <c r="E158" s="331">
        <f>data!AG92</f>
        <v>280</v>
      </c>
      <c r="F158" s="331">
        <f>data!AH92</f>
        <v>0</v>
      </c>
      <c r="G158" s="331">
        <f>data!AI92</f>
        <v>0</v>
      </c>
      <c r="H158" s="331">
        <f>data!AJ92</f>
        <v>359</v>
      </c>
      <c r="I158" s="331">
        <f>data!AK92</f>
        <v>0</v>
      </c>
    </row>
    <row r="159" spans="1:9" customFormat="1" ht="20.149999999999999" customHeight="1" x14ac:dyDescent="0.35">
      <c r="A159" s="330">
        <v>25</v>
      </c>
      <c r="B159" s="331" t="s">
        <v>1006</v>
      </c>
      <c r="C159" s="331">
        <f>data!AE93</f>
        <v>27518</v>
      </c>
      <c r="D159" s="331">
        <f>data!AF93</f>
        <v>0</v>
      </c>
      <c r="E159" s="331">
        <f>data!AG93</f>
        <v>69888</v>
      </c>
      <c r="F159" s="331">
        <f>data!AH93</f>
        <v>0</v>
      </c>
      <c r="G159" s="331">
        <f>data!AI93</f>
        <v>0</v>
      </c>
      <c r="H159" s="331">
        <f>data!AJ93</f>
        <v>26796</v>
      </c>
      <c r="I159" s="331">
        <f>data!AK93</f>
        <v>0</v>
      </c>
    </row>
    <row r="160" spans="1:9" customFormat="1" ht="20.149999999999999" customHeight="1" x14ac:dyDescent="0.35">
      <c r="A160" s="330">
        <v>26</v>
      </c>
      <c r="B160" s="331" t="s">
        <v>294</v>
      </c>
      <c r="C160" s="338">
        <f>data!AE94</f>
        <v>0</v>
      </c>
      <c r="D160" s="338">
        <f>data!AF94</f>
        <v>0</v>
      </c>
      <c r="E160" s="338">
        <f>data!AG94</f>
        <v>15.67</v>
      </c>
      <c r="F160" s="338">
        <f>data!AH94</f>
        <v>0</v>
      </c>
      <c r="G160" s="338">
        <f>data!AI94</f>
        <v>0</v>
      </c>
      <c r="H160" s="338">
        <f>data!AJ94</f>
        <v>3.29</v>
      </c>
      <c r="I160" s="338">
        <f>data!AK94</f>
        <v>0</v>
      </c>
    </row>
    <row r="161" spans="1:9" customFormat="1" ht="20.149999999999999" customHeight="1" x14ac:dyDescent="0.35">
      <c r="A161" s="324" t="s">
        <v>988</v>
      </c>
      <c r="B161" s="325"/>
      <c r="C161" s="325"/>
      <c r="D161" s="325"/>
      <c r="E161" s="325"/>
      <c r="F161" s="325"/>
      <c r="G161" s="325"/>
      <c r="H161" s="325"/>
      <c r="I161" s="324"/>
    </row>
    <row r="162" spans="1:9" customFormat="1" ht="20.149999999999999" customHeight="1" x14ac:dyDescent="0.35">
      <c r="D162" s="326"/>
      <c r="I162" s="327" t="s">
        <v>1022</v>
      </c>
    </row>
    <row r="163" spans="1:9" customFormat="1" ht="20.149999999999999" customHeight="1" x14ac:dyDescent="0.35">
      <c r="A163" s="326"/>
    </row>
    <row r="164" spans="1:9" customFormat="1" ht="20.149999999999999" customHeight="1" x14ac:dyDescent="0.35">
      <c r="A164" s="328" t="str">
        <f>"Hospital: "&amp;data!C98</f>
        <v>Hospital: Jefferson County Public Hospital District No 2</v>
      </c>
      <c r="G164" s="329"/>
      <c r="H164" s="328" t="str">
        <f>"FYE: "&amp;data!C96</f>
        <v>FYE: 12/31/2023</v>
      </c>
    </row>
    <row r="165" spans="1:9" customFormat="1" ht="20.149999999999999" customHeight="1" x14ac:dyDescent="0.35">
      <c r="A165" s="330">
        <v>1</v>
      </c>
      <c r="B165" s="331" t="s">
        <v>236</v>
      </c>
      <c r="C165" s="333" t="s">
        <v>71</v>
      </c>
      <c r="D165" s="333" t="s">
        <v>72</v>
      </c>
      <c r="E165" s="333" t="s">
        <v>73</v>
      </c>
      <c r="F165" s="333" t="s">
        <v>74</v>
      </c>
      <c r="G165" s="333" t="s">
        <v>75</v>
      </c>
      <c r="H165" s="333" t="s">
        <v>76</v>
      </c>
      <c r="I165" s="333" t="s">
        <v>77</v>
      </c>
    </row>
    <row r="166" spans="1:9" customFormat="1" ht="20.149999999999999" customHeight="1" x14ac:dyDescent="0.35">
      <c r="A166" s="334">
        <v>2</v>
      </c>
      <c r="B166" s="335" t="s">
        <v>990</v>
      </c>
      <c r="C166" s="337" t="s">
        <v>150</v>
      </c>
      <c r="D166" s="337" t="s">
        <v>151</v>
      </c>
      <c r="E166" s="337" t="s">
        <v>137</v>
      </c>
      <c r="F166" s="337" t="s">
        <v>152</v>
      </c>
      <c r="G166" s="337" t="s">
        <v>1023</v>
      </c>
      <c r="H166" s="337" t="s">
        <v>154</v>
      </c>
      <c r="I166" s="337" t="s">
        <v>155</v>
      </c>
    </row>
    <row r="167" spans="1:9" customFormat="1" ht="20.149999999999999" customHeight="1" x14ac:dyDescent="0.35">
      <c r="A167" s="334"/>
      <c r="B167" s="335"/>
      <c r="C167" s="337" t="s">
        <v>199</v>
      </c>
      <c r="D167" s="337" t="s">
        <v>199</v>
      </c>
      <c r="E167" s="337" t="s">
        <v>1024</v>
      </c>
      <c r="F167" s="337" t="s">
        <v>209</v>
      </c>
      <c r="G167" s="337" t="s">
        <v>148</v>
      </c>
      <c r="H167" s="336" t="s">
        <v>1025</v>
      </c>
      <c r="I167" s="337" t="s">
        <v>196</v>
      </c>
    </row>
    <row r="168" spans="1:9" customFormat="1" ht="20.149999999999999" customHeight="1" x14ac:dyDescent="0.35">
      <c r="A168" s="330">
        <v>3</v>
      </c>
      <c r="B168" s="331" t="s">
        <v>994</v>
      </c>
      <c r="C168" s="333" t="s">
        <v>253</v>
      </c>
      <c r="D168" s="333" t="s">
        <v>253</v>
      </c>
      <c r="E168" s="333" t="s">
        <v>244</v>
      </c>
      <c r="F168" s="333" t="s">
        <v>254</v>
      </c>
      <c r="G168" s="333" t="s">
        <v>255</v>
      </c>
      <c r="H168" s="333" t="s">
        <v>256</v>
      </c>
      <c r="I168" s="333" t="s">
        <v>255</v>
      </c>
    </row>
    <row r="169" spans="1:9" customFormat="1" ht="20.149999999999999" customHeight="1" x14ac:dyDescent="0.35">
      <c r="A169" s="330">
        <v>4</v>
      </c>
      <c r="B169" s="331" t="s">
        <v>261</v>
      </c>
      <c r="C169" s="331">
        <f>data!AL59</f>
        <v>0</v>
      </c>
      <c r="D169" s="331">
        <f>data!AM59</f>
        <v>0</v>
      </c>
      <c r="E169" s="331">
        <f>data!AN59</f>
        <v>0</v>
      </c>
      <c r="F169" s="331">
        <f>data!AO59</f>
        <v>7872</v>
      </c>
      <c r="G169" s="331">
        <f>data!AP59</f>
        <v>2717</v>
      </c>
      <c r="H169" s="331">
        <f>data!AQ59</f>
        <v>0</v>
      </c>
      <c r="I169" s="331">
        <f>data!AR59</f>
        <v>8390</v>
      </c>
    </row>
    <row r="170" spans="1:9" customFormat="1" ht="20.149999999999999" customHeight="1" x14ac:dyDescent="0.35">
      <c r="A170" s="330">
        <v>5</v>
      </c>
      <c r="B170" s="331" t="s">
        <v>262</v>
      </c>
      <c r="C170" s="338">
        <f>data!AL60</f>
        <v>0</v>
      </c>
      <c r="D170" s="338">
        <f>data!AM60</f>
        <v>0</v>
      </c>
      <c r="E170" s="338">
        <f>data!AN60</f>
        <v>0</v>
      </c>
      <c r="F170" s="338">
        <f>data!AO60</f>
        <v>3.64</v>
      </c>
      <c r="G170" s="338">
        <f>data!AP60</f>
        <v>3.75</v>
      </c>
      <c r="H170" s="338">
        <f>data!AQ60</f>
        <v>0</v>
      </c>
      <c r="I170" s="338">
        <f>data!AR60</f>
        <v>25.42</v>
      </c>
    </row>
    <row r="171" spans="1:9" customFormat="1" ht="20.149999999999999" customHeight="1" x14ac:dyDescent="0.35">
      <c r="A171" s="330">
        <v>6</v>
      </c>
      <c r="B171" s="331" t="s">
        <v>263</v>
      </c>
      <c r="C171" s="331">
        <f>data!AL61</f>
        <v>0</v>
      </c>
      <c r="D171" s="331">
        <f>data!AM61</f>
        <v>0</v>
      </c>
      <c r="E171" s="331">
        <f>data!AN61</f>
        <v>0</v>
      </c>
      <c r="F171" s="331">
        <f>data!AO61</f>
        <v>423838</v>
      </c>
      <c r="G171" s="331">
        <f>data!AP61</f>
        <v>415129</v>
      </c>
      <c r="H171" s="331">
        <f>data!AQ61</f>
        <v>0</v>
      </c>
      <c r="I171" s="331">
        <f>data!AR61</f>
        <v>2639094</v>
      </c>
    </row>
    <row r="172" spans="1:9" customFormat="1" ht="20.149999999999999" customHeight="1" x14ac:dyDescent="0.35">
      <c r="A172" s="330">
        <v>7</v>
      </c>
      <c r="B172" s="331" t="s">
        <v>11</v>
      </c>
      <c r="C172" s="331">
        <f>data!AL62</f>
        <v>0</v>
      </c>
      <c r="D172" s="331">
        <f>data!AM62</f>
        <v>0</v>
      </c>
      <c r="E172" s="331">
        <f>data!AN62</f>
        <v>0</v>
      </c>
      <c r="F172" s="331">
        <f>data!AO62</f>
        <v>94974</v>
      </c>
      <c r="G172" s="331">
        <f>data!AP62</f>
        <v>93022</v>
      </c>
      <c r="H172" s="331">
        <f>data!AQ62</f>
        <v>0</v>
      </c>
      <c r="I172" s="331">
        <f>data!AR62</f>
        <v>591369</v>
      </c>
    </row>
    <row r="173" spans="1:9" customFormat="1" ht="20.149999999999999" customHeight="1" x14ac:dyDescent="0.35">
      <c r="A173" s="330">
        <v>8</v>
      </c>
      <c r="B173" s="331" t="s">
        <v>264</v>
      </c>
      <c r="C173" s="331">
        <f>data!AL63</f>
        <v>0</v>
      </c>
      <c r="D173" s="331">
        <f>data!AM63</f>
        <v>0</v>
      </c>
      <c r="E173" s="331">
        <f>data!AN63</f>
        <v>0</v>
      </c>
      <c r="F173" s="331">
        <f>data!AO63</f>
        <v>44263</v>
      </c>
      <c r="G173" s="331">
        <f>data!AP63</f>
        <v>555300</v>
      </c>
      <c r="H173" s="331">
        <f>data!AQ63</f>
        <v>0</v>
      </c>
      <c r="I173" s="331">
        <f>data!AR63</f>
        <v>319965</v>
      </c>
    </row>
    <row r="174" spans="1:9" customFormat="1" ht="20.149999999999999" customHeight="1" x14ac:dyDescent="0.35">
      <c r="A174" s="330">
        <v>9</v>
      </c>
      <c r="B174" s="331" t="s">
        <v>265</v>
      </c>
      <c r="C174" s="331">
        <f>data!AL64</f>
        <v>0</v>
      </c>
      <c r="D174" s="331">
        <f>data!AM64</f>
        <v>0</v>
      </c>
      <c r="E174" s="331">
        <f>data!AN64</f>
        <v>0</v>
      </c>
      <c r="F174" s="331">
        <f>data!AO64</f>
        <v>8046</v>
      </c>
      <c r="G174" s="331">
        <f>data!AP64</f>
        <v>1351064</v>
      </c>
      <c r="H174" s="331">
        <f>data!AQ64</f>
        <v>0</v>
      </c>
      <c r="I174" s="331">
        <f>data!AR64</f>
        <v>192390</v>
      </c>
    </row>
    <row r="175" spans="1:9" customFormat="1" ht="20.149999999999999" customHeight="1" x14ac:dyDescent="0.35">
      <c r="A175" s="330">
        <v>10</v>
      </c>
      <c r="B175" s="331" t="s">
        <v>525</v>
      </c>
      <c r="C175" s="331">
        <f>data!AL65</f>
        <v>0</v>
      </c>
      <c r="D175" s="331">
        <f>data!AM65</f>
        <v>0</v>
      </c>
      <c r="E175" s="331">
        <f>data!AN65</f>
        <v>0</v>
      </c>
      <c r="F175" s="331">
        <f>data!AO65</f>
        <v>0</v>
      </c>
      <c r="G175" s="331">
        <f>data!AP65</f>
        <v>20185</v>
      </c>
      <c r="H175" s="331">
        <f>data!AQ65</f>
        <v>0</v>
      </c>
      <c r="I175" s="331">
        <f>data!AR65</f>
        <v>2658</v>
      </c>
    </row>
    <row r="176" spans="1:9" customFormat="1" ht="20.149999999999999" customHeight="1" x14ac:dyDescent="0.35">
      <c r="A176" s="330">
        <v>11</v>
      </c>
      <c r="B176" s="331" t="s">
        <v>526</v>
      </c>
      <c r="C176" s="331">
        <f>data!AL66</f>
        <v>0</v>
      </c>
      <c r="D176" s="331">
        <f>data!AM66</f>
        <v>0</v>
      </c>
      <c r="E176" s="331">
        <f>data!AN66</f>
        <v>0</v>
      </c>
      <c r="F176" s="331">
        <f>data!AO66</f>
        <v>3604</v>
      </c>
      <c r="G176" s="331">
        <f>data!AP66</f>
        <v>506810</v>
      </c>
      <c r="H176" s="331">
        <f>data!AQ66</f>
        <v>0</v>
      </c>
      <c r="I176" s="331">
        <f>data!AR66</f>
        <v>57689</v>
      </c>
    </row>
    <row r="177" spans="1:9" customFormat="1" ht="20.149999999999999" customHeight="1" x14ac:dyDescent="0.35">
      <c r="A177" s="330">
        <v>12</v>
      </c>
      <c r="B177" s="331" t="s">
        <v>16</v>
      </c>
      <c r="C177" s="331">
        <f>data!AL67</f>
        <v>0</v>
      </c>
      <c r="D177" s="331">
        <f>data!AM67</f>
        <v>0</v>
      </c>
      <c r="E177" s="331">
        <f>data!AN67</f>
        <v>0</v>
      </c>
      <c r="F177" s="331">
        <f>data!AO67</f>
        <v>28342</v>
      </c>
      <c r="G177" s="331">
        <f>data!AP67</f>
        <v>0</v>
      </c>
      <c r="H177" s="331">
        <f>data!AQ67</f>
        <v>0</v>
      </c>
      <c r="I177" s="331">
        <f>data!AR67</f>
        <v>0</v>
      </c>
    </row>
    <row r="178" spans="1:9" customFormat="1" ht="20.149999999999999" customHeight="1" x14ac:dyDescent="0.35">
      <c r="A178" s="330">
        <v>13</v>
      </c>
      <c r="B178" s="331" t="s">
        <v>995</v>
      </c>
      <c r="C178" s="331">
        <f>data!AL68</f>
        <v>0</v>
      </c>
      <c r="D178" s="331">
        <f>data!AM68</f>
        <v>0</v>
      </c>
      <c r="E178" s="331">
        <f>data!AN68</f>
        <v>0</v>
      </c>
      <c r="F178" s="331">
        <f>data!AO68</f>
        <v>0</v>
      </c>
      <c r="G178" s="331">
        <f>data!AP68</f>
        <v>2955</v>
      </c>
      <c r="H178" s="331">
        <f>data!AQ68</f>
        <v>0</v>
      </c>
      <c r="I178" s="331">
        <f>data!AR68</f>
        <v>40377</v>
      </c>
    </row>
    <row r="179" spans="1:9" customFormat="1" ht="20.149999999999999" customHeight="1" x14ac:dyDescent="0.35">
      <c r="A179" s="330">
        <v>14</v>
      </c>
      <c r="B179" s="331" t="s">
        <v>996</v>
      </c>
      <c r="C179" s="331">
        <f>data!AL69</f>
        <v>0</v>
      </c>
      <c r="D179" s="331">
        <f>data!AM69</f>
        <v>0</v>
      </c>
      <c r="E179" s="331">
        <f>data!AN69</f>
        <v>0</v>
      </c>
      <c r="F179" s="331">
        <f>data!AO69</f>
        <v>4459</v>
      </c>
      <c r="G179" s="331">
        <f>data!AP69</f>
        <v>31001</v>
      </c>
      <c r="H179" s="331">
        <f>data!AQ69</f>
        <v>0</v>
      </c>
      <c r="I179" s="331">
        <f>data!AR69</f>
        <v>85290</v>
      </c>
    </row>
    <row r="180" spans="1:9" customFormat="1" ht="20.149999999999999" customHeight="1" x14ac:dyDescent="0.35">
      <c r="A180" s="330">
        <v>15</v>
      </c>
      <c r="B180" s="331" t="s">
        <v>284</v>
      </c>
      <c r="C180" s="331">
        <f>-data!AL84</f>
        <v>0</v>
      </c>
      <c r="D180" s="331">
        <f>-data!AM84</f>
        <v>0</v>
      </c>
      <c r="E180" s="331">
        <f>-data!AN84</f>
        <v>0</v>
      </c>
      <c r="F180" s="331">
        <f>-data!AO84</f>
        <v>0</v>
      </c>
      <c r="G180" s="331">
        <f>-data!AP84</f>
        <v>0</v>
      </c>
      <c r="H180" s="331">
        <f>-data!AQ84</f>
        <v>0</v>
      </c>
      <c r="I180" s="331">
        <f>-data!AR84</f>
        <v>0</v>
      </c>
    </row>
    <row r="181" spans="1:9" customFormat="1" ht="20.149999999999999" customHeight="1" x14ac:dyDescent="0.35">
      <c r="A181" s="330">
        <v>16</v>
      </c>
      <c r="B181" s="339" t="s">
        <v>997</v>
      </c>
      <c r="C181" s="331">
        <f>data!AL85</f>
        <v>0</v>
      </c>
      <c r="D181" s="331">
        <f>data!AM85</f>
        <v>0</v>
      </c>
      <c r="E181" s="331">
        <f>data!AN85</f>
        <v>0</v>
      </c>
      <c r="F181" s="331">
        <f>data!AO85</f>
        <v>607526</v>
      </c>
      <c r="G181" s="331">
        <f>data!AP85</f>
        <v>2975466</v>
      </c>
      <c r="H181" s="331">
        <f>data!AQ85</f>
        <v>0</v>
      </c>
      <c r="I181" s="331">
        <f>data!AR85</f>
        <v>3928832</v>
      </c>
    </row>
    <row r="182" spans="1:9" customFormat="1" ht="20.149999999999999" customHeight="1" x14ac:dyDescent="0.35">
      <c r="A182" s="330">
        <v>17</v>
      </c>
      <c r="B182" s="331" t="s">
        <v>286</v>
      </c>
      <c r="C182" s="341"/>
      <c r="D182" s="341"/>
      <c r="E182" s="341"/>
      <c r="F182" s="341"/>
      <c r="G182" s="341"/>
      <c r="H182" s="341"/>
      <c r="I182" s="341"/>
    </row>
    <row r="183" spans="1:9" customFormat="1" ht="20.149999999999999" customHeight="1" x14ac:dyDescent="0.35">
      <c r="A183" s="330">
        <v>18</v>
      </c>
      <c r="B183" s="331" t="s">
        <v>998</v>
      </c>
      <c r="C183" s="339">
        <f>+data!M703</f>
        <v>0</v>
      </c>
      <c r="D183" s="339">
        <f>+data!M704</f>
        <v>0</v>
      </c>
      <c r="E183" s="339">
        <f>+data!M705</f>
        <v>0</v>
      </c>
      <c r="F183" s="339">
        <f>+data!M706</f>
        <v>238977</v>
      </c>
      <c r="G183" s="339">
        <f>+data!M707</f>
        <v>301080</v>
      </c>
      <c r="H183" s="339">
        <f>+data!M708</f>
        <v>0</v>
      </c>
      <c r="I183" s="339">
        <f>+data!M709</f>
        <v>461841</v>
      </c>
    </row>
    <row r="184" spans="1:9" customFormat="1" ht="20.149999999999999" customHeight="1" x14ac:dyDescent="0.35">
      <c r="A184" s="330">
        <v>19</v>
      </c>
      <c r="B184" s="339" t="s">
        <v>999</v>
      </c>
      <c r="C184" s="331">
        <f>data!AL87</f>
        <v>0</v>
      </c>
      <c r="D184" s="331">
        <f>data!AM87</f>
        <v>0</v>
      </c>
      <c r="E184" s="331">
        <f>data!AN87</f>
        <v>0</v>
      </c>
      <c r="F184" s="331">
        <f>data!AO87</f>
        <v>0</v>
      </c>
      <c r="G184" s="331">
        <f>data!AP87</f>
        <v>54270</v>
      </c>
      <c r="H184" s="331">
        <f>data!AQ87</f>
        <v>0</v>
      </c>
      <c r="I184" s="331">
        <f>data!AR87</f>
        <v>0</v>
      </c>
    </row>
    <row r="185" spans="1:9" customFormat="1" ht="20.149999999999999" customHeight="1" x14ac:dyDescent="0.35">
      <c r="A185" s="330">
        <v>20</v>
      </c>
      <c r="B185" s="339" t="s">
        <v>1000</v>
      </c>
      <c r="C185" s="331">
        <f>data!AL88</f>
        <v>0</v>
      </c>
      <c r="D185" s="331">
        <f>data!AM88</f>
        <v>0</v>
      </c>
      <c r="E185" s="331">
        <f>data!AN88</f>
        <v>0</v>
      </c>
      <c r="F185" s="331">
        <f>data!AO88</f>
        <v>0</v>
      </c>
      <c r="G185" s="331">
        <f>data!AP88</f>
        <v>2034273</v>
      </c>
      <c r="H185" s="331">
        <f>data!AQ88</f>
        <v>0</v>
      </c>
      <c r="I185" s="331">
        <f>data!AR88</f>
        <v>2824915</v>
      </c>
    </row>
    <row r="186" spans="1:9" customFormat="1" ht="20.149999999999999" customHeight="1" x14ac:dyDescent="0.35">
      <c r="A186" s="330">
        <v>21</v>
      </c>
      <c r="B186" s="339" t="s">
        <v>1001</v>
      </c>
      <c r="C186" s="331">
        <f>data!AL89</f>
        <v>0</v>
      </c>
      <c r="D186" s="331">
        <f>data!AM89</f>
        <v>0</v>
      </c>
      <c r="E186" s="331">
        <f>data!AN89</f>
        <v>0</v>
      </c>
      <c r="F186" s="331">
        <f>data!AO89</f>
        <v>0</v>
      </c>
      <c r="G186" s="331">
        <f>data!AP89</f>
        <v>2088543</v>
      </c>
      <c r="H186" s="331">
        <f>data!AQ89</f>
        <v>0</v>
      </c>
      <c r="I186" s="331">
        <f>data!AR89</f>
        <v>2824915</v>
      </c>
    </row>
    <row r="187" spans="1:9" customFormat="1" ht="20.149999999999999" customHeight="1" x14ac:dyDescent="0.35">
      <c r="A187" s="330" t="s">
        <v>1002</v>
      </c>
      <c r="B187" s="331"/>
      <c r="C187" s="341"/>
      <c r="D187" s="341"/>
      <c r="E187" s="341"/>
      <c r="F187" s="341"/>
      <c r="G187" s="341"/>
      <c r="H187" s="341"/>
      <c r="I187" s="341"/>
    </row>
    <row r="188" spans="1:9" customFormat="1" ht="20.149999999999999" customHeight="1" x14ac:dyDescent="0.35">
      <c r="A188" s="330">
        <v>22</v>
      </c>
      <c r="B188" s="331" t="s">
        <v>1003</v>
      </c>
      <c r="C188" s="331">
        <f>data!AL90</f>
        <v>0</v>
      </c>
      <c r="D188" s="331">
        <f>data!AM90</f>
        <v>0</v>
      </c>
      <c r="E188" s="331">
        <f>data!AN90</f>
        <v>0</v>
      </c>
      <c r="F188" s="331">
        <f>data!AO90</f>
        <v>747</v>
      </c>
      <c r="G188" s="331">
        <f>data!AP90</f>
        <v>0</v>
      </c>
      <c r="H188" s="331">
        <f>data!AQ90</f>
        <v>0</v>
      </c>
      <c r="I188" s="331">
        <f>data!AR90</f>
        <v>0</v>
      </c>
    </row>
    <row r="189" spans="1:9" customFormat="1" ht="20.149999999999999" customHeight="1" x14ac:dyDescent="0.35">
      <c r="A189" s="330">
        <v>23</v>
      </c>
      <c r="B189" s="331" t="s">
        <v>1004</v>
      </c>
      <c r="C189" s="331">
        <f>data!AL91</f>
        <v>0</v>
      </c>
      <c r="D189" s="331">
        <f>data!AM91</f>
        <v>0</v>
      </c>
      <c r="E189" s="331">
        <f>data!AN91</f>
        <v>0</v>
      </c>
      <c r="F189" s="331">
        <f>data!AO91</f>
        <v>0</v>
      </c>
      <c r="G189" s="331">
        <f>data!AP91</f>
        <v>0</v>
      </c>
      <c r="H189" s="331">
        <f>data!AQ91</f>
        <v>0</v>
      </c>
      <c r="I189" s="331">
        <f>data!AR91</f>
        <v>0</v>
      </c>
    </row>
    <row r="190" spans="1:9" customFormat="1" ht="20.149999999999999" customHeight="1" x14ac:dyDescent="0.35">
      <c r="A190" s="330">
        <v>24</v>
      </c>
      <c r="B190" s="331" t="s">
        <v>1005</v>
      </c>
      <c r="C190" s="331">
        <f>data!AL92</f>
        <v>0</v>
      </c>
      <c r="D190" s="331">
        <f>data!AM92</f>
        <v>0</v>
      </c>
      <c r="E190" s="331">
        <f>data!AN92</f>
        <v>0</v>
      </c>
      <c r="F190" s="331">
        <f>data!AO92</f>
        <v>53</v>
      </c>
      <c r="G190" s="331">
        <f>data!AP92</f>
        <v>0</v>
      </c>
      <c r="H190" s="331">
        <f>data!AQ92</f>
        <v>0</v>
      </c>
      <c r="I190" s="331">
        <f>data!AR92</f>
        <v>0</v>
      </c>
    </row>
    <row r="191" spans="1:9" customFormat="1" ht="20.149999999999999" customHeight="1" x14ac:dyDescent="0.35">
      <c r="A191" s="330">
        <v>25</v>
      </c>
      <c r="B191" s="331" t="s">
        <v>1006</v>
      </c>
      <c r="C191" s="331">
        <f>data!AL93</f>
        <v>0</v>
      </c>
      <c r="D191" s="331">
        <f>data!AM93</f>
        <v>0</v>
      </c>
      <c r="E191" s="331">
        <f>data!AN93</f>
        <v>0</v>
      </c>
      <c r="F191" s="331">
        <f>data!AO93</f>
        <v>4002</v>
      </c>
      <c r="G191" s="331">
        <f>data!AP93</f>
        <v>0</v>
      </c>
      <c r="H191" s="331">
        <f>data!AQ93</f>
        <v>0</v>
      </c>
      <c r="I191" s="331">
        <f>data!AR93</f>
        <v>0</v>
      </c>
    </row>
    <row r="192" spans="1:9" customFormat="1" ht="20.149999999999999" customHeight="1" x14ac:dyDescent="0.35">
      <c r="A192" s="330">
        <v>26</v>
      </c>
      <c r="B192" s="331" t="s">
        <v>294</v>
      </c>
      <c r="C192" s="338">
        <f>data!AL94</f>
        <v>0</v>
      </c>
      <c r="D192" s="338">
        <f>data!AM94</f>
        <v>0</v>
      </c>
      <c r="E192" s="338">
        <f>data!AN94</f>
        <v>0</v>
      </c>
      <c r="F192" s="338">
        <f>data!AO94</f>
        <v>3.02</v>
      </c>
      <c r="G192" s="338">
        <f>data!AP94</f>
        <v>0</v>
      </c>
      <c r="H192" s="338">
        <f>data!AQ94</f>
        <v>0</v>
      </c>
      <c r="I192" s="338">
        <f>data!AR94</f>
        <v>0</v>
      </c>
    </row>
    <row r="193" spans="1:9" customFormat="1" ht="20.149999999999999" customHeight="1" x14ac:dyDescent="0.35">
      <c r="A193" s="324" t="s">
        <v>988</v>
      </c>
      <c r="B193" s="325"/>
      <c r="C193" s="325"/>
      <c r="D193" s="325"/>
      <c r="E193" s="325"/>
      <c r="F193" s="325"/>
      <c r="G193" s="325"/>
      <c r="H193" s="325"/>
      <c r="I193" s="324"/>
    </row>
    <row r="194" spans="1:9" customFormat="1" ht="20.149999999999999" customHeight="1" x14ac:dyDescent="0.35">
      <c r="D194" s="326"/>
      <c r="I194" s="327" t="s">
        <v>1026</v>
      </c>
    </row>
    <row r="195" spans="1:9" customFormat="1" ht="20.149999999999999" customHeight="1" x14ac:dyDescent="0.35">
      <c r="A195" s="326"/>
    </row>
    <row r="196" spans="1:9" customFormat="1" ht="20.149999999999999" customHeight="1" x14ac:dyDescent="0.35">
      <c r="A196" s="328" t="str">
        <f>"Hospital: "&amp;data!C98</f>
        <v>Hospital: Jefferson County Public Hospital District No 2</v>
      </c>
      <c r="G196" s="329"/>
      <c r="H196" s="328" t="str">
        <f>"FYE: "&amp;data!C96</f>
        <v>FYE: 12/31/2023</v>
      </c>
    </row>
    <row r="197" spans="1:9" customFormat="1" ht="20.149999999999999" customHeight="1" x14ac:dyDescent="0.35">
      <c r="A197" s="330">
        <v>1</v>
      </c>
      <c r="B197" s="331" t="s">
        <v>236</v>
      </c>
      <c r="C197" s="333" t="s">
        <v>78</v>
      </c>
      <c r="D197" s="333" t="s">
        <v>79</v>
      </c>
      <c r="E197" s="333" t="s">
        <v>80</v>
      </c>
      <c r="F197" s="333" t="s">
        <v>81</v>
      </c>
      <c r="G197" s="333" t="s">
        <v>82</v>
      </c>
      <c r="H197" s="333" t="s">
        <v>83</v>
      </c>
      <c r="I197" s="333" t="s">
        <v>84</v>
      </c>
    </row>
    <row r="198" spans="1:9" customFormat="1" ht="20.149999999999999" customHeight="1" x14ac:dyDescent="0.35">
      <c r="A198" s="334">
        <v>2</v>
      </c>
      <c r="B198" s="335" t="s">
        <v>990</v>
      </c>
      <c r="C198" s="337"/>
      <c r="D198" s="337" t="s">
        <v>157</v>
      </c>
      <c r="E198" s="337" t="s">
        <v>158</v>
      </c>
      <c r="F198" s="337" t="s">
        <v>159</v>
      </c>
      <c r="G198" s="337" t="s">
        <v>1027</v>
      </c>
      <c r="H198" s="337" t="s">
        <v>161</v>
      </c>
      <c r="I198" s="337"/>
    </row>
    <row r="199" spans="1:9" customFormat="1" ht="20.149999999999999" customHeight="1" x14ac:dyDescent="0.35">
      <c r="A199" s="334"/>
      <c r="B199" s="335"/>
      <c r="C199" s="337" t="s">
        <v>156</v>
      </c>
      <c r="D199" s="337" t="s">
        <v>258</v>
      </c>
      <c r="E199" s="337" t="s">
        <v>1028</v>
      </c>
      <c r="F199" s="337" t="s">
        <v>213</v>
      </c>
      <c r="G199" s="337" t="s">
        <v>228</v>
      </c>
      <c r="H199" s="337" t="s">
        <v>215</v>
      </c>
      <c r="I199" s="337" t="s">
        <v>162</v>
      </c>
    </row>
    <row r="200" spans="1:9" customFormat="1" ht="20.149999999999999" customHeight="1" x14ac:dyDescent="0.35">
      <c r="A200" s="330">
        <v>3</v>
      </c>
      <c r="B200" s="331" t="s">
        <v>994</v>
      </c>
      <c r="C200" s="333" t="s">
        <v>253</v>
      </c>
      <c r="D200" s="333" t="s">
        <v>258</v>
      </c>
      <c r="E200" s="333" t="s">
        <v>255</v>
      </c>
      <c r="F200" s="343"/>
      <c r="G200" s="343"/>
      <c r="H200" s="343"/>
      <c r="I200" s="333" t="s">
        <v>259</v>
      </c>
    </row>
    <row r="201" spans="1:9" customFormat="1" ht="20.149999999999999" customHeight="1" x14ac:dyDescent="0.35">
      <c r="A201" s="330">
        <v>4</v>
      </c>
      <c r="B201" s="331" t="s">
        <v>261</v>
      </c>
      <c r="C201" s="331">
        <f>data!AS59</f>
        <v>0</v>
      </c>
      <c r="D201" s="331">
        <f>data!AT59</f>
        <v>0</v>
      </c>
      <c r="E201" s="331">
        <f>data!AU59</f>
        <v>0</v>
      </c>
      <c r="F201" s="343"/>
      <c r="G201" s="343"/>
      <c r="H201" s="343"/>
      <c r="I201" s="331">
        <f>data!AY59</f>
        <v>14863</v>
      </c>
    </row>
    <row r="202" spans="1:9" customFormat="1" ht="20.149999999999999" customHeight="1" x14ac:dyDescent="0.35">
      <c r="A202" s="330">
        <v>5</v>
      </c>
      <c r="B202" s="331" t="s">
        <v>262</v>
      </c>
      <c r="C202" s="338">
        <f>data!AS60</f>
        <v>0</v>
      </c>
      <c r="D202" s="338">
        <f>data!AT60</f>
        <v>0</v>
      </c>
      <c r="E202" s="338">
        <f>data!AU60</f>
        <v>0</v>
      </c>
      <c r="F202" s="338">
        <f>data!AV60</f>
        <v>3.68</v>
      </c>
      <c r="G202" s="338">
        <f>data!AW60</f>
        <v>0</v>
      </c>
      <c r="H202" s="338">
        <f>data!AX60</f>
        <v>0</v>
      </c>
      <c r="I202" s="338">
        <f>data!AY60</f>
        <v>24.47</v>
      </c>
    </row>
    <row r="203" spans="1:9" customFormat="1" ht="20.149999999999999" customHeight="1" x14ac:dyDescent="0.35">
      <c r="A203" s="330">
        <v>6</v>
      </c>
      <c r="B203" s="331" t="s">
        <v>263</v>
      </c>
      <c r="C203" s="331">
        <f>data!AS61</f>
        <v>0</v>
      </c>
      <c r="D203" s="331">
        <f>data!AT61</f>
        <v>0</v>
      </c>
      <c r="E203" s="331">
        <f>data!AU61</f>
        <v>0</v>
      </c>
      <c r="F203" s="331">
        <f>data!AV61</f>
        <v>2263304</v>
      </c>
      <c r="G203" s="331">
        <f>data!AW61</f>
        <v>0</v>
      </c>
      <c r="H203" s="331">
        <f>data!AX61</f>
        <v>0</v>
      </c>
      <c r="I203" s="331">
        <f>data!AY61</f>
        <v>1058138</v>
      </c>
    </row>
    <row r="204" spans="1:9" customFormat="1" ht="20.149999999999999" customHeight="1" x14ac:dyDescent="0.35">
      <c r="A204" s="330">
        <v>7</v>
      </c>
      <c r="B204" s="331" t="s">
        <v>11</v>
      </c>
      <c r="C204" s="331">
        <f>data!AS62</f>
        <v>0</v>
      </c>
      <c r="D204" s="331">
        <f>data!AT62</f>
        <v>0</v>
      </c>
      <c r="E204" s="331">
        <f>data!AU62</f>
        <v>0</v>
      </c>
      <c r="F204" s="331">
        <f>data!AV62</f>
        <v>507162</v>
      </c>
      <c r="G204" s="331">
        <f>data!AW62</f>
        <v>0</v>
      </c>
      <c r="H204" s="331">
        <f>data!AX62</f>
        <v>0</v>
      </c>
      <c r="I204" s="331">
        <f>data!AY62</f>
        <v>237108</v>
      </c>
    </row>
    <row r="205" spans="1:9" customFormat="1" ht="20.149999999999999" customHeight="1" x14ac:dyDescent="0.35">
      <c r="A205" s="330">
        <v>8</v>
      </c>
      <c r="B205" s="331" t="s">
        <v>264</v>
      </c>
      <c r="C205" s="331">
        <f>data!AS63</f>
        <v>0</v>
      </c>
      <c r="D205" s="331">
        <f>data!AT63</f>
        <v>0</v>
      </c>
      <c r="E205" s="331">
        <f>data!AU63</f>
        <v>0</v>
      </c>
      <c r="F205" s="331">
        <f>data!AV63</f>
        <v>0</v>
      </c>
      <c r="G205" s="331">
        <f>data!AW63</f>
        <v>0</v>
      </c>
      <c r="H205" s="331">
        <f>data!AX63</f>
        <v>0</v>
      </c>
      <c r="I205" s="331">
        <f>data!AY63</f>
        <v>0</v>
      </c>
    </row>
    <row r="206" spans="1:9" customFormat="1" ht="20.149999999999999" customHeight="1" x14ac:dyDescent="0.35">
      <c r="A206" s="330">
        <v>9</v>
      </c>
      <c r="B206" s="331" t="s">
        <v>265</v>
      </c>
      <c r="C206" s="331">
        <f>data!AS64</f>
        <v>0</v>
      </c>
      <c r="D206" s="331">
        <f>data!AT64</f>
        <v>0</v>
      </c>
      <c r="E206" s="331">
        <f>data!AU64</f>
        <v>0</v>
      </c>
      <c r="F206" s="331">
        <f>data!AV64</f>
        <v>248039</v>
      </c>
      <c r="G206" s="331">
        <f>data!AW64</f>
        <v>0</v>
      </c>
      <c r="H206" s="331">
        <f>data!AX64</f>
        <v>0</v>
      </c>
      <c r="I206" s="331">
        <f>data!AY64</f>
        <v>477684</v>
      </c>
    </row>
    <row r="207" spans="1:9" customFormat="1" ht="20.149999999999999" customHeight="1" x14ac:dyDescent="0.35">
      <c r="A207" s="330">
        <v>10</v>
      </c>
      <c r="B207" s="331" t="s">
        <v>525</v>
      </c>
      <c r="C207" s="331">
        <f>data!AS65</f>
        <v>0</v>
      </c>
      <c r="D207" s="331">
        <f>data!AT65</f>
        <v>0</v>
      </c>
      <c r="E207" s="331">
        <f>data!AU65</f>
        <v>0</v>
      </c>
      <c r="F207" s="331">
        <f>data!AV65</f>
        <v>0</v>
      </c>
      <c r="G207" s="331">
        <f>data!AW65</f>
        <v>0</v>
      </c>
      <c r="H207" s="331">
        <f>data!AX65</f>
        <v>0</v>
      </c>
      <c r="I207" s="331">
        <f>data!AY65</f>
        <v>15789</v>
      </c>
    </row>
    <row r="208" spans="1:9" customFormat="1" ht="20.149999999999999" customHeight="1" x14ac:dyDescent="0.35">
      <c r="A208" s="330">
        <v>11</v>
      </c>
      <c r="B208" s="331" t="s">
        <v>526</v>
      </c>
      <c r="C208" s="331">
        <f>data!AS66</f>
        <v>0</v>
      </c>
      <c r="D208" s="331">
        <f>data!AT66</f>
        <v>0</v>
      </c>
      <c r="E208" s="331">
        <f>data!AU66</f>
        <v>0</v>
      </c>
      <c r="F208" s="331">
        <f>data!AV66</f>
        <v>83789</v>
      </c>
      <c r="G208" s="331">
        <f>data!AW66</f>
        <v>0</v>
      </c>
      <c r="H208" s="331">
        <f>data!AX66</f>
        <v>0</v>
      </c>
      <c r="I208" s="331">
        <f>data!AY66</f>
        <v>7704</v>
      </c>
    </row>
    <row r="209" spans="1:9" customFormat="1" ht="20.149999999999999" customHeight="1" x14ac:dyDescent="0.35">
      <c r="A209" s="330">
        <v>12</v>
      </c>
      <c r="B209" s="331" t="s">
        <v>16</v>
      </c>
      <c r="C209" s="331">
        <f>data!AS67</f>
        <v>0</v>
      </c>
      <c r="D209" s="331">
        <f>data!AT67</f>
        <v>0</v>
      </c>
      <c r="E209" s="331">
        <f>data!AU67</f>
        <v>0</v>
      </c>
      <c r="F209" s="331">
        <f>data!AV67</f>
        <v>185151</v>
      </c>
      <c r="G209" s="331">
        <f>data!AW67</f>
        <v>0</v>
      </c>
      <c r="H209" s="331">
        <f>data!AX67</f>
        <v>0</v>
      </c>
      <c r="I209" s="331">
        <f>data!AY67</f>
        <v>43897</v>
      </c>
    </row>
    <row r="210" spans="1:9" customFormat="1" ht="20.149999999999999" customHeight="1" x14ac:dyDescent="0.35">
      <c r="A210" s="330">
        <v>13</v>
      </c>
      <c r="B210" s="331" t="s">
        <v>995</v>
      </c>
      <c r="C210" s="331">
        <f>data!AS68</f>
        <v>0</v>
      </c>
      <c r="D210" s="331">
        <f>data!AT68</f>
        <v>0</v>
      </c>
      <c r="E210" s="331">
        <f>data!AU68</f>
        <v>0</v>
      </c>
      <c r="F210" s="331">
        <f>data!AV68</f>
        <v>0</v>
      </c>
      <c r="G210" s="331">
        <f>data!AW68</f>
        <v>0</v>
      </c>
      <c r="H210" s="331">
        <f>data!AX68</f>
        <v>0</v>
      </c>
      <c r="I210" s="331">
        <f>data!AY68</f>
        <v>27782</v>
      </c>
    </row>
    <row r="211" spans="1:9" customFormat="1" ht="20.149999999999999" customHeight="1" x14ac:dyDescent="0.35">
      <c r="A211" s="330">
        <v>14</v>
      </c>
      <c r="B211" s="331" t="s">
        <v>996</v>
      </c>
      <c r="C211" s="331">
        <f>data!AS69</f>
        <v>0</v>
      </c>
      <c r="D211" s="331">
        <f>data!AT69</f>
        <v>0</v>
      </c>
      <c r="E211" s="331">
        <f>data!AU69</f>
        <v>0</v>
      </c>
      <c r="F211" s="331">
        <f>data!AV69</f>
        <v>10102</v>
      </c>
      <c r="G211" s="331">
        <f>data!AW69</f>
        <v>0</v>
      </c>
      <c r="H211" s="331">
        <f>data!AX69</f>
        <v>0</v>
      </c>
      <c r="I211" s="331">
        <f>data!AY69</f>
        <v>76780</v>
      </c>
    </row>
    <row r="212" spans="1:9" customFormat="1" ht="20.149999999999999" customHeight="1" x14ac:dyDescent="0.35">
      <c r="A212" s="330">
        <v>15</v>
      </c>
      <c r="B212" s="331" t="s">
        <v>284</v>
      </c>
      <c r="C212" s="331">
        <f>-data!AS84</f>
        <v>0</v>
      </c>
      <c r="D212" s="331">
        <f>-data!AT84</f>
        <v>0</v>
      </c>
      <c r="E212" s="331">
        <f>-data!AU84</f>
        <v>0</v>
      </c>
      <c r="F212" s="331">
        <f>-data!AV84</f>
        <v>0</v>
      </c>
      <c r="G212" s="331">
        <f>-data!AW84</f>
        <v>0</v>
      </c>
      <c r="H212" s="331">
        <f>-data!AX84</f>
        <v>0</v>
      </c>
      <c r="I212" s="331">
        <f>-data!AY84</f>
        <v>0</v>
      </c>
    </row>
    <row r="213" spans="1:9" customFormat="1" ht="20.149999999999999" customHeight="1" x14ac:dyDescent="0.35">
      <c r="A213" s="330">
        <v>16</v>
      </c>
      <c r="B213" s="339" t="s">
        <v>997</v>
      </c>
      <c r="C213" s="331">
        <f>data!AS85</f>
        <v>0</v>
      </c>
      <c r="D213" s="331">
        <f>data!AT85</f>
        <v>0</v>
      </c>
      <c r="E213" s="331">
        <f>data!AU85</f>
        <v>0</v>
      </c>
      <c r="F213" s="331">
        <f>data!AV85</f>
        <v>3297547</v>
      </c>
      <c r="G213" s="331">
        <f>data!AW85</f>
        <v>0</v>
      </c>
      <c r="H213" s="331">
        <f>data!AX85</f>
        <v>0</v>
      </c>
      <c r="I213" s="331">
        <f>data!AY85</f>
        <v>1944882</v>
      </c>
    </row>
    <row r="214" spans="1:9" customFormat="1" ht="20.149999999999999" customHeight="1" x14ac:dyDescent="0.35">
      <c r="A214" s="330">
        <v>17</v>
      </c>
      <c r="B214" s="331" t="s">
        <v>286</v>
      </c>
      <c r="C214" s="341"/>
      <c r="D214" s="341"/>
      <c r="E214" s="341"/>
      <c r="F214" s="341"/>
      <c r="G214" s="341"/>
      <c r="H214" s="341"/>
      <c r="I214" s="341"/>
    </row>
    <row r="215" spans="1:9" customFormat="1" ht="20.149999999999999" customHeight="1" x14ac:dyDescent="0.35">
      <c r="A215" s="330">
        <v>18</v>
      </c>
      <c r="B215" s="331" t="s">
        <v>998</v>
      </c>
      <c r="C215" s="339">
        <f>+data!M710</f>
        <v>0</v>
      </c>
      <c r="D215" s="339">
        <f>+data!M711</f>
        <v>0</v>
      </c>
      <c r="E215" s="339">
        <f>+data!M712</f>
        <v>0</v>
      </c>
      <c r="F215" s="339">
        <f>+data!M713</f>
        <v>1042438</v>
      </c>
      <c r="G215" s="345"/>
      <c r="H215" s="331"/>
      <c r="I215" s="331"/>
    </row>
    <row r="216" spans="1:9" customFormat="1" ht="20.149999999999999" customHeight="1" x14ac:dyDescent="0.35">
      <c r="A216" s="330">
        <v>19</v>
      </c>
      <c r="B216" s="339" t="s">
        <v>999</v>
      </c>
      <c r="C216" s="331">
        <f>data!AS87</f>
        <v>0</v>
      </c>
      <c r="D216" s="331">
        <f>data!AT87</f>
        <v>0</v>
      </c>
      <c r="E216" s="331">
        <f>data!AU87</f>
        <v>0</v>
      </c>
      <c r="F216" s="331">
        <f>data!AV87</f>
        <v>7588</v>
      </c>
      <c r="G216" s="346" t="str">
        <f>IF(data!AW87&gt;0,data!AW87,"")</f>
        <v>x</v>
      </c>
      <c r="H216" s="346" t="str">
        <f>IF(data!AX87&gt;0,data!AX87,"")</f>
        <v>x</v>
      </c>
      <c r="I216" s="346" t="str">
        <f>IF(data!AY87&gt;0,data!AY87,"")</f>
        <v>x</v>
      </c>
    </row>
    <row r="217" spans="1:9" customFormat="1" ht="20.149999999999999" customHeight="1" x14ac:dyDescent="0.35">
      <c r="A217" s="330">
        <v>20</v>
      </c>
      <c r="B217" s="339" t="s">
        <v>1000</v>
      </c>
      <c r="C217" s="331">
        <f>data!AS88</f>
        <v>0</v>
      </c>
      <c r="D217" s="331">
        <f>data!AT88</f>
        <v>0</v>
      </c>
      <c r="E217" s="331">
        <f>data!AU88</f>
        <v>0</v>
      </c>
      <c r="F217" s="331">
        <f>data!AV88</f>
        <v>9195671</v>
      </c>
      <c r="G217" s="346" t="str">
        <f>IF(data!AW88&gt;0,data!AW88,"")</f>
        <v>x</v>
      </c>
      <c r="H217" s="346" t="str">
        <f>IF(data!AX88&gt;0,data!AX88,"")</f>
        <v>x</v>
      </c>
      <c r="I217" s="346" t="str">
        <f>IF(data!AY88&gt;0,data!AY88,"")</f>
        <v>x</v>
      </c>
    </row>
    <row r="218" spans="1:9" customFormat="1" ht="20.149999999999999" customHeight="1" x14ac:dyDescent="0.35">
      <c r="A218" s="330">
        <v>21</v>
      </c>
      <c r="B218" s="339" t="s">
        <v>1001</v>
      </c>
      <c r="C218" s="331">
        <f>data!AS89</f>
        <v>0</v>
      </c>
      <c r="D218" s="331">
        <f>data!AT89</f>
        <v>0</v>
      </c>
      <c r="E218" s="331">
        <f>data!AU89</f>
        <v>0</v>
      </c>
      <c r="F218" s="331">
        <f>data!AV89</f>
        <v>9203259</v>
      </c>
      <c r="G218" s="346" t="str">
        <f>IF(data!AW89&gt;0,data!AW89,"")</f>
        <v>x</v>
      </c>
      <c r="H218" s="346" t="str">
        <f>IF(data!AX89&gt;0,data!AX89,"")</f>
        <v>x</v>
      </c>
      <c r="I218" s="346" t="str">
        <f>IF(data!AY89&gt;0,data!AY89,"")</f>
        <v>x</v>
      </c>
    </row>
    <row r="219" spans="1:9" customFormat="1" ht="20.149999999999999" customHeight="1" x14ac:dyDescent="0.35">
      <c r="A219" s="330" t="s">
        <v>1002</v>
      </c>
      <c r="B219" s="331"/>
      <c r="C219" s="341"/>
      <c r="D219" s="341"/>
      <c r="E219" s="341"/>
      <c r="F219" s="341"/>
      <c r="G219" s="341"/>
      <c r="H219" s="341"/>
      <c r="I219" s="341"/>
    </row>
    <row r="220" spans="1:9" customFormat="1" ht="20.149999999999999" customHeight="1" x14ac:dyDescent="0.35">
      <c r="A220" s="330">
        <v>22</v>
      </c>
      <c r="B220" s="331" t="s">
        <v>1003</v>
      </c>
      <c r="C220" s="331">
        <f>data!AS90</f>
        <v>0</v>
      </c>
      <c r="D220" s="331">
        <f>data!AT90</f>
        <v>0</v>
      </c>
      <c r="E220" s="331">
        <f>data!AU90</f>
        <v>0</v>
      </c>
      <c r="F220" s="331">
        <f>data!AV90</f>
        <v>4880</v>
      </c>
      <c r="G220" s="331">
        <f>data!AW90</f>
        <v>0</v>
      </c>
      <c r="H220" s="331">
        <f>data!AX90</f>
        <v>0</v>
      </c>
      <c r="I220" s="331">
        <f>data!AY90</f>
        <v>1157</v>
      </c>
    </row>
    <row r="221" spans="1:9" customFormat="1" ht="20.149999999999999" customHeight="1" x14ac:dyDescent="0.35">
      <c r="A221" s="330">
        <v>23</v>
      </c>
      <c r="B221" s="331" t="s">
        <v>1004</v>
      </c>
      <c r="C221" s="331">
        <f>data!AS91</f>
        <v>0</v>
      </c>
      <c r="D221" s="331">
        <f>data!AT91</f>
        <v>0</v>
      </c>
      <c r="E221" s="331">
        <f>data!AU91</f>
        <v>0</v>
      </c>
      <c r="F221" s="331">
        <f>data!AV91</f>
        <v>0</v>
      </c>
      <c r="G221" s="331">
        <f>data!AW91</f>
        <v>0</v>
      </c>
      <c r="H221" s="346" t="str">
        <f>IF(data!AX91&gt;0,data!AX91,"")</f>
        <v>x</v>
      </c>
      <c r="I221" s="346" t="str">
        <f>IF(data!AY91&gt;0,data!AY91,"")</f>
        <v>x</v>
      </c>
    </row>
    <row r="222" spans="1:9" customFormat="1" ht="20.149999999999999" customHeight="1" x14ac:dyDescent="0.35">
      <c r="A222" s="330">
        <v>24</v>
      </c>
      <c r="B222" s="331" t="s">
        <v>1005</v>
      </c>
      <c r="C222" s="331">
        <f>data!AS92</f>
        <v>0</v>
      </c>
      <c r="D222" s="331">
        <f>data!AT92</f>
        <v>0</v>
      </c>
      <c r="E222" s="331">
        <f>data!AU92</f>
        <v>0</v>
      </c>
      <c r="F222" s="331">
        <f>data!AV92</f>
        <v>230</v>
      </c>
      <c r="G222" s="331">
        <f>data!AW92</f>
        <v>0</v>
      </c>
      <c r="H222" s="346" t="str">
        <f>IF(data!AX92&gt;0,data!AX92,"")</f>
        <v>x</v>
      </c>
      <c r="I222" s="346" t="str">
        <f>IF(data!AY92&gt;0,data!AY92,"")</f>
        <v>x</v>
      </c>
    </row>
    <row r="223" spans="1:9" customFormat="1" ht="20.149999999999999" customHeight="1" x14ac:dyDescent="0.35">
      <c r="A223" s="330">
        <v>25</v>
      </c>
      <c r="B223" s="331" t="s">
        <v>1006</v>
      </c>
      <c r="C223" s="331">
        <f>data!AS93</f>
        <v>0</v>
      </c>
      <c r="D223" s="331">
        <f>data!AT93</f>
        <v>0</v>
      </c>
      <c r="E223" s="331">
        <f>data!AU93</f>
        <v>0</v>
      </c>
      <c r="F223" s="331">
        <f>data!AV93</f>
        <v>0</v>
      </c>
      <c r="G223" s="331">
        <f>data!AW93</f>
        <v>0</v>
      </c>
      <c r="H223" s="346" t="str">
        <f>IF(data!AX93&gt;0,data!AX93,"")</f>
        <v>x</v>
      </c>
      <c r="I223" s="346" t="str">
        <f>IF(data!AY93&gt;0,data!AY93,"")</f>
        <v>x</v>
      </c>
    </row>
    <row r="224" spans="1:9" customFormat="1" ht="20.149999999999999" customHeight="1" x14ac:dyDescent="0.35">
      <c r="A224" s="330">
        <v>26</v>
      </c>
      <c r="B224" s="331" t="s">
        <v>294</v>
      </c>
      <c r="C224" s="338">
        <f>data!AS94</f>
        <v>0</v>
      </c>
      <c r="D224" s="338">
        <f>data!AT94</f>
        <v>0</v>
      </c>
      <c r="E224" s="338">
        <f>data!AU94</f>
        <v>0</v>
      </c>
      <c r="F224" s="338">
        <f>data!AV94</f>
        <v>1.61</v>
      </c>
      <c r="G224" s="346" t="str">
        <f>IF(data!AW94&gt;0,data!AW94,"")</f>
        <v>x</v>
      </c>
      <c r="H224" s="346" t="str">
        <f>IF(data!AX94&gt;0,data!AX94,"")</f>
        <v>x</v>
      </c>
      <c r="I224" s="346" t="str">
        <f>IF(data!AY94&gt;0,data!AY94,"")</f>
        <v>x</v>
      </c>
    </row>
    <row r="225" spans="1:9" customFormat="1" ht="20.149999999999999" customHeight="1" x14ac:dyDescent="0.35">
      <c r="A225" s="324" t="s">
        <v>988</v>
      </c>
      <c r="B225" s="325"/>
      <c r="C225" s="325"/>
      <c r="D225" s="325"/>
      <c r="E225" s="325"/>
      <c r="F225" s="325"/>
      <c r="G225" s="325"/>
      <c r="H225" s="325"/>
      <c r="I225" s="324"/>
    </row>
    <row r="226" spans="1:9" customFormat="1" ht="20.149999999999999" customHeight="1" x14ac:dyDescent="0.35">
      <c r="D226" s="326"/>
      <c r="I226" s="327" t="s">
        <v>1029</v>
      </c>
    </row>
    <row r="227" spans="1:9" customFormat="1" ht="20.149999999999999" customHeight="1" x14ac:dyDescent="0.35">
      <c r="A227" s="326"/>
    </row>
    <row r="228" spans="1:9" customFormat="1" ht="20.149999999999999" customHeight="1" x14ac:dyDescent="0.35">
      <c r="A228" s="328" t="str">
        <f>"Hospital: "&amp;data!C98</f>
        <v>Hospital: Jefferson County Public Hospital District No 2</v>
      </c>
      <c r="G228" s="329"/>
      <c r="H228" s="328" t="str">
        <f>"FYE: "&amp;data!C96</f>
        <v>FYE: 12/31/2023</v>
      </c>
    </row>
    <row r="229" spans="1:9" customFormat="1" ht="20.149999999999999" customHeight="1" x14ac:dyDescent="0.35">
      <c r="A229" s="330">
        <v>1</v>
      </c>
      <c r="B229" s="331" t="s">
        <v>236</v>
      </c>
      <c r="C229" s="333" t="s">
        <v>85</v>
      </c>
      <c r="D229" s="333" t="s">
        <v>86</v>
      </c>
      <c r="E229" s="333" t="s">
        <v>87</v>
      </c>
      <c r="F229" s="333" t="s">
        <v>88</v>
      </c>
      <c r="G229" s="333" t="s">
        <v>89</v>
      </c>
      <c r="H229" s="333" t="s">
        <v>90</v>
      </c>
      <c r="I229" s="333" t="s">
        <v>91</v>
      </c>
    </row>
    <row r="230" spans="1:9" customFormat="1" ht="20.149999999999999" customHeight="1" x14ac:dyDescent="0.35">
      <c r="A230" s="334">
        <v>2</v>
      </c>
      <c r="B230" s="335" t="s">
        <v>990</v>
      </c>
      <c r="C230" s="337"/>
      <c r="D230" s="337" t="s">
        <v>164</v>
      </c>
      <c r="E230" s="337" t="s">
        <v>165</v>
      </c>
      <c r="F230" s="337" t="s">
        <v>134</v>
      </c>
      <c r="G230" s="337"/>
      <c r="H230" s="337"/>
      <c r="I230" s="337"/>
    </row>
    <row r="231" spans="1:9" customFormat="1" ht="20.149999999999999" customHeight="1" x14ac:dyDescent="0.35">
      <c r="A231" s="334"/>
      <c r="B231" s="335"/>
      <c r="C231" s="337" t="s">
        <v>163</v>
      </c>
      <c r="D231" s="337" t="s">
        <v>216</v>
      </c>
      <c r="E231" s="337" t="s">
        <v>1030</v>
      </c>
      <c r="F231" s="337" t="s">
        <v>1031</v>
      </c>
      <c r="G231" s="337" t="s">
        <v>166</v>
      </c>
      <c r="H231" s="337" t="s">
        <v>167</v>
      </c>
      <c r="I231" s="337" t="s">
        <v>168</v>
      </c>
    </row>
    <row r="232" spans="1:9" customFormat="1" ht="20.149999999999999" customHeight="1" x14ac:dyDescent="0.35">
      <c r="A232" s="330">
        <v>3</v>
      </c>
      <c r="B232" s="331" t="s">
        <v>994</v>
      </c>
      <c r="C232" s="333" t="s">
        <v>1032</v>
      </c>
      <c r="D232" s="333" t="s">
        <v>1033</v>
      </c>
      <c r="E232" s="343"/>
      <c r="F232" s="343"/>
      <c r="G232" s="343"/>
      <c r="H232" s="333" t="s">
        <v>260</v>
      </c>
      <c r="I232" s="343"/>
    </row>
    <row r="233" spans="1:9" customFormat="1" ht="20.149999999999999" customHeight="1" x14ac:dyDescent="0.35">
      <c r="A233" s="330">
        <v>4</v>
      </c>
      <c r="B233" s="331" t="s">
        <v>261</v>
      </c>
      <c r="C233" s="331">
        <f>data!AZ59</f>
        <v>0</v>
      </c>
      <c r="D233" s="331">
        <f>data!BA59</f>
        <v>0</v>
      </c>
      <c r="E233" s="343"/>
      <c r="F233" s="343"/>
      <c r="G233" s="343"/>
      <c r="H233" s="331">
        <f>data!BE59</f>
        <v>138329</v>
      </c>
      <c r="I233" s="343"/>
    </row>
    <row r="234" spans="1:9" customFormat="1" ht="20.149999999999999" customHeight="1" x14ac:dyDescent="0.35">
      <c r="A234" s="330">
        <v>5</v>
      </c>
      <c r="B234" s="331" t="s">
        <v>262</v>
      </c>
      <c r="C234" s="338">
        <f>data!AZ60</f>
        <v>0</v>
      </c>
      <c r="D234" s="338">
        <f>data!BA60</f>
        <v>0</v>
      </c>
      <c r="E234" s="338">
        <f>data!BB60</f>
        <v>0</v>
      </c>
      <c r="F234" s="338">
        <f>data!BC60</f>
        <v>0</v>
      </c>
      <c r="G234" s="338">
        <f>data!BD60</f>
        <v>0</v>
      </c>
      <c r="H234" s="338">
        <f>data!BE60</f>
        <v>8.76</v>
      </c>
      <c r="I234" s="338">
        <f>data!BF60</f>
        <v>26.28</v>
      </c>
    </row>
    <row r="235" spans="1:9" customFormat="1" ht="20.149999999999999" customHeight="1" x14ac:dyDescent="0.35">
      <c r="A235" s="330">
        <v>6</v>
      </c>
      <c r="B235" s="331" t="s">
        <v>263</v>
      </c>
      <c r="C235" s="331">
        <f>data!AZ61</f>
        <v>0</v>
      </c>
      <c r="D235" s="331">
        <f>data!BA61</f>
        <v>0</v>
      </c>
      <c r="E235" s="331">
        <f>data!BB61</f>
        <v>0</v>
      </c>
      <c r="F235" s="331">
        <f>data!BC61</f>
        <v>0</v>
      </c>
      <c r="G235" s="331">
        <f>data!BD61</f>
        <v>0</v>
      </c>
      <c r="H235" s="331">
        <f>data!BE61</f>
        <v>766755</v>
      </c>
      <c r="I235" s="331">
        <f>data!BF61</f>
        <v>1074605</v>
      </c>
    </row>
    <row r="236" spans="1:9" customFormat="1" ht="20.149999999999999" customHeight="1" x14ac:dyDescent="0.35">
      <c r="A236" s="330">
        <v>7</v>
      </c>
      <c r="B236" s="331" t="s">
        <v>11</v>
      </c>
      <c r="C236" s="331">
        <f>data!AZ62</f>
        <v>0</v>
      </c>
      <c r="D236" s="331">
        <f>data!BA62</f>
        <v>0</v>
      </c>
      <c r="E236" s="331">
        <f>data!BB62</f>
        <v>0</v>
      </c>
      <c r="F236" s="331">
        <f>data!BC62</f>
        <v>0</v>
      </c>
      <c r="G236" s="331">
        <f>data!BD62</f>
        <v>0</v>
      </c>
      <c r="H236" s="331">
        <f>data!BE62</f>
        <v>171815</v>
      </c>
      <c r="I236" s="331">
        <f>data!BF62</f>
        <v>240798</v>
      </c>
    </row>
    <row r="237" spans="1:9" customFormat="1" ht="20.149999999999999" customHeight="1" x14ac:dyDescent="0.35">
      <c r="A237" s="330">
        <v>8</v>
      </c>
      <c r="B237" s="331" t="s">
        <v>264</v>
      </c>
      <c r="C237" s="331">
        <f>data!AZ63</f>
        <v>0</v>
      </c>
      <c r="D237" s="331">
        <f>data!BA63</f>
        <v>0</v>
      </c>
      <c r="E237" s="331">
        <f>data!BB63</f>
        <v>0</v>
      </c>
      <c r="F237" s="331">
        <f>data!BC63</f>
        <v>0</v>
      </c>
      <c r="G237" s="331">
        <f>data!BD63</f>
        <v>0</v>
      </c>
      <c r="H237" s="331">
        <f>data!BE63</f>
        <v>0</v>
      </c>
      <c r="I237" s="331">
        <f>data!BF63</f>
        <v>0</v>
      </c>
    </row>
    <row r="238" spans="1:9" customFormat="1" ht="20.149999999999999" customHeight="1" x14ac:dyDescent="0.35">
      <c r="A238" s="330">
        <v>9</v>
      </c>
      <c r="B238" s="331" t="s">
        <v>265</v>
      </c>
      <c r="C238" s="331">
        <f>data!AZ64</f>
        <v>0</v>
      </c>
      <c r="D238" s="331">
        <f>data!BA64</f>
        <v>48016</v>
      </c>
      <c r="E238" s="331">
        <f>data!BB64</f>
        <v>0</v>
      </c>
      <c r="F238" s="331">
        <f>data!BC64</f>
        <v>0</v>
      </c>
      <c r="G238" s="331">
        <f>data!BD64</f>
        <v>0</v>
      </c>
      <c r="H238" s="331">
        <f>data!BE64</f>
        <v>138104</v>
      </c>
      <c r="I238" s="331">
        <f>data!BF64</f>
        <v>182106</v>
      </c>
    </row>
    <row r="239" spans="1:9" customFormat="1" ht="20.149999999999999" customHeight="1" x14ac:dyDescent="0.35">
      <c r="A239" s="330">
        <v>10</v>
      </c>
      <c r="B239" s="331" t="s">
        <v>525</v>
      </c>
      <c r="C239" s="331">
        <f>data!AZ65</f>
        <v>0</v>
      </c>
      <c r="D239" s="331">
        <f>data!BA65</f>
        <v>0</v>
      </c>
      <c r="E239" s="331">
        <f>data!BB65</f>
        <v>0</v>
      </c>
      <c r="F239" s="331">
        <f>data!BC65</f>
        <v>0</v>
      </c>
      <c r="G239" s="331">
        <f>data!BD65</f>
        <v>0</v>
      </c>
      <c r="H239" s="331">
        <f>data!BE65</f>
        <v>985385</v>
      </c>
      <c r="I239" s="331">
        <f>data!BF65</f>
        <v>65</v>
      </c>
    </row>
    <row r="240" spans="1:9" customFormat="1" ht="20.149999999999999" customHeight="1" x14ac:dyDescent="0.35">
      <c r="A240" s="330">
        <v>11</v>
      </c>
      <c r="B240" s="331" t="s">
        <v>526</v>
      </c>
      <c r="C240" s="331">
        <f>data!AZ66</f>
        <v>0</v>
      </c>
      <c r="D240" s="331">
        <f>data!BA66</f>
        <v>328315</v>
      </c>
      <c r="E240" s="331">
        <f>data!BB66</f>
        <v>0</v>
      </c>
      <c r="F240" s="331">
        <f>data!BC66</f>
        <v>0</v>
      </c>
      <c r="G240" s="331">
        <f>data!BD66</f>
        <v>0</v>
      </c>
      <c r="H240" s="331">
        <f>data!BE66</f>
        <v>250154</v>
      </c>
      <c r="I240" s="331">
        <f>data!BF66</f>
        <v>33147</v>
      </c>
    </row>
    <row r="241" spans="1:9" customFormat="1" ht="20.149999999999999" customHeight="1" x14ac:dyDescent="0.35">
      <c r="A241" s="330">
        <v>12</v>
      </c>
      <c r="B241" s="331" t="s">
        <v>16</v>
      </c>
      <c r="C241" s="331">
        <f>data!AZ67</f>
        <v>0</v>
      </c>
      <c r="D241" s="331">
        <f>data!BA67</f>
        <v>0</v>
      </c>
      <c r="E241" s="331">
        <f>data!BB67</f>
        <v>0</v>
      </c>
      <c r="F241" s="331">
        <f>data!BC67</f>
        <v>0</v>
      </c>
      <c r="G241" s="331">
        <f>data!BD67</f>
        <v>0</v>
      </c>
      <c r="H241" s="331">
        <f>data!BE67</f>
        <v>415071</v>
      </c>
      <c r="I241" s="331">
        <f>data!BF67</f>
        <v>84911</v>
      </c>
    </row>
    <row r="242" spans="1:9" customFormat="1" ht="20.149999999999999" customHeight="1" x14ac:dyDescent="0.35">
      <c r="A242" s="330">
        <v>13</v>
      </c>
      <c r="B242" s="331" t="s">
        <v>995</v>
      </c>
      <c r="C242" s="331">
        <f>data!AZ68</f>
        <v>0</v>
      </c>
      <c r="D242" s="331">
        <f>data!BA68</f>
        <v>0</v>
      </c>
      <c r="E242" s="331">
        <f>data!BB68</f>
        <v>0</v>
      </c>
      <c r="F242" s="331">
        <f>data!BC68</f>
        <v>0</v>
      </c>
      <c r="G242" s="331">
        <f>data!BD68</f>
        <v>0</v>
      </c>
      <c r="H242" s="331">
        <f>data!BE68</f>
        <v>4966</v>
      </c>
      <c r="I242" s="331">
        <f>data!BF68</f>
        <v>28215</v>
      </c>
    </row>
    <row r="243" spans="1:9" customFormat="1" ht="20.149999999999999" customHeight="1" x14ac:dyDescent="0.35">
      <c r="A243" s="330">
        <v>14</v>
      </c>
      <c r="B243" s="331" t="s">
        <v>996</v>
      </c>
      <c r="C243" s="331">
        <f>data!AZ69</f>
        <v>0</v>
      </c>
      <c r="D243" s="331">
        <f>data!BA69</f>
        <v>0</v>
      </c>
      <c r="E243" s="331">
        <f>data!BB69</f>
        <v>0</v>
      </c>
      <c r="F243" s="331">
        <f>data!BC69</f>
        <v>0</v>
      </c>
      <c r="G243" s="331">
        <f>data!BD69</f>
        <v>0</v>
      </c>
      <c r="H243" s="331">
        <f>data!BE69</f>
        <v>130669</v>
      </c>
      <c r="I243" s="331">
        <f>data!BF69</f>
        <v>3698</v>
      </c>
    </row>
    <row r="244" spans="1:9" customFormat="1" ht="20.149999999999999" customHeight="1" x14ac:dyDescent="0.35">
      <c r="A244" s="330">
        <v>15</v>
      </c>
      <c r="B244" s="331" t="s">
        <v>284</v>
      </c>
      <c r="C244" s="331">
        <f>-data!AZ84</f>
        <v>0</v>
      </c>
      <c r="D244" s="331">
        <f>-data!BA84</f>
        <v>0</v>
      </c>
      <c r="E244" s="331">
        <f>-data!BB84</f>
        <v>0</v>
      </c>
      <c r="F244" s="331">
        <f>-data!BC84</f>
        <v>0</v>
      </c>
      <c r="G244" s="331">
        <f>-data!BD84</f>
        <v>0</v>
      </c>
      <c r="H244" s="331">
        <f>-data!BE84</f>
        <v>0</v>
      </c>
      <c r="I244" s="331">
        <f>-data!BF84</f>
        <v>0</v>
      </c>
    </row>
    <row r="245" spans="1:9" customFormat="1" ht="20.149999999999999" customHeight="1" x14ac:dyDescent="0.35">
      <c r="A245" s="330">
        <v>16</v>
      </c>
      <c r="B245" s="339" t="s">
        <v>997</v>
      </c>
      <c r="C245" s="331">
        <f>data!AZ85</f>
        <v>0</v>
      </c>
      <c r="D245" s="331">
        <f>data!BA85</f>
        <v>376331</v>
      </c>
      <c r="E245" s="331">
        <f>data!BB85</f>
        <v>0</v>
      </c>
      <c r="F245" s="331">
        <f>data!BC85</f>
        <v>0</v>
      </c>
      <c r="G245" s="331">
        <f>data!BD85</f>
        <v>0</v>
      </c>
      <c r="H245" s="331">
        <f>data!BE85</f>
        <v>2862919</v>
      </c>
      <c r="I245" s="331">
        <f>data!BF85</f>
        <v>1647545</v>
      </c>
    </row>
    <row r="246" spans="1:9" customFormat="1" ht="20.149999999999999" customHeight="1" x14ac:dyDescent="0.35">
      <c r="A246" s="330">
        <v>17</v>
      </c>
      <c r="B246" s="331" t="s">
        <v>286</v>
      </c>
      <c r="C246" s="341"/>
      <c r="D246" s="341"/>
      <c r="E246" s="341"/>
      <c r="F246" s="341"/>
      <c r="G246" s="341"/>
      <c r="H246" s="341"/>
      <c r="I246" s="341"/>
    </row>
    <row r="247" spans="1:9" customFormat="1" ht="20.149999999999999" customHeight="1" x14ac:dyDescent="0.35">
      <c r="A247" s="330">
        <v>18</v>
      </c>
      <c r="B247" s="331" t="s">
        <v>998</v>
      </c>
      <c r="C247" s="331"/>
      <c r="D247" s="331"/>
      <c r="E247" s="331"/>
      <c r="F247" s="331"/>
      <c r="G247" s="331"/>
      <c r="H247" s="331"/>
      <c r="I247" s="331"/>
    </row>
    <row r="248" spans="1:9" customFormat="1" ht="20.149999999999999" customHeight="1" x14ac:dyDescent="0.35">
      <c r="A248" s="330">
        <v>19</v>
      </c>
      <c r="B248" s="339" t="s">
        <v>999</v>
      </c>
      <c r="C248" s="346" t="str">
        <f>IF(data!AZ87&gt;0,data!AZ87,"")</f>
        <v>x</v>
      </c>
      <c r="D248" s="346" t="str">
        <f>IF(data!BA87&gt;0,data!BA87,"")</f>
        <v>x</v>
      </c>
      <c r="E248" s="346" t="str">
        <f>IF(data!BB87&gt;0,data!BB87,"")</f>
        <v>x</v>
      </c>
      <c r="F248" s="346" t="str">
        <f>IF(data!BC87&gt;0,data!BC87,"")</f>
        <v>x</v>
      </c>
      <c r="G248" s="346" t="str">
        <f>IF(data!BD87&gt;0,data!BD87,"")</f>
        <v>x</v>
      </c>
      <c r="H248" s="346" t="str">
        <f>IF(data!BE87&gt;0,data!BE87,"")</f>
        <v>x</v>
      </c>
      <c r="I248" s="346" t="str">
        <f>IF(data!BF87&gt;0,data!BF87,"")</f>
        <v>x</v>
      </c>
    </row>
    <row r="249" spans="1:9" customFormat="1" ht="20.149999999999999" customHeight="1" x14ac:dyDescent="0.35">
      <c r="A249" s="330">
        <v>20</v>
      </c>
      <c r="B249" s="339" t="s">
        <v>1000</v>
      </c>
      <c r="C249" s="346" t="str">
        <f>IF(data!AZ88&gt;0,data!AZ88,"")</f>
        <v>x</v>
      </c>
      <c r="D249" s="346" t="str">
        <f>IF(data!BA88&gt;0,data!BA88,"")</f>
        <v>x</v>
      </c>
      <c r="E249" s="346" t="str">
        <f>IF(data!BB88&gt;0,data!BB88,"")</f>
        <v>x</v>
      </c>
      <c r="F249" s="346" t="str">
        <f>IF(data!BC88&gt;0,data!BC88,"")</f>
        <v>x</v>
      </c>
      <c r="G249" s="346" t="str">
        <f>IF(data!BD88&gt;0,data!BD88,"")</f>
        <v>x</v>
      </c>
      <c r="H249" s="346" t="str">
        <f>IF(data!BE88&gt;0,data!BE88,"")</f>
        <v>x</v>
      </c>
      <c r="I249" s="346" t="str">
        <f>IF(data!BF88&gt;0,data!BF88,"")</f>
        <v>x</v>
      </c>
    </row>
    <row r="250" spans="1:9" customFormat="1" ht="20.149999999999999" customHeight="1" x14ac:dyDescent="0.35">
      <c r="A250" s="330">
        <v>21</v>
      </c>
      <c r="B250" s="339" t="s">
        <v>1001</v>
      </c>
      <c r="C250" s="346" t="str">
        <f>IF(data!AZ89&gt;0,data!AZ89,"")</f>
        <v>x</v>
      </c>
      <c r="D250" s="346" t="str">
        <f>IF(data!BA89&gt;0,data!BA89,"")</f>
        <v>x</v>
      </c>
      <c r="E250" s="346" t="str">
        <f>IF(data!BB89&gt;0,data!BB89,"")</f>
        <v>x</v>
      </c>
      <c r="F250" s="346" t="str">
        <f>IF(data!BC89&gt;0,data!BC89,"")</f>
        <v>x</v>
      </c>
      <c r="G250" s="346" t="str">
        <f>IF(data!BD89&gt;0,data!BD89,"")</f>
        <v>x</v>
      </c>
      <c r="H250" s="346" t="str">
        <f>IF(data!BE89&gt;0,data!BE89,"")</f>
        <v>x</v>
      </c>
      <c r="I250" s="346" t="str">
        <f>IF(data!BF89&gt;0,data!BF89,"")</f>
        <v>x</v>
      </c>
    </row>
    <row r="251" spans="1:9" customFormat="1" ht="20.149999999999999" customHeight="1" x14ac:dyDescent="0.35">
      <c r="A251" s="330" t="s">
        <v>1002</v>
      </c>
      <c r="B251" s="331"/>
      <c r="C251" s="341"/>
      <c r="D251" s="341"/>
      <c r="E251" s="341"/>
      <c r="F251" s="341"/>
      <c r="G251" s="341"/>
      <c r="H251" s="341"/>
      <c r="I251" s="341"/>
    </row>
    <row r="252" spans="1:9" customFormat="1" ht="20.149999999999999" customHeight="1" x14ac:dyDescent="0.35">
      <c r="A252" s="330">
        <v>22</v>
      </c>
      <c r="B252" s="331" t="s">
        <v>1003</v>
      </c>
      <c r="C252" s="347">
        <f>data!AZ90</f>
        <v>0</v>
      </c>
      <c r="D252" s="347">
        <f>data!BA90</f>
        <v>0</v>
      </c>
      <c r="E252" s="347">
        <f>data!BB90</f>
        <v>0</v>
      </c>
      <c r="F252" s="347">
        <f>data!BC90</f>
        <v>0</v>
      </c>
      <c r="G252" s="347">
        <f>data!BD90</f>
        <v>0</v>
      </c>
      <c r="H252" s="347">
        <f>data!BE90</f>
        <v>10940</v>
      </c>
      <c r="I252" s="347">
        <f>data!BF90</f>
        <v>2238</v>
      </c>
    </row>
    <row r="253" spans="1:9" customFormat="1" ht="20.149999999999999" customHeight="1" x14ac:dyDescent="0.35">
      <c r="A253" s="330">
        <v>23</v>
      </c>
      <c r="B253" s="331" t="s">
        <v>1004</v>
      </c>
      <c r="C253" s="347">
        <f>data!AZ91</f>
        <v>0</v>
      </c>
      <c r="D253" s="347">
        <f>data!BA91</f>
        <v>0</v>
      </c>
      <c r="E253" s="347">
        <f>data!BB91</f>
        <v>0</v>
      </c>
      <c r="F253" s="347">
        <f>data!BC91</f>
        <v>0</v>
      </c>
      <c r="G253" s="346" t="str">
        <f>IF(data!BD91&gt;0,data!BD91,"")</f>
        <v>x</v>
      </c>
      <c r="H253" s="346" t="str">
        <f>IF(data!BE91&gt;0,data!BE91,"")</f>
        <v>x</v>
      </c>
      <c r="I253" s="347">
        <f>data!BF91</f>
        <v>0</v>
      </c>
    </row>
    <row r="254" spans="1:9" customFormat="1" ht="20.149999999999999" customHeight="1" x14ac:dyDescent="0.35">
      <c r="A254" s="330">
        <v>24</v>
      </c>
      <c r="B254" s="331" t="s">
        <v>1005</v>
      </c>
      <c r="C254" s="346" t="str">
        <f>IF(data!AZ92&gt;0,data!AZ92,"")</f>
        <v>x</v>
      </c>
      <c r="D254" s="347">
        <f>data!BA92</f>
        <v>0</v>
      </c>
      <c r="E254" s="347">
        <f>data!BB92</f>
        <v>0</v>
      </c>
      <c r="F254" s="347">
        <f>data!BC92</f>
        <v>0</v>
      </c>
      <c r="G254" s="346" t="str">
        <f>IF(data!BD92&gt;0,data!BD92,"")</f>
        <v>x</v>
      </c>
      <c r="H254" s="346" t="str">
        <f>IF(data!BE92&gt;0,data!BE92,"")</f>
        <v>x</v>
      </c>
      <c r="I254" s="346" t="str">
        <f>IF(data!BF92&gt;0,data!BF92,"")</f>
        <v>x</v>
      </c>
    </row>
    <row r="255" spans="1:9" customFormat="1" ht="20.149999999999999" customHeight="1" x14ac:dyDescent="0.35">
      <c r="A255" s="330">
        <v>25</v>
      </c>
      <c r="B255" s="331" t="s">
        <v>1006</v>
      </c>
      <c r="C255" s="346" t="str">
        <f>IF(data!AZ93&gt;0,data!AZ93,"")</f>
        <v>x</v>
      </c>
      <c r="D255" s="346" t="str">
        <f>IF(data!BA93&gt;0,data!BA93,"")</f>
        <v>x</v>
      </c>
      <c r="E255" s="347">
        <f>data!BB93</f>
        <v>0</v>
      </c>
      <c r="F255" s="347">
        <f>data!BC93</f>
        <v>0</v>
      </c>
      <c r="G255" s="346" t="str">
        <f>IF(data!BD93&gt;0,data!BD93,"")</f>
        <v>x</v>
      </c>
      <c r="H255" s="346" t="str">
        <f>IF(data!BE93&gt;0,data!BE93,"")</f>
        <v>x</v>
      </c>
      <c r="I255" s="346" t="str">
        <f>IF(data!BF93&gt;0,data!BF93,"")</f>
        <v>x</v>
      </c>
    </row>
    <row r="256" spans="1:9" customFormat="1" ht="20.149999999999999" customHeight="1" x14ac:dyDescent="0.35">
      <c r="A256" s="330">
        <v>26</v>
      </c>
      <c r="B256" s="331" t="s">
        <v>294</v>
      </c>
      <c r="C256" s="346" t="str">
        <f>IF(data!AZ94&gt;0,data!AZ94,"")</f>
        <v>x</v>
      </c>
      <c r="D256" s="346" t="str">
        <f>IF(data!BA94&gt;0,data!BA94,"")</f>
        <v>x</v>
      </c>
      <c r="E256" s="346" t="str">
        <f>IF(data!BB94&gt;0,data!BB94,"")</f>
        <v>x</v>
      </c>
      <c r="F256" s="346" t="str">
        <f>IF(data!BC94&gt;0,data!BC94,"")</f>
        <v>x</v>
      </c>
      <c r="G256" s="346" t="str">
        <f>IF(data!BD94&gt;0,data!BD94,"")</f>
        <v>x</v>
      </c>
      <c r="H256" s="346" t="str">
        <f>IF(data!BE94&gt;0,data!BE94,"")</f>
        <v>x</v>
      </c>
      <c r="I256" s="346" t="str">
        <f>IF(data!BF94&gt;0,data!BF94,"")</f>
        <v>x</v>
      </c>
    </row>
    <row r="257" spans="1:9" customFormat="1" ht="20.149999999999999" customHeight="1" x14ac:dyDescent="0.35">
      <c r="A257" s="324" t="s">
        <v>988</v>
      </c>
      <c r="B257" s="325"/>
      <c r="C257" s="325"/>
      <c r="D257" s="325"/>
      <c r="E257" s="325"/>
      <c r="F257" s="325"/>
      <c r="G257" s="325"/>
      <c r="H257" s="325"/>
      <c r="I257" s="324"/>
    </row>
    <row r="258" spans="1:9" customFormat="1" ht="20.149999999999999" customHeight="1" x14ac:dyDescent="0.35">
      <c r="D258" s="326"/>
      <c r="I258" s="327" t="s">
        <v>1034</v>
      </c>
    </row>
    <row r="259" spans="1:9" customFormat="1" ht="20.149999999999999" customHeight="1" x14ac:dyDescent="0.35">
      <c r="A259" s="326"/>
    </row>
    <row r="260" spans="1:9" customFormat="1" ht="20.149999999999999" customHeight="1" x14ac:dyDescent="0.35">
      <c r="A260" s="328" t="str">
        <f>"Hospital: "&amp;data!C98</f>
        <v>Hospital: Jefferson County Public Hospital District No 2</v>
      </c>
      <c r="G260" s="329"/>
      <c r="H260" s="328" t="str">
        <f>"FYE: "&amp;data!C96</f>
        <v>FYE: 12/31/2023</v>
      </c>
    </row>
    <row r="261" spans="1:9" customFormat="1" ht="20.149999999999999" customHeight="1" x14ac:dyDescent="0.35">
      <c r="A261" s="330">
        <v>1</v>
      </c>
      <c r="B261" s="331" t="s">
        <v>236</v>
      </c>
      <c r="C261" s="333" t="s">
        <v>92</v>
      </c>
      <c r="D261" s="333" t="s">
        <v>93</v>
      </c>
      <c r="E261" s="333" t="s">
        <v>94</v>
      </c>
      <c r="F261" s="333" t="s">
        <v>95</v>
      </c>
      <c r="G261" s="333" t="s">
        <v>96</v>
      </c>
      <c r="H261" s="333" t="s">
        <v>97</v>
      </c>
      <c r="I261" s="333" t="s">
        <v>98</v>
      </c>
    </row>
    <row r="262" spans="1:9" customFormat="1" ht="20.149999999999999" customHeight="1" x14ac:dyDescent="0.35">
      <c r="A262" s="334">
        <v>2</v>
      </c>
      <c r="B262" s="335" t="s">
        <v>990</v>
      </c>
      <c r="C262" s="337" t="s">
        <v>1035</v>
      </c>
      <c r="D262" s="337" t="s">
        <v>170</v>
      </c>
      <c r="E262" s="337" t="s">
        <v>171</v>
      </c>
      <c r="F262" s="337"/>
      <c r="G262" s="337" t="s">
        <v>173</v>
      </c>
      <c r="H262" s="337"/>
      <c r="I262" s="337" t="s">
        <v>159</v>
      </c>
    </row>
    <row r="263" spans="1:9" customFormat="1" ht="20.149999999999999" customHeight="1" x14ac:dyDescent="0.35">
      <c r="A263" s="334"/>
      <c r="B263" s="335"/>
      <c r="C263" s="337" t="s">
        <v>1036</v>
      </c>
      <c r="D263" s="337" t="s">
        <v>217</v>
      </c>
      <c r="E263" s="337" t="s">
        <v>196</v>
      </c>
      <c r="F263" s="337" t="s">
        <v>172</v>
      </c>
      <c r="G263" s="337" t="s">
        <v>218</v>
      </c>
      <c r="H263" s="337" t="s">
        <v>174</v>
      </c>
      <c r="I263" s="337" t="s">
        <v>1037</v>
      </c>
    </row>
    <row r="264" spans="1:9" customFormat="1" ht="20.149999999999999" customHeight="1" x14ac:dyDescent="0.35">
      <c r="A264" s="330">
        <v>3</v>
      </c>
      <c r="B264" s="331" t="s">
        <v>994</v>
      </c>
      <c r="C264" s="343"/>
      <c r="D264" s="343"/>
      <c r="E264" s="343"/>
      <c r="F264" s="343"/>
      <c r="G264" s="343"/>
      <c r="H264" s="343"/>
      <c r="I264" s="343"/>
    </row>
    <row r="265" spans="1:9" customFormat="1" ht="20.149999999999999" customHeight="1" x14ac:dyDescent="0.35">
      <c r="A265" s="330">
        <v>4</v>
      </c>
      <c r="B265" s="331" t="s">
        <v>261</v>
      </c>
      <c r="C265" s="343"/>
      <c r="D265" s="343"/>
      <c r="E265" s="343"/>
      <c r="F265" s="343"/>
      <c r="G265" s="343"/>
      <c r="H265" s="343"/>
      <c r="I265" s="343"/>
    </row>
    <row r="266" spans="1:9" customFormat="1" ht="20.149999999999999" customHeight="1" x14ac:dyDescent="0.35">
      <c r="A266" s="330">
        <v>5</v>
      </c>
      <c r="B266" s="331" t="s">
        <v>262</v>
      </c>
      <c r="C266" s="338">
        <f>data!BG60</f>
        <v>0</v>
      </c>
      <c r="D266" s="338">
        <f>data!BH60</f>
        <v>23.35</v>
      </c>
      <c r="E266" s="338">
        <f>data!BI60</f>
        <v>0</v>
      </c>
      <c r="F266" s="338">
        <f>data!BJ60</f>
        <v>0</v>
      </c>
      <c r="G266" s="338">
        <f>data!BK60</f>
        <v>30.27</v>
      </c>
      <c r="H266" s="338">
        <f>data!BL60</f>
        <v>19.579999999999998</v>
      </c>
      <c r="I266" s="338">
        <f>data!BM60</f>
        <v>0</v>
      </c>
    </row>
    <row r="267" spans="1:9" customFormat="1" ht="20.149999999999999" customHeight="1" x14ac:dyDescent="0.35">
      <c r="A267" s="330">
        <v>6</v>
      </c>
      <c r="B267" s="331" t="s">
        <v>263</v>
      </c>
      <c r="C267" s="331">
        <f>data!BG61</f>
        <v>0</v>
      </c>
      <c r="D267" s="331">
        <f>data!BH61</f>
        <v>1932809</v>
      </c>
      <c r="E267" s="331">
        <f>data!BI61</f>
        <v>0</v>
      </c>
      <c r="F267" s="331">
        <f>data!BJ61</f>
        <v>0</v>
      </c>
      <c r="G267" s="331">
        <f>data!BK61</f>
        <v>1317645</v>
      </c>
      <c r="H267" s="331">
        <f>data!BL61</f>
        <v>935754</v>
      </c>
      <c r="I267" s="331">
        <f>data!BM61</f>
        <v>0</v>
      </c>
    </row>
    <row r="268" spans="1:9" customFormat="1" ht="20.149999999999999" customHeight="1" x14ac:dyDescent="0.35">
      <c r="A268" s="330">
        <v>7</v>
      </c>
      <c r="B268" s="331" t="s">
        <v>11</v>
      </c>
      <c r="C268" s="331">
        <f>data!BG62</f>
        <v>0</v>
      </c>
      <c r="D268" s="331">
        <f>data!BH62</f>
        <v>433104</v>
      </c>
      <c r="E268" s="331">
        <f>data!BI62</f>
        <v>0</v>
      </c>
      <c r="F268" s="331">
        <f>data!BJ62</f>
        <v>0</v>
      </c>
      <c r="G268" s="331">
        <f>data!BK62</f>
        <v>295258</v>
      </c>
      <c r="H268" s="331">
        <f>data!BL62</f>
        <v>209684</v>
      </c>
      <c r="I268" s="331">
        <f>data!BM62</f>
        <v>0</v>
      </c>
    </row>
    <row r="269" spans="1:9" customFormat="1" ht="20.149999999999999" customHeight="1" x14ac:dyDescent="0.35">
      <c r="A269" s="330">
        <v>8</v>
      </c>
      <c r="B269" s="331" t="s">
        <v>264</v>
      </c>
      <c r="C269" s="331">
        <f>data!BG63</f>
        <v>0</v>
      </c>
      <c r="D269" s="331">
        <f>data!BH63</f>
        <v>0</v>
      </c>
      <c r="E269" s="331">
        <f>data!BI63</f>
        <v>0</v>
      </c>
      <c r="F269" s="331">
        <f>data!BJ63</f>
        <v>0</v>
      </c>
      <c r="G269" s="331">
        <f>data!BK63</f>
        <v>49260</v>
      </c>
      <c r="H269" s="331">
        <f>data!BL63</f>
        <v>0</v>
      </c>
      <c r="I269" s="331">
        <f>data!BM63</f>
        <v>0</v>
      </c>
    </row>
    <row r="270" spans="1:9" customFormat="1" ht="20.149999999999999" customHeight="1" x14ac:dyDescent="0.35">
      <c r="A270" s="330">
        <v>9</v>
      </c>
      <c r="B270" s="331" t="s">
        <v>265</v>
      </c>
      <c r="C270" s="331">
        <f>data!BG64</f>
        <v>18057</v>
      </c>
      <c r="D270" s="331">
        <f>data!BH64</f>
        <v>483675</v>
      </c>
      <c r="E270" s="331">
        <f>data!BI64</f>
        <v>0</v>
      </c>
      <c r="F270" s="331">
        <f>data!BJ64</f>
        <v>0</v>
      </c>
      <c r="G270" s="331">
        <f>data!BK64</f>
        <v>34114</v>
      </c>
      <c r="H270" s="331">
        <f>data!BL64</f>
        <v>27121</v>
      </c>
      <c r="I270" s="331">
        <f>data!BM64</f>
        <v>0</v>
      </c>
    </row>
    <row r="271" spans="1:9" customFormat="1" ht="20.149999999999999" customHeight="1" x14ac:dyDescent="0.35">
      <c r="A271" s="330">
        <v>10</v>
      </c>
      <c r="B271" s="331" t="s">
        <v>525</v>
      </c>
      <c r="C271" s="331">
        <f>data!BG65</f>
        <v>192682</v>
      </c>
      <c r="D271" s="331">
        <f>data!BH65</f>
        <v>-30869</v>
      </c>
      <c r="E271" s="331">
        <f>data!BI65</f>
        <v>0</v>
      </c>
      <c r="F271" s="331">
        <f>data!BJ65</f>
        <v>0</v>
      </c>
      <c r="G271" s="331">
        <f>data!BK65</f>
        <v>1387</v>
      </c>
      <c r="H271" s="331">
        <f>data!BL65</f>
        <v>0</v>
      </c>
      <c r="I271" s="331">
        <f>data!BM65</f>
        <v>0</v>
      </c>
    </row>
    <row r="272" spans="1:9" customFormat="1" ht="20.149999999999999" customHeight="1" x14ac:dyDescent="0.35">
      <c r="A272" s="330">
        <v>11</v>
      </c>
      <c r="B272" s="331" t="s">
        <v>526</v>
      </c>
      <c r="C272" s="331">
        <f>data!BG66</f>
        <v>272227</v>
      </c>
      <c r="D272" s="331">
        <f>data!BH66</f>
        <v>1792866</v>
      </c>
      <c r="E272" s="331">
        <f>data!BI66</f>
        <v>0</v>
      </c>
      <c r="F272" s="331">
        <f>data!BJ66</f>
        <v>0</v>
      </c>
      <c r="G272" s="331">
        <f>data!BK66</f>
        <v>726633</v>
      </c>
      <c r="H272" s="331">
        <f>data!BL66</f>
        <v>1003</v>
      </c>
      <c r="I272" s="331">
        <f>data!BM66</f>
        <v>0</v>
      </c>
    </row>
    <row r="273" spans="1:9" customFormat="1" ht="20.149999999999999" customHeight="1" x14ac:dyDescent="0.35">
      <c r="A273" s="330">
        <v>12</v>
      </c>
      <c r="B273" s="331" t="s">
        <v>16</v>
      </c>
      <c r="C273" s="331">
        <f>data!BG67</f>
        <v>0</v>
      </c>
      <c r="D273" s="331">
        <f>data!BH67</f>
        <v>149221</v>
      </c>
      <c r="E273" s="331">
        <f>data!BI67</f>
        <v>0</v>
      </c>
      <c r="F273" s="331">
        <f>data!BJ67</f>
        <v>0</v>
      </c>
      <c r="G273" s="331">
        <f>data!BK67</f>
        <v>147058</v>
      </c>
      <c r="H273" s="331">
        <f>data!BL67</f>
        <v>75161</v>
      </c>
      <c r="I273" s="331">
        <f>data!BM67</f>
        <v>0</v>
      </c>
    </row>
    <row r="274" spans="1:9" customFormat="1" ht="20.149999999999999" customHeight="1" x14ac:dyDescent="0.35">
      <c r="A274" s="330">
        <v>13</v>
      </c>
      <c r="B274" s="331" t="s">
        <v>995</v>
      </c>
      <c r="C274" s="331">
        <f>data!BG68</f>
        <v>0</v>
      </c>
      <c r="D274" s="331">
        <f>data!BH68</f>
        <v>0</v>
      </c>
      <c r="E274" s="331">
        <f>data!BI68</f>
        <v>0</v>
      </c>
      <c r="F274" s="331">
        <f>data!BJ68</f>
        <v>0</v>
      </c>
      <c r="G274" s="331">
        <f>data!BK68</f>
        <v>0</v>
      </c>
      <c r="H274" s="331">
        <f>data!BL68</f>
        <v>0</v>
      </c>
      <c r="I274" s="331">
        <f>data!BM68</f>
        <v>0</v>
      </c>
    </row>
    <row r="275" spans="1:9" customFormat="1" ht="20.149999999999999" customHeight="1" x14ac:dyDescent="0.35">
      <c r="A275" s="330">
        <v>14</v>
      </c>
      <c r="B275" s="331" t="s">
        <v>996</v>
      </c>
      <c r="C275" s="331">
        <f>data!BG69</f>
        <v>30322</v>
      </c>
      <c r="D275" s="331">
        <f>data!BH69</f>
        <v>550139</v>
      </c>
      <c r="E275" s="331">
        <f>data!BI69</f>
        <v>0</v>
      </c>
      <c r="F275" s="331">
        <f>data!BJ69</f>
        <v>0</v>
      </c>
      <c r="G275" s="331">
        <f>data!BK69</f>
        <v>340668</v>
      </c>
      <c r="H275" s="331">
        <f>data!BL69</f>
        <v>2598</v>
      </c>
      <c r="I275" s="331">
        <f>data!BM69</f>
        <v>0</v>
      </c>
    </row>
    <row r="276" spans="1:9" customFormat="1" ht="20.149999999999999" customHeight="1" x14ac:dyDescent="0.35">
      <c r="A276" s="330">
        <v>15</v>
      </c>
      <c r="B276" s="331" t="s">
        <v>284</v>
      </c>
      <c r="C276" s="331">
        <f>-data!BG84</f>
        <v>0</v>
      </c>
      <c r="D276" s="331">
        <f>-data!BH84</f>
        <v>0</v>
      </c>
      <c r="E276" s="331">
        <f>-data!BI84</f>
        <v>0</v>
      </c>
      <c r="F276" s="331">
        <f>-data!BJ84</f>
        <v>0</v>
      </c>
      <c r="G276" s="331">
        <f>-data!BK84</f>
        <v>0</v>
      </c>
      <c r="H276" s="331">
        <f>-data!BL84</f>
        <v>0</v>
      </c>
      <c r="I276" s="331">
        <f>-data!BM84</f>
        <v>0</v>
      </c>
    </row>
    <row r="277" spans="1:9" customFormat="1" ht="20.149999999999999" customHeight="1" x14ac:dyDescent="0.35">
      <c r="A277" s="330">
        <v>16</v>
      </c>
      <c r="B277" s="339" t="s">
        <v>997</v>
      </c>
      <c r="C277" s="331">
        <f>data!BG85</f>
        <v>513288</v>
      </c>
      <c r="D277" s="331">
        <f>data!BH85</f>
        <v>5310945</v>
      </c>
      <c r="E277" s="331">
        <f>data!BI85</f>
        <v>0</v>
      </c>
      <c r="F277" s="331">
        <f>data!BJ85</f>
        <v>0</v>
      </c>
      <c r="G277" s="331">
        <f>data!BK85</f>
        <v>2912023</v>
      </c>
      <c r="H277" s="331">
        <f>data!BL85</f>
        <v>1251321</v>
      </c>
      <c r="I277" s="331">
        <f>data!BM85</f>
        <v>0</v>
      </c>
    </row>
    <row r="278" spans="1:9" customFormat="1" ht="20.149999999999999" customHeight="1" x14ac:dyDescent="0.35">
      <c r="A278" s="330">
        <v>17</v>
      </c>
      <c r="B278" s="331" t="s">
        <v>286</v>
      </c>
      <c r="C278" s="341"/>
      <c r="D278" s="341"/>
      <c r="E278" s="341"/>
      <c r="F278" s="341"/>
      <c r="G278" s="341"/>
      <c r="H278" s="341"/>
      <c r="I278" s="341"/>
    </row>
    <row r="279" spans="1:9" customFormat="1" ht="20.149999999999999" customHeight="1" x14ac:dyDescent="0.35">
      <c r="A279" s="330">
        <v>18</v>
      </c>
      <c r="B279" s="331" t="s">
        <v>998</v>
      </c>
      <c r="C279" s="331"/>
      <c r="D279" s="331"/>
      <c r="E279" s="331"/>
      <c r="F279" s="331"/>
      <c r="G279" s="331"/>
      <c r="H279" s="331"/>
      <c r="I279" s="331"/>
    </row>
    <row r="280" spans="1:9" customFormat="1" ht="20.149999999999999" customHeight="1" x14ac:dyDescent="0.35">
      <c r="A280" s="330">
        <v>19</v>
      </c>
      <c r="B280" s="339" t="s">
        <v>999</v>
      </c>
      <c r="C280" s="346" t="str">
        <f>IF(data!BG87&gt;0,data!BG87,"")</f>
        <v>x</v>
      </c>
      <c r="D280" s="346" t="str">
        <f>IF(data!BH87&gt;0,data!BH87,"")</f>
        <v>x</v>
      </c>
      <c r="E280" s="346" t="str">
        <f>IF(data!BI87&gt;0,data!BI87,"")</f>
        <v>x</v>
      </c>
      <c r="F280" s="346" t="str">
        <f>IF(data!BJ87&gt;0,data!BJ87,"")</f>
        <v>x</v>
      </c>
      <c r="G280" s="346" t="str">
        <f>IF(data!BK87&gt;0,data!BK87,"")</f>
        <v>x</v>
      </c>
      <c r="H280" s="346" t="str">
        <f>IF(data!BL87&gt;0,data!BL87,"")</f>
        <v>x</v>
      </c>
      <c r="I280" s="346" t="str">
        <f>IF(data!BM87&gt;0,data!BM87,"")</f>
        <v>x</v>
      </c>
    </row>
    <row r="281" spans="1:9" customFormat="1" ht="20.149999999999999" customHeight="1" x14ac:dyDescent="0.35">
      <c r="A281" s="330">
        <v>20</v>
      </c>
      <c r="B281" s="339" t="s">
        <v>1000</v>
      </c>
      <c r="C281" s="346" t="str">
        <f>IF(data!BG88&gt;0,data!BG88,"")</f>
        <v>x</v>
      </c>
      <c r="D281" s="346" t="str">
        <f>IF(data!BH88&gt;0,data!BH88,"")</f>
        <v>x</v>
      </c>
      <c r="E281" s="346" t="str">
        <f>IF(data!BI88&gt;0,data!BI88,"")</f>
        <v>x</v>
      </c>
      <c r="F281" s="346" t="str">
        <f>IF(data!BJ88&gt;0,data!BJ88,"")</f>
        <v>x</v>
      </c>
      <c r="G281" s="346" t="str">
        <f>IF(data!BK88&gt;0,data!BK88,"")</f>
        <v>x</v>
      </c>
      <c r="H281" s="346" t="str">
        <f>IF(data!BL88&gt;0,data!BL88,"")</f>
        <v>x</v>
      </c>
      <c r="I281" s="346" t="str">
        <f>IF(data!BM88&gt;0,data!BM88,"")</f>
        <v>x</v>
      </c>
    </row>
    <row r="282" spans="1:9" customFormat="1" ht="20.149999999999999" customHeight="1" x14ac:dyDescent="0.35">
      <c r="A282" s="330">
        <v>21</v>
      </c>
      <c r="B282" s="339" t="s">
        <v>1001</v>
      </c>
      <c r="C282" s="346" t="str">
        <f>IF(data!BG89&gt;0,data!BG89,"")</f>
        <v>x</v>
      </c>
      <c r="D282" s="346" t="str">
        <f>IF(data!BH89&gt;0,data!BH89,"")</f>
        <v>x</v>
      </c>
      <c r="E282" s="346" t="str">
        <f>IF(data!BI89&gt;0,data!BI89,"")</f>
        <v>x</v>
      </c>
      <c r="F282" s="346" t="str">
        <f>IF(data!BJ89&gt;0,data!BJ89,"")</f>
        <v>x</v>
      </c>
      <c r="G282" s="346" t="str">
        <f>IF(data!BK89&gt;0,data!BK89,"")</f>
        <v>x</v>
      </c>
      <c r="H282" s="346" t="str">
        <f>IF(data!BL89&gt;0,data!BL89,"")</f>
        <v>x</v>
      </c>
      <c r="I282" s="346" t="str">
        <f>IF(data!BM89&gt;0,data!BM89,"")</f>
        <v>x</v>
      </c>
    </row>
    <row r="283" spans="1:9" customFormat="1" ht="20.149999999999999" customHeight="1" x14ac:dyDescent="0.35">
      <c r="A283" s="330" t="s">
        <v>1002</v>
      </c>
      <c r="B283" s="331"/>
      <c r="C283" s="348"/>
      <c r="D283" s="348"/>
      <c r="E283" s="348"/>
      <c r="F283" s="348"/>
      <c r="G283" s="348"/>
      <c r="H283" s="348"/>
      <c r="I283" s="348"/>
    </row>
    <row r="284" spans="1:9" customFormat="1" ht="20.149999999999999" customHeight="1" x14ac:dyDescent="0.35">
      <c r="A284" s="330">
        <v>22</v>
      </c>
      <c r="B284" s="331" t="s">
        <v>1003</v>
      </c>
      <c r="C284" s="347">
        <f>data!BG90</f>
        <v>0</v>
      </c>
      <c r="D284" s="347">
        <f>data!BH90</f>
        <v>3933</v>
      </c>
      <c r="E284" s="347">
        <f>data!BI90</f>
        <v>0</v>
      </c>
      <c r="F284" s="347">
        <f>data!BJ90</f>
        <v>0</v>
      </c>
      <c r="G284" s="347">
        <f>data!BK90</f>
        <v>3876</v>
      </c>
      <c r="H284" s="347">
        <f>data!BL90</f>
        <v>1981</v>
      </c>
      <c r="I284" s="347">
        <f>data!BM90</f>
        <v>0</v>
      </c>
    </row>
    <row r="285" spans="1:9" customFormat="1" ht="20.149999999999999" customHeight="1" x14ac:dyDescent="0.35">
      <c r="A285" s="330">
        <v>23</v>
      </c>
      <c r="B285" s="331" t="s">
        <v>1004</v>
      </c>
      <c r="C285" s="346" t="str">
        <f>IF(data!BG91&gt;0,data!BG91,"")</f>
        <v>x</v>
      </c>
      <c r="D285" s="347">
        <f>data!BH91</f>
        <v>0</v>
      </c>
      <c r="E285" s="347">
        <f>data!BI91</f>
        <v>0</v>
      </c>
      <c r="F285" s="346" t="str">
        <f>IF(data!BJ91&gt;0,data!BJ91,"")</f>
        <v>x</v>
      </c>
      <c r="G285" s="347">
        <f>data!BK91</f>
        <v>0</v>
      </c>
      <c r="H285" s="347">
        <f>data!BL91</f>
        <v>0</v>
      </c>
      <c r="I285" s="347">
        <f>data!BM91</f>
        <v>0</v>
      </c>
    </row>
    <row r="286" spans="1:9" customFormat="1" ht="20.149999999999999" customHeight="1" x14ac:dyDescent="0.35">
      <c r="A286" s="330">
        <v>24</v>
      </c>
      <c r="B286" s="331" t="s">
        <v>1005</v>
      </c>
      <c r="C286" s="346" t="str">
        <f>IF(data!BG92&gt;0,data!BG92,"")</f>
        <v>x</v>
      </c>
      <c r="D286" s="347">
        <f>data!BH92</f>
        <v>0</v>
      </c>
      <c r="E286" s="347">
        <f>data!BI92</f>
        <v>0</v>
      </c>
      <c r="F286" s="346" t="str">
        <f>IF(data!BJ92&gt;0,data!BJ92,"")</f>
        <v>x</v>
      </c>
      <c r="G286" s="347">
        <f>data!BK92</f>
        <v>0</v>
      </c>
      <c r="H286" s="347">
        <f>data!BL92</f>
        <v>0</v>
      </c>
      <c r="I286" s="347">
        <f>data!BM92</f>
        <v>0</v>
      </c>
    </row>
    <row r="287" spans="1:9" customFormat="1" ht="20.149999999999999" customHeight="1" x14ac:dyDescent="0.35">
      <c r="A287" s="330">
        <v>25</v>
      </c>
      <c r="B287" s="331" t="s">
        <v>1006</v>
      </c>
      <c r="C287" s="346" t="str">
        <f>IF(data!BG93&gt;0,data!BG93,"")</f>
        <v>x</v>
      </c>
      <c r="D287" s="347">
        <f>data!BH93</f>
        <v>3201</v>
      </c>
      <c r="E287" s="347">
        <f>data!BI93</f>
        <v>0</v>
      </c>
      <c r="F287" s="346" t="str">
        <f>IF(data!BJ93&gt;0,data!BJ93,"")</f>
        <v>x</v>
      </c>
      <c r="G287" s="347">
        <f>data!BK93</f>
        <v>0</v>
      </c>
      <c r="H287" s="347">
        <f>data!BL93</f>
        <v>0</v>
      </c>
      <c r="I287" s="347">
        <f>data!BM93</f>
        <v>0</v>
      </c>
    </row>
    <row r="288" spans="1:9" customFormat="1" ht="20.149999999999999" customHeight="1" x14ac:dyDescent="0.35">
      <c r="A288" s="330">
        <v>26</v>
      </c>
      <c r="B288" s="331" t="s">
        <v>294</v>
      </c>
      <c r="C288" s="346" t="str">
        <f>IF(data!BG94&gt;0,data!BG94,"")</f>
        <v>x</v>
      </c>
      <c r="D288" s="346" t="str">
        <f>IF(data!BH94&gt;0,data!BH94,"")</f>
        <v>x</v>
      </c>
      <c r="E288" s="346" t="str">
        <f>IF(data!BI94&gt;0,data!BI94,"")</f>
        <v>x</v>
      </c>
      <c r="F288" s="346" t="str">
        <f>IF(data!BJ94&gt;0,data!BJ94,"")</f>
        <v>x</v>
      </c>
      <c r="G288" s="346" t="str">
        <f>IF(data!BK94&gt;0,data!BK94,"")</f>
        <v>x</v>
      </c>
      <c r="H288" s="346" t="str">
        <f>IF(data!BL94&gt;0,data!BL94,"")</f>
        <v>x</v>
      </c>
      <c r="I288" s="346" t="str">
        <f>IF(data!BM94&gt;0,data!BM94,"")</f>
        <v>x</v>
      </c>
    </row>
    <row r="289" spans="1:9" customFormat="1" ht="20.149999999999999" customHeight="1" x14ac:dyDescent="0.35">
      <c r="A289" s="324" t="s">
        <v>988</v>
      </c>
      <c r="B289" s="325"/>
      <c r="C289" s="325"/>
      <c r="D289" s="325"/>
      <c r="E289" s="325"/>
      <c r="F289" s="325"/>
      <c r="G289" s="325"/>
      <c r="H289" s="325"/>
      <c r="I289" s="324"/>
    </row>
    <row r="290" spans="1:9" customFormat="1" ht="20.149999999999999" customHeight="1" x14ac:dyDescent="0.35">
      <c r="D290" s="326"/>
      <c r="I290" s="327" t="s">
        <v>1038</v>
      </c>
    </row>
    <row r="291" spans="1:9" customFormat="1" ht="20.149999999999999" customHeight="1" x14ac:dyDescent="0.35">
      <c r="A291" s="326"/>
    </row>
    <row r="292" spans="1:9" customFormat="1" ht="20.149999999999999" customHeight="1" x14ac:dyDescent="0.35">
      <c r="A292" s="328" t="str">
        <f>"Hospital: "&amp;data!C98</f>
        <v>Hospital: Jefferson County Public Hospital District No 2</v>
      </c>
      <c r="G292" s="329"/>
      <c r="H292" s="328" t="str">
        <f>"FYE: "&amp;data!C96</f>
        <v>FYE: 12/31/2023</v>
      </c>
    </row>
    <row r="293" spans="1:9" customFormat="1" ht="20.149999999999999" customHeight="1" x14ac:dyDescent="0.35">
      <c r="A293" s="330">
        <v>1</v>
      </c>
      <c r="B293" s="331" t="s">
        <v>236</v>
      </c>
      <c r="C293" s="333" t="s">
        <v>99</v>
      </c>
      <c r="D293" s="333" t="s">
        <v>100</v>
      </c>
      <c r="E293" s="333" t="s">
        <v>101</v>
      </c>
      <c r="F293" s="333" t="s">
        <v>102</v>
      </c>
      <c r="G293" s="333" t="s">
        <v>103</v>
      </c>
      <c r="H293" s="333" t="s">
        <v>104</v>
      </c>
      <c r="I293" s="333" t="s">
        <v>105</v>
      </c>
    </row>
    <row r="294" spans="1:9" customFormat="1" ht="20.149999999999999" customHeight="1" x14ac:dyDescent="0.35">
      <c r="A294" s="334">
        <v>2</v>
      </c>
      <c r="B294" s="335" t="s">
        <v>990</v>
      </c>
      <c r="C294" s="337" t="s">
        <v>175</v>
      </c>
      <c r="D294" s="337" t="s">
        <v>176</v>
      </c>
      <c r="E294" s="337" t="s">
        <v>177</v>
      </c>
      <c r="F294" s="337" t="s">
        <v>178</v>
      </c>
      <c r="G294" s="337"/>
      <c r="H294" s="337" t="s">
        <v>180</v>
      </c>
      <c r="I294" s="337" t="s">
        <v>181</v>
      </c>
    </row>
    <row r="295" spans="1:9" customFormat="1" ht="20.149999999999999" customHeight="1" x14ac:dyDescent="0.35">
      <c r="A295" s="334"/>
      <c r="B295" s="335"/>
      <c r="C295" s="337" t="s">
        <v>1039</v>
      </c>
      <c r="D295" s="337" t="s">
        <v>221</v>
      </c>
      <c r="E295" s="337" t="s">
        <v>222</v>
      </c>
      <c r="F295" s="337" t="s">
        <v>223</v>
      </c>
      <c r="G295" s="337" t="s">
        <v>179</v>
      </c>
      <c r="H295" s="337" t="s">
        <v>224</v>
      </c>
      <c r="I295" s="337" t="s">
        <v>196</v>
      </c>
    </row>
    <row r="296" spans="1:9" customFormat="1" ht="20.149999999999999" customHeight="1" x14ac:dyDescent="0.35">
      <c r="A296" s="330">
        <v>3</v>
      </c>
      <c r="B296" s="331" t="s">
        <v>994</v>
      </c>
      <c r="C296" s="343"/>
      <c r="D296" s="343"/>
      <c r="E296" s="343"/>
      <c r="F296" s="343"/>
      <c r="G296" s="343"/>
      <c r="H296" s="343"/>
      <c r="I296" s="343"/>
    </row>
    <row r="297" spans="1:9" customFormat="1" ht="20.149999999999999" customHeight="1" x14ac:dyDescent="0.35">
      <c r="A297" s="330">
        <v>4</v>
      </c>
      <c r="B297" s="331" t="s">
        <v>261</v>
      </c>
      <c r="C297" s="343"/>
      <c r="D297" s="343"/>
      <c r="E297" s="343"/>
      <c r="F297" s="343"/>
      <c r="G297" s="343"/>
      <c r="H297" s="343"/>
      <c r="I297" s="343"/>
    </row>
    <row r="298" spans="1:9" customFormat="1" ht="20.149999999999999" customHeight="1" x14ac:dyDescent="0.35">
      <c r="A298" s="330">
        <v>5</v>
      </c>
      <c r="B298" s="331" t="s">
        <v>262</v>
      </c>
      <c r="C298" s="338">
        <f>data!BN60</f>
        <v>0</v>
      </c>
      <c r="D298" s="338">
        <f>data!BO60</f>
        <v>2.87</v>
      </c>
      <c r="E298" s="338">
        <f>data!BP60</f>
        <v>0</v>
      </c>
      <c r="F298" s="338">
        <f>data!BQ60</f>
        <v>0</v>
      </c>
      <c r="G298" s="338">
        <f>data!BR60</f>
        <v>8.2799999999999994</v>
      </c>
      <c r="H298" s="338">
        <f>data!BS60</f>
        <v>0</v>
      </c>
      <c r="I298" s="338">
        <f>data!BT60</f>
        <v>0</v>
      </c>
    </row>
    <row r="299" spans="1:9" customFormat="1" ht="20.149999999999999" customHeight="1" x14ac:dyDescent="0.35">
      <c r="A299" s="330">
        <v>6</v>
      </c>
      <c r="B299" s="331" t="s">
        <v>263</v>
      </c>
      <c r="C299" s="331">
        <f>data!BN61</f>
        <v>0</v>
      </c>
      <c r="D299" s="331">
        <f>data!BO61</f>
        <v>245250</v>
      </c>
      <c r="E299" s="331">
        <f>data!BP61</f>
        <v>0</v>
      </c>
      <c r="F299" s="331">
        <f>data!BQ61</f>
        <v>0</v>
      </c>
      <c r="G299" s="331">
        <f>data!BR61</f>
        <v>801887</v>
      </c>
      <c r="H299" s="331">
        <f>data!BS61</f>
        <v>0</v>
      </c>
      <c r="I299" s="331">
        <f>data!BT61</f>
        <v>0</v>
      </c>
    </row>
    <row r="300" spans="1:9" customFormat="1" ht="20.149999999999999" customHeight="1" x14ac:dyDescent="0.35">
      <c r="A300" s="330">
        <v>7</v>
      </c>
      <c r="B300" s="331" t="s">
        <v>11</v>
      </c>
      <c r="C300" s="331">
        <f>data!BN62</f>
        <v>0</v>
      </c>
      <c r="D300" s="331">
        <f>data!BO62</f>
        <v>54956</v>
      </c>
      <c r="E300" s="331">
        <f>data!BP62</f>
        <v>0</v>
      </c>
      <c r="F300" s="331">
        <f>data!BQ62</f>
        <v>0</v>
      </c>
      <c r="G300" s="331">
        <f>data!BR62</f>
        <v>179687</v>
      </c>
      <c r="H300" s="331">
        <f>data!BS62</f>
        <v>0</v>
      </c>
      <c r="I300" s="331">
        <f>data!BT62</f>
        <v>0</v>
      </c>
    </row>
    <row r="301" spans="1:9" customFormat="1" ht="20.149999999999999" customHeight="1" x14ac:dyDescent="0.35">
      <c r="A301" s="330">
        <v>8</v>
      </c>
      <c r="B301" s="331" t="s">
        <v>264</v>
      </c>
      <c r="C301" s="331">
        <f>data!BN63</f>
        <v>0</v>
      </c>
      <c r="D301" s="331">
        <f>data!BO63</f>
        <v>0</v>
      </c>
      <c r="E301" s="331">
        <f>data!BP63</f>
        <v>0</v>
      </c>
      <c r="F301" s="331">
        <f>data!BQ63</f>
        <v>0</v>
      </c>
      <c r="G301" s="331">
        <f>data!BR63</f>
        <v>52822</v>
      </c>
      <c r="H301" s="331">
        <f>data!BS63</f>
        <v>0</v>
      </c>
      <c r="I301" s="331">
        <f>data!BT63</f>
        <v>0</v>
      </c>
    </row>
    <row r="302" spans="1:9" customFormat="1" ht="20.149999999999999" customHeight="1" x14ac:dyDescent="0.35">
      <c r="A302" s="330">
        <v>9</v>
      </c>
      <c r="B302" s="331" t="s">
        <v>265</v>
      </c>
      <c r="C302" s="331">
        <f>data!BN64</f>
        <v>0</v>
      </c>
      <c r="D302" s="331">
        <f>data!BO64</f>
        <v>239120</v>
      </c>
      <c r="E302" s="331">
        <f>data!BP64</f>
        <v>0</v>
      </c>
      <c r="F302" s="331">
        <f>data!BQ64</f>
        <v>0</v>
      </c>
      <c r="G302" s="331">
        <f>data!BR64</f>
        <v>9596</v>
      </c>
      <c r="H302" s="331">
        <f>data!BS64</f>
        <v>0</v>
      </c>
      <c r="I302" s="331">
        <f>data!BT64</f>
        <v>0</v>
      </c>
    </row>
    <row r="303" spans="1:9" customFormat="1" ht="20.149999999999999" customHeight="1" x14ac:dyDescent="0.35">
      <c r="A303" s="330">
        <v>10</v>
      </c>
      <c r="B303" s="331" t="s">
        <v>525</v>
      </c>
      <c r="C303" s="331">
        <f>data!BN65</f>
        <v>0</v>
      </c>
      <c r="D303" s="331">
        <f>data!BO65</f>
        <v>0</v>
      </c>
      <c r="E303" s="331">
        <f>data!BP65</f>
        <v>0</v>
      </c>
      <c r="F303" s="331">
        <f>data!BQ65</f>
        <v>0</v>
      </c>
      <c r="G303" s="331">
        <f>data!BR65</f>
        <v>4621</v>
      </c>
      <c r="H303" s="331">
        <f>data!BS65</f>
        <v>0</v>
      </c>
      <c r="I303" s="331">
        <f>data!BT65</f>
        <v>0</v>
      </c>
    </row>
    <row r="304" spans="1:9" customFormat="1" ht="20.149999999999999" customHeight="1" x14ac:dyDescent="0.35">
      <c r="A304" s="330">
        <v>11</v>
      </c>
      <c r="B304" s="331" t="s">
        <v>526</v>
      </c>
      <c r="C304" s="331">
        <f>data!BN66</f>
        <v>0</v>
      </c>
      <c r="D304" s="331">
        <f>data!BO66</f>
        <v>28434</v>
      </c>
      <c r="E304" s="331">
        <f>data!BP66</f>
        <v>0</v>
      </c>
      <c r="F304" s="331">
        <f>data!BQ66</f>
        <v>0</v>
      </c>
      <c r="G304" s="331">
        <f>data!BR66</f>
        <v>92525</v>
      </c>
      <c r="H304" s="331">
        <f>data!BS66</f>
        <v>0</v>
      </c>
      <c r="I304" s="331">
        <f>data!BT66</f>
        <v>0</v>
      </c>
    </row>
    <row r="305" spans="1:9" customFormat="1" ht="20.149999999999999" customHeight="1" x14ac:dyDescent="0.35">
      <c r="A305" s="330">
        <v>12</v>
      </c>
      <c r="B305" s="331" t="s">
        <v>16</v>
      </c>
      <c r="C305" s="331">
        <f>data!BN67</f>
        <v>0</v>
      </c>
      <c r="D305" s="331">
        <f>data!BO67</f>
        <v>7512</v>
      </c>
      <c r="E305" s="331">
        <f>data!BP67</f>
        <v>0</v>
      </c>
      <c r="F305" s="331">
        <f>data!BQ67</f>
        <v>0</v>
      </c>
      <c r="G305" s="331">
        <f>data!BR67</f>
        <v>69394</v>
      </c>
      <c r="H305" s="331">
        <f>data!BS67</f>
        <v>0</v>
      </c>
      <c r="I305" s="331">
        <f>data!BT67</f>
        <v>0</v>
      </c>
    </row>
    <row r="306" spans="1:9" customFormat="1" ht="20.149999999999999" customHeight="1" x14ac:dyDescent="0.35">
      <c r="A306" s="330">
        <v>13</v>
      </c>
      <c r="B306" s="331" t="s">
        <v>995</v>
      </c>
      <c r="C306" s="331">
        <f>data!BN68</f>
        <v>0</v>
      </c>
      <c r="D306" s="331">
        <f>data!BO68</f>
        <v>0</v>
      </c>
      <c r="E306" s="331">
        <f>data!BP68</f>
        <v>0</v>
      </c>
      <c r="F306" s="331">
        <f>data!BQ68</f>
        <v>0</v>
      </c>
      <c r="G306" s="331">
        <f>data!BR68</f>
        <v>101</v>
      </c>
      <c r="H306" s="331">
        <f>data!BS68</f>
        <v>0</v>
      </c>
      <c r="I306" s="331">
        <f>data!BT68</f>
        <v>0</v>
      </c>
    </row>
    <row r="307" spans="1:9" customFormat="1" ht="20.149999999999999" customHeight="1" x14ac:dyDescent="0.35">
      <c r="A307" s="330">
        <v>14</v>
      </c>
      <c r="B307" s="331" t="s">
        <v>996</v>
      </c>
      <c r="C307" s="331">
        <f>data!BN69</f>
        <v>0</v>
      </c>
      <c r="D307" s="331">
        <f>data!BO69</f>
        <v>9134</v>
      </c>
      <c r="E307" s="331">
        <f>data!BP69</f>
        <v>0</v>
      </c>
      <c r="F307" s="331">
        <f>data!BQ69</f>
        <v>0</v>
      </c>
      <c r="G307" s="331">
        <f>data!BR69</f>
        <v>-11971</v>
      </c>
      <c r="H307" s="331">
        <f>data!BS69</f>
        <v>0</v>
      </c>
      <c r="I307" s="331">
        <f>data!BT69</f>
        <v>0</v>
      </c>
    </row>
    <row r="308" spans="1:9" customFormat="1" ht="20.149999999999999" customHeight="1" x14ac:dyDescent="0.35">
      <c r="A308" s="330">
        <v>15</v>
      </c>
      <c r="B308" s="331" t="s">
        <v>284</v>
      </c>
      <c r="C308" s="331">
        <f>-data!BN84</f>
        <v>0</v>
      </c>
      <c r="D308" s="331">
        <f>-data!BO84</f>
        <v>0</v>
      </c>
      <c r="E308" s="331">
        <f>-data!BP84</f>
        <v>0</v>
      </c>
      <c r="F308" s="331">
        <f>-data!BQ84</f>
        <v>0</v>
      </c>
      <c r="G308" s="331">
        <f>-data!BR84</f>
        <v>0</v>
      </c>
      <c r="H308" s="331">
        <f>-data!BS84</f>
        <v>0</v>
      </c>
      <c r="I308" s="331">
        <f>-data!BT84</f>
        <v>0</v>
      </c>
    </row>
    <row r="309" spans="1:9" customFormat="1" ht="20.149999999999999" customHeight="1" x14ac:dyDescent="0.35">
      <c r="A309" s="330">
        <v>16</v>
      </c>
      <c r="B309" s="339" t="s">
        <v>997</v>
      </c>
      <c r="C309" s="331">
        <f>data!BN85</f>
        <v>0</v>
      </c>
      <c r="D309" s="331">
        <f>data!BO85</f>
        <v>584406</v>
      </c>
      <c r="E309" s="331">
        <f>data!BP85</f>
        <v>0</v>
      </c>
      <c r="F309" s="331">
        <f>data!BQ85</f>
        <v>0</v>
      </c>
      <c r="G309" s="331">
        <f>data!BR85</f>
        <v>1198662</v>
      </c>
      <c r="H309" s="331">
        <f>data!BS85</f>
        <v>0</v>
      </c>
      <c r="I309" s="331">
        <f>data!BT85</f>
        <v>0</v>
      </c>
    </row>
    <row r="310" spans="1:9" customFormat="1" ht="20.149999999999999" customHeight="1" x14ac:dyDescent="0.35">
      <c r="A310" s="330">
        <v>17</v>
      </c>
      <c r="B310" s="331" t="s">
        <v>286</v>
      </c>
      <c r="C310" s="341"/>
      <c r="D310" s="341"/>
      <c r="E310" s="341"/>
      <c r="F310" s="341"/>
      <c r="G310" s="341"/>
      <c r="H310" s="341"/>
      <c r="I310" s="341"/>
    </row>
    <row r="311" spans="1:9" customFormat="1" ht="20.149999999999999" customHeight="1" x14ac:dyDescent="0.35">
      <c r="A311" s="330">
        <v>18</v>
      </c>
      <c r="B311" s="331" t="s">
        <v>998</v>
      </c>
      <c r="C311" s="331"/>
      <c r="D311" s="331"/>
      <c r="E311" s="331"/>
      <c r="F311" s="331"/>
      <c r="G311" s="331"/>
      <c r="H311" s="331"/>
      <c r="I311" s="331"/>
    </row>
    <row r="312" spans="1:9" customFormat="1" ht="20.149999999999999" customHeight="1" x14ac:dyDescent="0.35">
      <c r="A312" s="330">
        <v>19</v>
      </c>
      <c r="B312" s="339" t="s">
        <v>999</v>
      </c>
      <c r="C312" s="346" t="str">
        <f>IF(data!BN87&gt;0,data!BN87,"")</f>
        <v>x</v>
      </c>
      <c r="D312" s="346" t="str">
        <f>IF(data!BO87&gt;0,data!BO87,"")</f>
        <v>x</v>
      </c>
      <c r="E312" s="346" t="str">
        <f>IF(data!BP87&gt;0,data!BP87,"")</f>
        <v>x</v>
      </c>
      <c r="F312" s="346" t="str">
        <f>IF(data!BQ87&gt;0,data!BQ87,"")</f>
        <v>x</v>
      </c>
      <c r="G312" s="346" t="str">
        <f>IF(data!BR87&gt;0,data!BR87,"")</f>
        <v>x</v>
      </c>
      <c r="H312" s="346" t="str">
        <f>IF(data!BS87&gt;0,data!BS87,"")</f>
        <v>x</v>
      </c>
      <c r="I312" s="346" t="str">
        <f>IF(data!BT87&gt;0,data!BT87,"")</f>
        <v>x</v>
      </c>
    </row>
    <row r="313" spans="1:9" customFormat="1" ht="20.149999999999999" customHeight="1" x14ac:dyDescent="0.35">
      <c r="A313" s="330">
        <v>20</v>
      </c>
      <c r="B313" s="339" t="s">
        <v>1000</v>
      </c>
      <c r="C313" s="346" t="str">
        <f>IF(data!BN88&gt;0,data!BN88,"")</f>
        <v>x</v>
      </c>
      <c r="D313" s="346" t="str">
        <f>IF(data!BO88&gt;0,data!BO88,"")</f>
        <v>x</v>
      </c>
      <c r="E313" s="346" t="str">
        <f>IF(data!BP88&gt;0,data!BP88,"")</f>
        <v>x</v>
      </c>
      <c r="F313" s="346" t="str">
        <f>IF(data!BQ88&gt;0,data!BQ88,"")</f>
        <v>x</v>
      </c>
      <c r="G313" s="346" t="str">
        <f>IF(data!BR88&gt;0,data!BR88,"")</f>
        <v>x</v>
      </c>
      <c r="H313" s="346" t="str">
        <f>IF(data!BS88&gt;0,data!BS88,"")</f>
        <v>x</v>
      </c>
      <c r="I313" s="346" t="str">
        <f>IF(data!BT88&gt;0,data!BT88,"")</f>
        <v>x</v>
      </c>
    </row>
    <row r="314" spans="1:9" customFormat="1" ht="20.149999999999999" customHeight="1" x14ac:dyDescent="0.35">
      <c r="A314" s="330">
        <v>21</v>
      </c>
      <c r="B314" s="339" t="s">
        <v>1001</v>
      </c>
      <c r="C314" s="346" t="str">
        <f>IF(data!BN89&gt;0,data!BN89,"")</f>
        <v>x</v>
      </c>
      <c r="D314" s="346" t="str">
        <f>IF(data!BO89&gt;0,data!BO89,"")</f>
        <v>x</v>
      </c>
      <c r="E314" s="346" t="str">
        <f>IF(data!BP89&gt;0,data!BP89,"")</f>
        <v>x</v>
      </c>
      <c r="F314" s="346" t="str">
        <f>IF(data!BQ89&gt;0,data!BQ89,"")</f>
        <v>x</v>
      </c>
      <c r="G314" s="346" t="str">
        <f>IF(data!BR89&gt;0,data!BR89,"")</f>
        <v>x</v>
      </c>
      <c r="H314" s="346" t="str">
        <f>IF(data!BS89&gt;0,data!BS89,"")</f>
        <v>x</v>
      </c>
      <c r="I314" s="346" t="str">
        <f>IF(data!BT89&gt;0,data!BT89,"")</f>
        <v>x</v>
      </c>
    </row>
    <row r="315" spans="1:9" customFormat="1" ht="20.149999999999999" customHeight="1" x14ac:dyDescent="0.35">
      <c r="A315" s="330" t="s">
        <v>1002</v>
      </c>
      <c r="B315" s="331"/>
      <c r="C315" s="341"/>
      <c r="D315" s="341"/>
      <c r="E315" s="341"/>
      <c r="F315" s="341"/>
      <c r="G315" s="341"/>
      <c r="H315" s="341"/>
      <c r="I315" s="341"/>
    </row>
    <row r="316" spans="1:9" customFormat="1" ht="20.149999999999999" customHeight="1" x14ac:dyDescent="0.35">
      <c r="A316" s="330">
        <v>22</v>
      </c>
      <c r="B316" s="331" t="s">
        <v>1003</v>
      </c>
      <c r="C316" s="347">
        <f>data!BN90</f>
        <v>0</v>
      </c>
      <c r="D316" s="347">
        <f>data!BO90</f>
        <v>198</v>
      </c>
      <c r="E316" s="347">
        <f>data!BP90</f>
        <v>0</v>
      </c>
      <c r="F316" s="347">
        <f>data!BQ90</f>
        <v>0</v>
      </c>
      <c r="G316" s="347">
        <f>data!BR90</f>
        <v>1829</v>
      </c>
      <c r="H316" s="347">
        <f>data!BS90</f>
        <v>0</v>
      </c>
      <c r="I316" s="347">
        <f>data!BT90</f>
        <v>0</v>
      </c>
    </row>
    <row r="317" spans="1:9" customFormat="1" ht="20.149999999999999" customHeight="1" x14ac:dyDescent="0.35">
      <c r="A317" s="330">
        <v>23</v>
      </c>
      <c r="B317" s="331" t="s">
        <v>1004</v>
      </c>
      <c r="C317" s="346" t="str">
        <f>IF(data!BN91&gt;0,data!BN91,"")</f>
        <v>x</v>
      </c>
      <c r="D317" s="346" t="str">
        <f>IF(data!BO91&gt;0,data!BO91,"")</f>
        <v>x</v>
      </c>
      <c r="E317" s="346" t="str">
        <f>IF(data!BP91&gt;0,data!BP91,"")</f>
        <v>x</v>
      </c>
      <c r="F317" s="346" t="str">
        <f>IF(data!BQ91&gt;0,data!BQ91,"")</f>
        <v>x</v>
      </c>
      <c r="G317" s="347">
        <f>data!BR91</f>
        <v>0</v>
      </c>
      <c r="H317" s="347">
        <f>data!BS91</f>
        <v>0</v>
      </c>
      <c r="I317" s="347">
        <f>data!BT91</f>
        <v>0</v>
      </c>
    </row>
    <row r="318" spans="1:9" customFormat="1" ht="20.149999999999999" customHeight="1" x14ac:dyDescent="0.35">
      <c r="A318" s="330">
        <v>24</v>
      </c>
      <c r="B318" s="331" t="s">
        <v>1005</v>
      </c>
      <c r="C318" s="346" t="str">
        <f>IF(data!BN92&gt;0,data!BN92,"")</f>
        <v>x</v>
      </c>
      <c r="D318" s="346" t="str">
        <f>IF(data!BO92&gt;0,data!BO92,"")</f>
        <v>x</v>
      </c>
      <c r="E318" s="346" t="str">
        <f>IF(data!BP92&gt;0,data!BP92,"")</f>
        <v>x</v>
      </c>
      <c r="F318" s="346" t="str">
        <f>IF(data!BQ92&gt;0,data!BQ92,"")</f>
        <v>x</v>
      </c>
      <c r="G318" s="346" t="str">
        <f>IF(data!BR92&gt;0,data!BR92,"")</f>
        <v>x</v>
      </c>
      <c r="H318" s="347">
        <f>data!BS92</f>
        <v>0</v>
      </c>
      <c r="I318" s="347">
        <f>data!BT92</f>
        <v>0</v>
      </c>
    </row>
    <row r="319" spans="1:9" customFormat="1" ht="20.149999999999999" customHeight="1" x14ac:dyDescent="0.35">
      <c r="A319" s="330">
        <v>25</v>
      </c>
      <c r="B319" s="331" t="s">
        <v>1006</v>
      </c>
      <c r="C319" s="346" t="str">
        <f>IF(data!BN93&gt;0,data!BN93,"")</f>
        <v>x</v>
      </c>
      <c r="D319" s="346" t="str">
        <f>IF(data!BO93&gt;0,data!BO93,"")</f>
        <v>x</v>
      </c>
      <c r="E319" s="346" t="str">
        <f>IF(data!BP93&gt;0,data!BP93,"")</f>
        <v>x</v>
      </c>
      <c r="F319" s="346" t="str">
        <f>IF(data!BQ93&gt;0,data!BQ93,"")</f>
        <v>x</v>
      </c>
      <c r="G319" s="346" t="str">
        <f>IF(data!BR93&gt;0,data!BR93,"")</f>
        <v>x</v>
      </c>
      <c r="H319" s="347">
        <f>data!BS93</f>
        <v>0</v>
      </c>
      <c r="I319" s="347">
        <f>data!BT93</f>
        <v>0</v>
      </c>
    </row>
    <row r="320" spans="1:9" customFormat="1" ht="20.149999999999999" customHeight="1" x14ac:dyDescent="0.35">
      <c r="A320" s="330">
        <v>26</v>
      </c>
      <c r="B320" s="331" t="s">
        <v>294</v>
      </c>
      <c r="C320" s="349" t="str">
        <f>IF(data!BN94&gt;0,data!BN94,"")</f>
        <v>x</v>
      </c>
      <c r="D320" s="349" t="str">
        <f>IF(data!BO94&gt;0,data!BO94,"")</f>
        <v>x</v>
      </c>
      <c r="E320" s="349" t="str">
        <f>IF(data!BP94&gt;0,data!BP94,"")</f>
        <v>x</v>
      </c>
      <c r="F320" s="349" t="str">
        <f>IF(data!BQ94&gt;0,data!BQ94,"")</f>
        <v>x</v>
      </c>
      <c r="G320" s="349" t="str">
        <f>IF(data!BR94&gt;0,data!BR94,"")</f>
        <v>x</v>
      </c>
      <c r="H320" s="349" t="str">
        <f>IF(data!BS94&gt;0,data!BS94,"")</f>
        <v>x</v>
      </c>
      <c r="I320" s="349" t="str">
        <f>IF(data!BT94&gt;0,data!BT94,"")</f>
        <v>x</v>
      </c>
    </row>
    <row r="321" spans="1:9" customFormat="1" ht="20.149999999999999" customHeight="1" x14ac:dyDescent="0.35">
      <c r="A321" s="324" t="s">
        <v>988</v>
      </c>
      <c r="B321" s="325"/>
      <c r="C321" s="325"/>
      <c r="D321" s="325"/>
      <c r="E321" s="325"/>
      <c r="F321" s="325"/>
      <c r="G321" s="325"/>
      <c r="H321" s="325"/>
      <c r="I321" s="324"/>
    </row>
    <row r="322" spans="1:9" customFormat="1" ht="20.149999999999999" customHeight="1" x14ac:dyDescent="0.35">
      <c r="D322" s="326"/>
      <c r="I322" s="327" t="s">
        <v>1040</v>
      </c>
    </row>
    <row r="323" spans="1:9" customFormat="1" ht="20.149999999999999" customHeight="1" x14ac:dyDescent="0.35">
      <c r="A323" s="326"/>
    </row>
    <row r="324" spans="1:9" customFormat="1" ht="20.149999999999999" customHeight="1" x14ac:dyDescent="0.35">
      <c r="A324" s="328" t="str">
        <f>"Hospital: "&amp;data!C98</f>
        <v>Hospital: Jefferson County Public Hospital District No 2</v>
      </c>
      <c r="G324" s="329"/>
      <c r="H324" s="328" t="str">
        <f>"FYE: "&amp;data!C96</f>
        <v>FYE: 12/31/2023</v>
      </c>
    </row>
    <row r="325" spans="1:9" customFormat="1" ht="20.149999999999999" customHeight="1" x14ac:dyDescent="0.35">
      <c r="A325" s="330">
        <v>1</v>
      </c>
      <c r="B325" s="331" t="s">
        <v>236</v>
      </c>
      <c r="C325" s="333" t="s">
        <v>106</v>
      </c>
      <c r="D325" s="333" t="s">
        <v>107</v>
      </c>
      <c r="E325" s="333" t="s">
        <v>108</v>
      </c>
      <c r="F325" s="333" t="s">
        <v>109</v>
      </c>
      <c r="G325" s="333" t="s">
        <v>110</v>
      </c>
      <c r="H325" s="333" t="s">
        <v>111</v>
      </c>
      <c r="I325" s="333" t="s">
        <v>112</v>
      </c>
    </row>
    <row r="326" spans="1:9" customFormat="1" ht="20.149999999999999" customHeight="1" x14ac:dyDescent="0.35">
      <c r="A326" s="334">
        <v>2</v>
      </c>
      <c r="B326" s="335" t="s">
        <v>990</v>
      </c>
      <c r="C326" s="337" t="s">
        <v>182</v>
      </c>
      <c r="D326" s="337" t="s">
        <v>182</v>
      </c>
      <c r="E326" s="337" t="s">
        <v>182</v>
      </c>
      <c r="F326" s="337" t="s">
        <v>183</v>
      </c>
      <c r="G326" s="337" t="s">
        <v>184</v>
      </c>
      <c r="H326" s="337" t="s">
        <v>185</v>
      </c>
      <c r="I326" s="337" t="s">
        <v>186</v>
      </c>
    </row>
    <row r="327" spans="1:9" customFormat="1" ht="20.149999999999999" customHeight="1" x14ac:dyDescent="0.35">
      <c r="A327" s="334"/>
      <c r="B327" s="335"/>
      <c r="C327" s="337" t="s">
        <v>225</v>
      </c>
      <c r="D327" s="337" t="s">
        <v>226</v>
      </c>
      <c r="E327" s="337" t="s">
        <v>227</v>
      </c>
      <c r="F327" s="337" t="s">
        <v>178</v>
      </c>
      <c r="G327" s="337" t="s">
        <v>1039</v>
      </c>
      <c r="H327" s="337" t="s">
        <v>179</v>
      </c>
      <c r="I327" s="337" t="s">
        <v>228</v>
      </c>
    </row>
    <row r="328" spans="1:9" customFormat="1" ht="20.149999999999999" customHeight="1" x14ac:dyDescent="0.35">
      <c r="A328" s="330">
        <v>3</v>
      </c>
      <c r="B328" s="331" t="s">
        <v>994</v>
      </c>
      <c r="C328" s="343"/>
      <c r="D328" s="343"/>
      <c r="E328" s="343"/>
      <c r="F328" s="343"/>
      <c r="G328" s="343"/>
      <c r="H328" s="343"/>
      <c r="I328" s="343"/>
    </row>
    <row r="329" spans="1:9" customFormat="1" ht="20.149999999999999" customHeight="1" x14ac:dyDescent="0.35">
      <c r="A329" s="330">
        <v>4</v>
      </c>
      <c r="B329" s="331" t="s">
        <v>261</v>
      </c>
      <c r="C329" s="343"/>
      <c r="D329" s="343"/>
      <c r="E329" s="343"/>
      <c r="F329" s="343"/>
      <c r="G329" s="343"/>
      <c r="H329" s="343"/>
      <c r="I329" s="343"/>
    </row>
    <row r="330" spans="1:9" customFormat="1" ht="20.149999999999999" customHeight="1" x14ac:dyDescent="0.35">
      <c r="A330" s="330">
        <v>5</v>
      </c>
      <c r="B330" s="331" t="s">
        <v>262</v>
      </c>
      <c r="C330" s="338">
        <f>data!BU60</f>
        <v>0</v>
      </c>
      <c r="D330" s="338">
        <f>data!BV60</f>
        <v>12.36</v>
      </c>
      <c r="E330" s="338">
        <f>data!BW60</f>
        <v>0</v>
      </c>
      <c r="F330" s="338">
        <f>data!BX60</f>
        <v>0</v>
      </c>
      <c r="G330" s="338">
        <f>data!BY60</f>
        <v>20.25</v>
      </c>
      <c r="H330" s="338">
        <f>data!BZ60</f>
        <v>0</v>
      </c>
      <c r="I330" s="338">
        <f>data!CA60</f>
        <v>0</v>
      </c>
    </row>
    <row r="331" spans="1:9" customFormat="1" ht="20.149999999999999" customHeight="1" x14ac:dyDescent="0.35">
      <c r="A331" s="330">
        <v>6</v>
      </c>
      <c r="B331" s="331" t="s">
        <v>263</v>
      </c>
      <c r="C331" s="350">
        <f>data!BU61</f>
        <v>0</v>
      </c>
      <c r="D331" s="350">
        <f>data!BV61</f>
        <v>730772</v>
      </c>
      <c r="E331" s="350">
        <f>data!BW61</f>
        <v>0</v>
      </c>
      <c r="F331" s="350">
        <f>data!BX61</f>
        <v>0</v>
      </c>
      <c r="G331" s="350">
        <f>data!BY61</f>
        <v>2324819</v>
      </c>
      <c r="H331" s="350">
        <f>data!BZ61</f>
        <v>0</v>
      </c>
      <c r="I331" s="350">
        <f>data!CA61</f>
        <v>0</v>
      </c>
    </row>
    <row r="332" spans="1:9" customFormat="1" ht="20.149999999999999" customHeight="1" x14ac:dyDescent="0.35">
      <c r="A332" s="330">
        <v>7</v>
      </c>
      <c r="B332" s="331" t="s">
        <v>11</v>
      </c>
      <c r="C332" s="350">
        <f>data!BU62</f>
        <v>0</v>
      </c>
      <c r="D332" s="350">
        <f>data!BV62</f>
        <v>163752</v>
      </c>
      <c r="E332" s="350">
        <f>data!BW62</f>
        <v>0</v>
      </c>
      <c r="F332" s="350">
        <f>data!BX62</f>
        <v>0</v>
      </c>
      <c r="G332" s="350">
        <f>data!BY62</f>
        <v>520946</v>
      </c>
      <c r="H332" s="350">
        <f>data!BZ62</f>
        <v>0</v>
      </c>
      <c r="I332" s="350">
        <f>data!CA62</f>
        <v>0</v>
      </c>
    </row>
    <row r="333" spans="1:9" customFormat="1" ht="20.149999999999999" customHeight="1" x14ac:dyDescent="0.35">
      <c r="A333" s="330">
        <v>8</v>
      </c>
      <c r="B333" s="331" t="s">
        <v>264</v>
      </c>
      <c r="C333" s="350">
        <f>data!BU63</f>
        <v>0</v>
      </c>
      <c r="D333" s="350">
        <f>data!BV63</f>
        <v>31827</v>
      </c>
      <c r="E333" s="350">
        <f>data!BW63</f>
        <v>0</v>
      </c>
      <c r="F333" s="350">
        <f>data!BX63</f>
        <v>0</v>
      </c>
      <c r="G333" s="350">
        <f>data!BY63</f>
        <v>0</v>
      </c>
      <c r="H333" s="350">
        <f>data!BZ63</f>
        <v>0</v>
      </c>
      <c r="I333" s="350">
        <f>data!CA63</f>
        <v>0</v>
      </c>
    </row>
    <row r="334" spans="1:9" customFormat="1" ht="20.149999999999999" customHeight="1" x14ac:dyDescent="0.35">
      <c r="A334" s="330">
        <v>9</v>
      </c>
      <c r="B334" s="331" t="s">
        <v>265</v>
      </c>
      <c r="C334" s="350">
        <f>data!BU64</f>
        <v>0</v>
      </c>
      <c r="D334" s="350">
        <f>data!BV64</f>
        <v>12194</v>
      </c>
      <c r="E334" s="350">
        <f>data!BW64</f>
        <v>0</v>
      </c>
      <c r="F334" s="350">
        <f>data!BX64</f>
        <v>0</v>
      </c>
      <c r="G334" s="350">
        <f>data!BY64</f>
        <v>30940</v>
      </c>
      <c r="H334" s="350">
        <f>data!BZ64</f>
        <v>0</v>
      </c>
      <c r="I334" s="350">
        <f>data!CA64</f>
        <v>0</v>
      </c>
    </row>
    <row r="335" spans="1:9" customFormat="1" ht="20.149999999999999" customHeight="1" x14ac:dyDescent="0.35">
      <c r="A335" s="330">
        <v>10</v>
      </c>
      <c r="B335" s="331" t="s">
        <v>525</v>
      </c>
      <c r="C335" s="350">
        <f>data!BU65</f>
        <v>0</v>
      </c>
      <c r="D335" s="350">
        <f>data!BV65</f>
        <v>15399</v>
      </c>
      <c r="E335" s="350">
        <f>data!BW65</f>
        <v>0</v>
      </c>
      <c r="F335" s="350">
        <f>data!BX65</f>
        <v>0</v>
      </c>
      <c r="G335" s="350">
        <f>data!BY65</f>
        <v>1488</v>
      </c>
      <c r="H335" s="350">
        <f>data!BZ65</f>
        <v>0</v>
      </c>
      <c r="I335" s="350">
        <f>data!CA65</f>
        <v>0</v>
      </c>
    </row>
    <row r="336" spans="1:9" customFormat="1" ht="20.149999999999999" customHeight="1" x14ac:dyDescent="0.35">
      <c r="A336" s="330">
        <v>11</v>
      </c>
      <c r="B336" s="331" t="s">
        <v>526</v>
      </c>
      <c r="C336" s="350">
        <f>data!BU66</f>
        <v>0</v>
      </c>
      <c r="D336" s="350">
        <f>data!BV66</f>
        <v>135764</v>
      </c>
      <c r="E336" s="350">
        <f>data!BW66</f>
        <v>0</v>
      </c>
      <c r="F336" s="350">
        <f>data!BX66</f>
        <v>0</v>
      </c>
      <c r="G336" s="350">
        <f>data!BY66</f>
        <v>-15254</v>
      </c>
      <c r="H336" s="350">
        <f>data!BZ66</f>
        <v>0</v>
      </c>
      <c r="I336" s="350">
        <f>data!CA66</f>
        <v>0</v>
      </c>
    </row>
    <row r="337" spans="1:9" customFormat="1" ht="20.149999999999999" customHeight="1" x14ac:dyDescent="0.35">
      <c r="A337" s="330">
        <v>12</v>
      </c>
      <c r="B337" s="331" t="s">
        <v>16</v>
      </c>
      <c r="C337" s="350">
        <f>data!BU67</f>
        <v>0</v>
      </c>
      <c r="D337" s="350">
        <f>data!BV67</f>
        <v>32174</v>
      </c>
      <c r="E337" s="350">
        <f>data!BW67</f>
        <v>0</v>
      </c>
      <c r="F337" s="350">
        <f>data!BX67</f>
        <v>0</v>
      </c>
      <c r="G337" s="350">
        <f>data!BY67</f>
        <v>108131</v>
      </c>
      <c r="H337" s="350">
        <f>data!BZ67</f>
        <v>0</v>
      </c>
      <c r="I337" s="350">
        <f>data!CA67</f>
        <v>0</v>
      </c>
    </row>
    <row r="338" spans="1:9" customFormat="1" ht="20.149999999999999" customHeight="1" x14ac:dyDescent="0.35">
      <c r="A338" s="330">
        <v>13</v>
      </c>
      <c r="B338" s="331" t="s">
        <v>995</v>
      </c>
      <c r="C338" s="350">
        <f>data!BU68</f>
        <v>0</v>
      </c>
      <c r="D338" s="350">
        <f>data!BV68</f>
        <v>0</v>
      </c>
      <c r="E338" s="350">
        <f>data!BW68</f>
        <v>0</v>
      </c>
      <c r="F338" s="350">
        <f>data!BX68</f>
        <v>0</v>
      </c>
      <c r="G338" s="350">
        <f>data!BY68</f>
        <v>0</v>
      </c>
      <c r="H338" s="350">
        <f>data!BZ68</f>
        <v>0</v>
      </c>
      <c r="I338" s="350">
        <f>data!CA68</f>
        <v>0</v>
      </c>
    </row>
    <row r="339" spans="1:9" customFormat="1" ht="20.149999999999999" customHeight="1" x14ac:dyDescent="0.35">
      <c r="A339" s="330">
        <v>14</v>
      </c>
      <c r="B339" s="331" t="s">
        <v>996</v>
      </c>
      <c r="C339" s="350">
        <f>data!BU69</f>
        <v>0</v>
      </c>
      <c r="D339" s="350">
        <f>data!BV69</f>
        <v>31705</v>
      </c>
      <c r="E339" s="350">
        <f>data!BW69</f>
        <v>0</v>
      </c>
      <c r="F339" s="350">
        <f>data!BX69</f>
        <v>0</v>
      </c>
      <c r="G339" s="350">
        <f>data!BY69</f>
        <v>142790</v>
      </c>
      <c r="H339" s="350">
        <f>data!BZ69</f>
        <v>0</v>
      </c>
      <c r="I339" s="350">
        <f>data!CA69</f>
        <v>0</v>
      </c>
    </row>
    <row r="340" spans="1:9" customFormat="1" ht="20.149999999999999" customHeight="1" x14ac:dyDescent="0.35">
      <c r="A340" s="330">
        <v>15</v>
      </c>
      <c r="B340" s="331" t="s">
        <v>284</v>
      </c>
      <c r="C340" s="331">
        <f>-data!BU84</f>
        <v>0</v>
      </c>
      <c r="D340" s="331">
        <f>-data!BV84</f>
        <v>0</v>
      </c>
      <c r="E340" s="331">
        <f>-data!BW84</f>
        <v>0</v>
      </c>
      <c r="F340" s="331">
        <f>-data!BX84</f>
        <v>0</v>
      </c>
      <c r="G340" s="331">
        <f>-data!BY84</f>
        <v>0</v>
      </c>
      <c r="H340" s="331">
        <f>-data!BZ84</f>
        <v>0</v>
      </c>
      <c r="I340" s="331">
        <f>-data!CA84</f>
        <v>0</v>
      </c>
    </row>
    <row r="341" spans="1:9" customFormat="1" ht="20.149999999999999" customHeight="1" x14ac:dyDescent="0.35">
      <c r="A341" s="330">
        <v>16</v>
      </c>
      <c r="B341" s="339" t="s">
        <v>997</v>
      </c>
      <c r="C341" s="331">
        <f>data!BU85</f>
        <v>0</v>
      </c>
      <c r="D341" s="331">
        <f>data!BV85</f>
        <v>1153587</v>
      </c>
      <c r="E341" s="331">
        <f>data!BW85</f>
        <v>0</v>
      </c>
      <c r="F341" s="331">
        <f>data!BX85</f>
        <v>0</v>
      </c>
      <c r="G341" s="331">
        <f>data!BY85</f>
        <v>3113860</v>
      </c>
      <c r="H341" s="331">
        <f>data!BZ85</f>
        <v>0</v>
      </c>
      <c r="I341" s="331">
        <f>data!CA85</f>
        <v>0</v>
      </c>
    </row>
    <row r="342" spans="1:9" customFormat="1" ht="20.149999999999999" customHeight="1" x14ac:dyDescent="0.35">
      <c r="A342" s="330">
        <v>17</v>
      </c>
      <c r="B342" s="331" t="s">
        <v>286</v>
      </c>
      <c r="C342" s="341"/>
      <c r="D342" s="341"/>
      <c r="E342" s="341"/>
      <c r="F342" s="341"/>
      <c r="G342" s="341"/>
      <c r="H342" s="341"/>
      <c r="I342" s="341"/>
    </row>
    <row r="343" spans="1:9" customFormat="1" ht="20.149999999999999" customHeight="1" x14ac:dyDescent="0.35">
      <c r="A343" s="330">
        <v>18</v>
      </c>
      <c r="B343" s="331" t="s">
        <v>998</v>
      </c>
      <c r="C343" s="331"/>
      <c r="D343" s="331"/>
      <c r="E343" s="331"/>
      <c r="F343" s="331"/>
      <c r="G343" s="331"/>
      <c r="H343" s="331"/>
      <c r="I343" s="331"/>
    </row>
    <row r="344" spans="1:9" customFormat="1" ht="20.149999999999999" customHeight="1" x14ac:dyDescent="0.35">
      <c r="A344" s="330">
        <v>19</v>
      </c>
      <c r="B344" s="339" t="s">
        <v>999</v>
      </c>
      <c r="C344" s="346" t="str">
        <f>IF(data!BU87&gt;0,data!BU87,"")</f>
        <v>x</v>
      </c>
      <c r="D344" s="346" t="str">
        <f>IF(data!BV87&gt;0,data!BV87,"")</f>
        <v>x</v>
      </c>
      <c r="E344" s="346" t="str">
        <f>IF(data!BW87&gt;0,data!BW87,"")</f>
        <v>x</v>
      </c>
      <c r="F344" s="346" t="str">
        <f>IF(data!BX87&gt;0,data!BX87,"")</f>
        <v>x</v>
      </c>
      <c r="G344" s="346" t="str">
        <f>IF(data!BY87&gt;0,data!BY87,"")</f>
        <v>x</v>
      </c>
      <c r="H344" s="346" t="str">
        <f>IF(data!BZ87&gt;0,data!BZ87,"")</f>
        <v>x</v>
      </c>
      <c r="I344" s="346" t="str">
        <f>IF(data!CA87&gt;0,data!CA87,"")</f>
        <v>x</v>
      </c>
    </row>
    <row r="345" spans="1:9" customFormat="1" ht="20.149999999999999" customHeight="1" x14ac:dyDescent="0.35">
      <c r="A345" s="330">
        <v>20</v>
      </c>
      <c r="B345" s="339" t="s">
        <v>1000</v>
      </c>
      <c r="C345" s="346" t="str">
        <f>IF(data!BU88&gt;0,data!BU88,"")</f>
        <v>x</v>
      </c>
      <c r="D345" s="346" t="str">
        <f>IF(data!BV88&gt;0,data!BV88,"")</f>
        <v>x</v>
      </c>
      <c r="E345" s="346" t="str">
        <f>IF(data!BW88&gt;0,data!BW88,"")</f>
        <v>x</v>
      </c>
      <c r="F345" s="346" t="str">
        <f>IF(data!BX88&gt;0,data!BX88,"")</f>
        <v>x</v>
      </c>
      <c r="G345" s="346" t="str">
        <f>IF(data!BY88&gt;0,data!BY88,"")</f>
        <v>x</v>
      </c>
      <c r="H345" s="346" t="str">
        <f>IF(data!BZ88&gt;0,data!BZ88,"")</f>
        <v>x</v>
      </c>
      <c r="I345" s="346" t="str">
        <f>IF(data!CA88&gt;0,data!CA88,"")</f>
        <v>x</v>
      </c>
    </row>
    <row r="346" spans="1:9" customFormat="1" ht="20.149999999999999" customHeight="1" x14ac:dyDescent="0.35">
      <c r="A346" s="330">
        <v>21</v>
      </c>
      <c r="B346" s="339" t="s">
        <v>1001</v>
      </c>
      <c r="C346" s="346" t="str">
        <f>IF(data!BU89&gt;0,data!BU89,"")</f>
        <v>x</v>
      </c>
      <c r="D346" s="346" t="str">
        <f>IF(data!BV89&gt;0,data!BV89,"")</f>
        <v>x</v>
      </c>
      <c r="E346" s="346" t="str">
        <f>IF(data!BW89&gt;0,data!BW89,"")</f>
        <v>x</v>
      </c>
      <c r="F346" s="346" t="str">
        <f>IF(data!BX89&gt;0,data!BX89,"")</f>
        <v>x</v>
      </c>
      <c r="G346" s="346" t="str">
        <f>IF(data!BY89&gt;0,data!BY89,"")</f>
        <v>x</v>
      </c>
      <c r="H346" s="346" t="str">
        <f>IF(data!BZ89&gt;0,data!BZ89,"")</f>
        <v>x</v>
      </c>
      <c r="I346" s="346" t="str">
        <f>IF(data!CA89&gt;0,data!CA89,"")</f>
        <v>x</v>
      </c>
    </row>
    <row r="347" spans="1:9" customFormat="1" ht="20.149999999999999" customHeight="1" x14ac:dyDescent="0.35">
      <c r="A347" s="330" t="s">
        <v>1002</v>
      </c>
      <c r="B347" s="331"/>
      <c r="C347" s="341"/>
      <c r="D347" s="341"/>
      <c r="E347" s="341"/>
      <c r="F347" s="341"/>
      <c r="G347" s="341"/>
      <c r="H347" s="341"/>
      <c r="I347" s="341"/>
    </row>
    <row r="348" spans="1:9" customFormat="1" ht="20.149999999999999" customHeight="1" x14ac:dyDescent="0.35">
      <c r="A348" s="330">
        <v>22</v>
      </c>
      <c r="B348" s="331" t="s">
        <v>1003</v>
      </c>
      <c r="C348" s="347">
        <f>data!BU90</f>
        <v>0</v>
      </c>
      <c r="D348" s="347">
        <f>data!BV90</f>
        <v>848</v>
      </c>
      <c r="E348" s="347">
        <f>data!BW90</f>
        <v>0</v>
      </c>
      <c r="F348" s="347">
        <f>data!BX90</f>
        <v>0</v>
      </c>
      <c r="G348" s="347">
        <f>data!BY90</f>
        <v>2850</v>
      </c>
      <c r="H348" s="347">
        <f>data!BZ90</f>
        <v>0</v>
      </c>
      <c r="I348" s="347">
        <f>data!CA90</f>
        <v>0</v>
      </c>
    </row>
    <row r="349" spans="1:9" customFormat="1" ht="20.149999999999999" customHeight="1" x14ac:dyDescent="0.35">
      <c r="A349" s="330">
        <v>23</v>
      </c>
      <c r="B349" s="331" t="s">
        <v>1004</v>
      </c>
      <c r="C349" s="347">
        <f>data!BU91</f>
        <v>0</v>
      </c>
      <c r="D349" s="347">
        <f>data!BV91</f>
        <v>0</v>
      </c>
      <c r="E349" s="347">
        <f>data!BW91</f>
        <v>0</v>
      </c>
      <c r="F349" s="347">
        <f>data!BX91</f>
        <v>0</v>
      </c>
      <c r="G349" s="347">
        <f>data!BY91</f>
        <v>0</v>
      </c>
      <c r="H349" s="347">
        <f>data!BZ91</f>
        <v>0</v>
      </c>
      <c r="I349" s="347">
        <f>data!CA91</f>
        <v>0</v>
      </c>
    </row>
    <row r="350" spans="1:9" customFormat="1" ht="20.149999999999999" customHeight="1" x14ac:dyDescent="0.35">
      <c r="A350" s="330">
        <v>24</v>
      </c>
      <c r="B350" s="331" t="s">
        <v>1005</v>
      </c>
      <c r="C350" s="347">
        <f>data!BU92</f>
        <v>0</v>
      </c>
      <c r="D350" s="347">
        <f>data!BV92</f>
        <v>0</v>
      </c>
      <c r="E350" s="347">
        <f>data!BW92</f>
        <v>0</v>
      </c>
      <c r="F350" s="347">
        <f>data!BX92</f>
        <v>0</v>
      </c>
      <c r="G350" s="347">
        <f>data!BY92</f>
        <v>15</v>
      </c>
      <c r="H350" s="347">
        <f>data!BZ92</f>
        <v>0</v>
      </c>
      <c r="I350" s="347">
        <f>data!CA92</f>
        <v>0</v>
      </c>
    </row>
    <row r="351" spans="1:9" customFormat="1" ht="20.149999999999999" customHeight="1" x14ac:dyDescent="0.35">
      <c r="A351" s="330">
        <v>25</v>
      </c>
      <c r="B351" s="331" t="s">
        <v>1006</v>
      </c>
      <c r="C351" s="347">
        <f>data!BU93</f>
        <v>0</v>
      </c>
      <c r="D351" s="347">
        <f>data!BV93</f>
        <v>0</v>
      </c>
      <c r="E351" s="347">
        <f>data!BW93</f>
        <v>0</v>
      </c>
      <c r="F351" s="347">
        <f>data!BX93</f>
        <v>0</v>
      </c>
      <c r="G351" s="347">
        <f>data!BY93</f>
        <v>0</v>
      </c>
      <c r="H351" s="347">
        <f>data!BZ93</f>
        <v>0</v>
      </c>
      <c r="I351" s="347">
        <f>data!CA93</f>
        <v>0</v>
      </c>
    </row>
    <row r="352" spans="1:9" customFormat="1" ht="20.149999999999999" customHeight="1" x14ac:dyDescent="0.35">
      <c r="A352" s="330">
        <v>26</v>
      </c>
      <c r="B352" s="331" t="s">
        <v>294</v>
      </c>
      <c r="C352" s="349" t="str">
        <f>IF(data!BU94&gt;0,data!BU94,"")</f>
        <v/>
      </c>
      <c r="D352" s="349" t="str">
        <f>IF(data!BV94&gt;0,data!BV94,"")</f>
        <v/>
      </c>
      <c r="E352" s="349" t="str">
        <f>IF(data!BW94&gt;0,data!BW94,"")</f>
        <v/>
      </c>
      <c r="F352" s="349" t="str">
        <f>IF(data!BX94&gt;0,data!BX94,"")</f>
        <v/>
      </c>
      <c r="G352" s="349" t="str">
        <f>IF(data!BY94&gt;0,data!BY94,"")</f>
        <v/>
      </c>
      <c r="H352" s="349" t="str">
        <f>IF(data!BZ94&gt;0,data!BZ94,"")</f>
        <v/>
      </c>
      <c r="I352" s="349" t="str">
        <f>IF(data!CA94&gt;0,data!CA94,"")</f>
        <v/>
      </c>
    </row>
    <row r="353" spans="1:9" customFormat="1" ht="20.149999999999999" customHeight="1" x14ac:dyDescent="0.35">
      <c r="A353" s="324" t="s">
        <v>988</v>
      </c>
      <c r="B353" s="325"/>
      <c r="C353" s="325"/>
      <c r="D353" s="325"/>
      <c r="E353" s="325"/>
      <c r="F353" s="325"/>
      <c r="G353" s="325"/>
      <c r="H353" s="325"/>
      <c r="I353" s="324"/>
    </row>
    <row r="354" spans="1:9" customFormat="1" ht="20.149999999999999" customHeight="1" x14ac:dyDescent="0.35">
      <c r="D354" s="326"/>
      <c r="I354" s="327" t="s">
        <v>1041</v>
      </c>
    </row>
    <row r="355" spans="1:9" customFormat="1" ht="20.149999999999999" customHeight="1" x14ac:dyDescent="0.35">
      <c r="A355" s="326"/>
    </row>
    <row r="356" spans="1:9" customFormat="1" ht="20.149999999999999" customHeight="1" x14ac:dyDescent="0.35">
      <c r="A356" s="328" t="str">
        <f>"Hospital: "&amp;data!C98</f>
        <v>Hospital: Jefferson County Public Hospital District No 2</v>
      </c>
      <c r="G356" s="329"/>
      <c r="H356" s="328" t="str">
        <f>"FYE: "&amp;data!C96</f>
        <v>FYE: 12/31/2023</v>
      </c>
    </row>
    <row r="357" spans="1:9" customFormat="1" ht="20.149999999999999" customHeight="1" x14ac:dyDescent="0.35">
      <c r="A357" s="330">
        <v>1</v>
      </c>
      <c r="B357" s="331" t="s">
        <v>236</v>
      </c>
      <c r="C357" s="333">
        <v>8910</v>
      </c>
      <c r="D357" s="333">
        <v>8930</v>
      </c>
      <c r="E357" s="333" t="s">
        <v>115</v>
      </c>
      <c r="F357" s="351"/>
      <c r="G357" s="351"/>
      <c r="H357" s="351"/>
      <c r="I357" s="333"/>
    </row>
    <row r="358" spans="1:9" customFormat="1" ht="20.149999999999999" customHeight="1" x14ac:dyDescent="0.35">
      <c r="A358" s="334">
        <v>2</v>
      </c>
      <c r="B358" s="335" t="s">
        <v>990</v>
      </c>
      <c r="C358" s="337" t="s">
        <v>187</v>
      </c>
      <c r="D358" s="337" t="s">
        <v>159</v>
      </c>
      <c r="E358" s="337" t="s">
        <v>238</v>
      </c>
      <c r="F358" s="352"/>
      <c r="G358" s="352"/>
      <c r="H358" s="352"/>
      <c r="I358" s="337" t="s">
        <v>188</v>
      </c>
    </row>
    <row r="359" spans="1:9" customFormat="1" ht="20.149999999999999" customHeight="1" x14ac:dyDescent="0.35">
      <c r="A359" s="334"/>
      <c r="B359" s="335"/>
      <c r="C359" s="337" t="s">
        <v>228</v>
      </c>
      <c r="D359" s="337" t="s">
        <v>1042</v>
      </c>
      <c r="E359" s="337" t="s">
        <v>240</v>
      </c>
      <c r="F359" s="352"/>
      <c r="G359" s="352"/>
      <c r="H359" s="352"/>
      <c r="I359" s="337" t="s">
        <v>230</v>
      </c>
    </row>
    <row r="360" spans="1:9" customFormat="1" ht="20.149999999999999" customHeight="1" x14ac:dyDescent="0.35">
      <c r="A360" s="330">
        <v>3</v>
      </c>
      <c r="B360" s="331" t="s">
        <v>994</v>
      </c>
      <c r="C360" s="343"/>
      <c r="D360" s="343"/>
      <c r="E360" s="343"/>
      <c r="F360" s="343"/>
      <c r="G360" s="343"/>
      <c r="H360" s="343"/>
      <c r="I360" s="343"/>
    </row>
    <row r="361" spans="1:9" customFormat="1" ht="20.149999999999999" customHeight="1" x14ac:dyDescent="0.35">
      <c r="A361" s="330">
        <v>4</v>
      </c>
      <c r="B361" s="331" t="s">
        <v>261</v>
      </c>
      <c r="C361" s="343"/>
      <c r="D361" s="343"/>
      <c r="E361" s="343"/>
      <c r="F361" s="343"/>
      <c r="G361" s="343"/>
      <c r="H361" s="343"/>
      <c r="I361" s="343"/>
    </row>
    <row r="362" spans="1:9" customFormat="1" ht="20.149999999999999" customHeight="1" x14ac:dyDescent="0.35">
      <c r="A362" s="330">
        <v>5</v>
      </c>
      <c r="B362" s="331" t="s">
        <v>262</v>
      </c>
      <c r="C362" s="338">
        <f>data!CB60</f>
        <v>0</v>
      </c>
      <c r="D362" s="338">
        <f>data!CC60</f>
        <v>38.520000000000003</v>
      </c>
      <c r="E362" s="353"/>
      <c r="F362" s="341"/>
      <c r="G362" s="341"/>
      <c r="H362" s="341"/>
      <c r="I362" s="354">
        <f>data!CE60</f>
        <v>752.56999999999982</v>
      </c>
    </row>
    <row r="363" spans="1:9" customFormat="1" ht="20.149999999999999" customHeight="1" x14ac:dyDescent="0.35">
      <c r="A363" s="330">
        <v>6</v>
      </c>
      <c r="B363" s="331" t="s">
        <v>263</v>
      </c>
      <c r="C363" s="350">
        <f>data!CB61</f>
        <v>0</v>
      </c>
      <c r="D363" s="350">
        <f>data!CC61</f>
        <v>5830179</v>
      </c>
      <c r="E363" s="355"/>
      <c r="F363" s="355"/>
      <c r="G363" s="355"/>
      <c r="H363" s="355"/>
      <c r="I363" s="350">
        <f>data!CE61</f>
        <v>78786189</v>
      </c>
    </row>
    <row r="364" spans="1:9" customFormat="1" ht="20.149999999999999" customHeight="1" x14ac:dyDescent="0.35">
      <c r="A364" s="330">
        <v>7</v>
      </c>
      <c r="B364" s="331" t="s">
        <v>11</v>
      </c>
      <c r="C364" s="350">
        <f>data!CB62</f>
        <v>0</v>
      </c>
      <c r="D364" s="350">
        <f>data!CC62</f>
        <v>1306428</v>
      </c>
      <c r="E364" s="355"/>
      <c r="F364" s="355"/>
      <c r="G364" s="355"/>
      <c r="H364" s="355"/>
      <c r="I364" s="350">
        <f>data!CE62</f>
        <v>17654433</v>
      </c>
    </row>
    <row r="365" spans="1:9" customFormat="1" ht="20.149999999999999" customHeight="1" x14ac:dyDescent="0.35">
      <c r="A365" s="330">
        <v>8</v>
      </c>
      <c r="B365" s="331" t="s">
        <v>264</v>
      </c>
      <c r="C365" s="350">
        <f>data!CB63</f>
        <v>0</v>
      </c>
      <c r="D365" s="350">
        <f>data!CC63</f>
        <v>409571</v>
      </c>
      <c r="E365" s="355"/>
      <c r="F365" s="355"/>
      <c r="G365" s="355"/>
      <c r="H365" s="355"/>
      <c r="I365" s="350">
        <f>data!CE63</f>
        <v>9384973</v>
      </c>
    </row>
    <row r="366" spans="1:9" customFormat="1" ht="20.149999999999999" customHeight="1" x14ac:dyDescent="0.35">
      <c r="A366" s="330">
        <v>9</v>
      </c>
      <c r="B366" s="331" t="s">
        <v>265</v>
      </c>
      <c r="C366" s="350">
        <f>data!CB64</f>
        <v>0</v>
      </c>
      <c r="D366" s="350">
        <f>data!CC64</f>
        <v>192030</v>
      </c>
      <c r="E366" s="355"/>
      <c r="F366" s="355"/>
      <c r="G366" s="355"/>
      <c r="H366" s="355"/>
      <c r="I366" s="350">
        <f>data!CE64</f>
        <v>36234026</v>
      </c>
    </row>
    <row r="367" spans="1:9" customFormat="1" ht="20.149999999999999" customHeight="1" x14ac:dyDescent="0.35">
      <c r="A367" s="330">
        <v>10</v>
      </c>
      <c r="B367" s="331" t="s">
        <v>525</v>
      </c>
      <c r="C367" s="350">
        <f>data!CB65</f>
        <v>0</v>
      </c>
      <c r="D367" s="350">
        <f>data!CC65</f>
        <v>17551</v>
      </c>
      <c r="E367" s="355"/>
      <c r="F367" s="355"/>
      <c r="G367" s="355"/>
      <c r="H367" s="355"/>
      <c r="I367" s="350">
        <f>data!CE65</f>
        <v>1390258</v>
      </c>
    </row>
    <row r="368" spans="1:9" customFormat="1" ht="20.149999999999999" customHeight="1" x14ac:dyDescent="0.35">
      <c r="A368" s="330">
        <v>11</v>
      </c>
      <c r="B368" s="331" t="s">
        <v>526</v>
      </c>
      <c r="C368" s="350">
        <f>data!CB66</f>
        <v>0</v>
      </c>
      <c r="D368" s="350">
        <f>data!CC66</f>
        <v>862343</v>
      </c>
      <c r="E368" s="355"/>
      <c r="F368" s="355"/>
      <c r="G368" s="355"/>
      <c r="H368" s="355"/>
      <c r="I368" s="350">
        <f>data!CE66</f>
        <v>11319626</v>
      </c>
    </row>
    <row r="369" spans="1:9" customFormat="1" ht="20.149999999999999" customHeight="1" x14ac:dyDescent="0.35">
      <c r="A369" s="330">
        <v>12</v>
      </c>
      <c r="B369" s="331" t="s">
        <v>16</v>
      </c>
      <c r="C369" s="350">
        <f>data!CB67</f>
        <v>0</v>
      </c>
      <c r="D369" s="350">
        <f>data!CC67</f>
        <v>548661</v>
      </c>
      <c r="E369" s="355"/>
      <c r="F369" s="355"/>
      <c r="G369" s="355"/>
      <c r="H369" s="355"/>
      <c r="I369" s="350">
        <f>data!CE67</f>
        <v>5248304</v>
      </c>
    </row>
    <row r="370" spans="1:9" customFormat="1" ht="20.149999999999999" customHeight="1" x14ac:dyDescent="0.35">
      <c r="A370" s="330">
        <v>13</v>
      </c>
      <c r="B370" s="331" t="s">
        <v>995</v>
      </c>
      <c r="C370" s="350">
        <f>data!CB68</f>
        <v>0</v>
      </c>
      <c r="D370" s="350">
        <f>data!CC68</f>
        <v>64593</v>
      </c>
      <c r="E370" s="355"/>
      <c r="F370" s="355"/>
      <c r="G370" s="355"/>
      <c r="H370" s="355"/>
      <c r="I370" s="350">
        <f>data!CE68</f>
        <v>605941</v>
      </c>
    </row>
    <row r="371" spans="1:9" customFormat="1" ht="20.149999999999999" customHeight="1" x14ac:dyDescent="0.35">
      <c r="A371" s="330">
        <v>14</v>
      </c>
      <c r="B371" s="331" t="s">
        <v>996</v>
      </c>
      <c r="C371" s="350">
        <f>data!CB69</f>
        <v>0</v>
      </c>
      <c r="D371" s="350">
        <f>data!CC69</f>
        <v>1210122</v>
      </c>
      <c r="E371" s="350">
        <f>data!CD69</f>
        <v>3864396</v>
      </c>
      <c r="F371" s="355"/>
      <c r="G371" s="355"/>
      <c r="H371" s="355"/>
      <c r="I371" s="350">
        <f>data!CE69</f>
        <v>9941347</v>
      </c>
    </row>
    <row r="372" spans="1:9" customFormat="1" ht="20.149999999999999" customHeight="1" x14ac:dyDescent="0.35">
      <c r="A372" s="330">
        <v>15</v>
      </c>
      <c r="B372" s="331" t="s">
        <v>284</v>
      </c>
      <c r="C372" s="331">
        <f>-data!CB84</f>
        <v>0</v>
      </c>
      <c r="D372" s="331">
        <f>-data!CC84</f>
        <v>0</v>
      </c>
      <c r="E372" s="331">
        <f>-data!CD84</f>
        <v>0</v>
      </c>
      <c r="F372" s="341"/>
      <c r="G372" s="341"/>
      <c r="H372" s="341"/>
      <c r="I372" s="331">
        <f>-data!CE84</f>
        <v>0</v>
      </c>
    </row>
    <row r="373" spans="1:9" customFormat="1" ht="20.149999999999999" customHeight="1" x14ac:dyDescent="0.35">
      <c r="A373" s="330">
        <v>16</v>
      </c>
      <c r="B373" s="339" t="s">
        <v>997</v>
      </c>
      <c r="C373" s="350">
        <f>data!CB85</f>
        <v>0</v>
      </c>
      <c r="D373" s="350">
        <f>data!CC85</f>
        <v>10441478</v>
      </c>
      <c r="E373" s="350">
        <f>data!CD85</f>
        <v>3864396</v>
      </c>
      <c r="F373" s="355"/>
      <c r="G373" s="355"/>
      <c r="H373" s="355"/>
      <c r="I373" s="331">
        <f>data!CE85</f>
        <v>170565097</v>
      </c>
    </row>
    <row r="374" spans="1:9" customFormat="1" ht="20.149999999999999" customHeight="1" x14ac:dyDescent="0.35">
      <c r="A374" s="330">
        <v>17</v>
      </c>
      <c r="B374" s="331" t="s">
        <v>286</v>
      </c>
      <c r="C374" s="355"/>
      <c r="D374" s="355"/>
      <c r="E374" s="355"/>
      <c r="F374" s="355"/>
      <c r="G374" s="355"/>
      <c r="H374" s="355"/>
      <c r="I374" s="331">
        <f>data!CE86</f>
        <v>0</v>
      </c>
    </row>
    <row r="375" spans="1:9" customFormat="1" ht="20.149999999999999" customHeight="1" x14ac:dyDescent="0.35">
      <c r="A375" s="330">
        <v>18</v>
      </c>
      <c r="B375" s="331" t="s">
        <v>998</v>
      </c>
      <c r="C375" s="331"/>
      <c r="D375" s="331"/>
      <c r="E375" s="331"/>
      <c r="F375" s="331"/>
      <c r="G375" s="331"/>
      <c r="H375" s="331"/>
      <c r="I375" s="331"/>
    </row>
    <row r="376" spans="1:9" customFormat="1" ht="20.149999999999999" customHeight="1" x14ac:dyDescent="0.35">
      <c r="A376" s="330">
        <v>19</v>
      </c>
      <c r="B376" s="339" t="s">
        <v>999</v>
      </c>
      <c r="C376" s="346" t="str">
        <f>IF(data!CB87&gt;0,data!CB87,"")</f>
        <v>x</v>
      </c>
      <c r="D376" s="346" t="str">
        <f>IF(data!CC87&gt;0,data!CC87,"")</f>
        <v>x</v>
      </c>
      <c r="E376" s="341"/>
      <c r="F376" s="341"/>
      <c r="G376" s="341"/>
      <c r="H376" s="341"/>
      <c r="I376" s="347">
        <f>data!CE87</f>
        <v>47410374</v>
      </c>
    </row>
    <row r="377" spans="1:9" customFormat="1" ht="20.149999999999999" customHeight="1" x14ac:dyDescent="0.35">
      <c r="A377" s="330">
        <v>20</v>
      </c>
      <c r="B377" s="339" t="s">
        <v>1000</v>
      </c>
      <c r="C377" s="346" t="str">
        <f>IF(data!CB88&gt;0,data!CB88,"")</f>
        <v>x</v>
      </c>
      <c r="D377" s="346" t="str">
        <f>IF(data!CC88&gt;0,data!CC88,"")</f>
        <v>x</v>
      </c>
      <c r="E377" s="341"/>
      <c r="F377" s="341"/>
      <c r="G377" s="341"/>
      <c r="H377" s="341"/>
      <c r="I377" s="347">
        <f>data!CE88</f>
        <v>317847706</v>
      </c>
    </row>
    <row r="378" spans="1:9" customFormat="1" ht="20.149999999999999" customHeight="1" x14ac:dyDescent="0.35">
      <c r="A378" s="330">
        <v>21</v>
      </c>
      <c r="B378" s="339" t="s">
        <v>1001</v>
      </c>
      <c r="C378" s="346" t="str">
        <f>IF(data!CB89&gt;0,data!CB89,"")</f>
        <v>x</v>
      </c>
      <c r="D378" s="346" t="str">
        <f>IF(data!CC89&gt;0,data!CC89,"")</f>
        <v>x</v>
      </c>
      <c r="E378" s="341"/>
      <c r="F378" s="341"/>
      <c r="G378" s="341"/>
      <c r="H378" s="341"/>
      <c r="I378" s="347">
        <f>data!CE89</f>
        <v>365258080</v>
      </c>
    </row>
    <row r="379" spans="1:9" customFormat="1" ht="20.149999999999999" customHeight="1" x14ac:dyDescent="0.35">
      <c r="A379" s="330" t="s">
        <v>1002</v>
      </c>
      <c r="B379" s="331"/>
      <c r="C379" s="341"/>
      <c r="D379" s="341"/>
      <c r="E379" s="341"/>
      <c r="F379" s="341"/>
      <c r="G379" s="341"/>
      <c r="H379" s="341"/>
      <c r="I379" s="341"/>
    </row>
    <row r="380" spans="1:9" customFormat="1" ht="20.149999999999999" customHeight="1" x14ac:dyDescent="0.35">
      <c r="A380" s="330">
        <v>22</v>
      </c>
      <c r="B380" s="331" t="s">
        <v>1003</v>
      </c>
      <c r="C380" s="347">
        <f>data!CB90</f>
        <v>0</v>
      </c>
      <c r="D380" s="347">
        <f>data!CC90</f>
        <v>14461</v>
      </c>
      <c r="E380" s="341"/>
      <c r="F380" s="341"/>
      <c r="G380" s="341"/>
      <c r="H380" s="341"/>
      <c r="I380" s="331">
        <f>data!CE90</f>
        <v>138329.08000000002</v>
      </c>
    </row>
    <row r="381" spans="1:9" customFormat="1" ht="20.149999999999999" customHeight="1" x14ac:dyDescent="0.35">
      <c r="A381" s="330">
        <v>23</v>
      </c>
      <c r="B381" s="331" t="s">
        <v>1004</v>
      </c>
      <c r="C381" s="347">
        <f>data!CB91</f>
        <v>0</v>
      </c>
      <c r="D381" s="346" t="str">
        <f>IF(data!CC91&gt;0,data!CC91,"")</f>
        <v>x</v>
      </c>
      <c r="E381" s="341"/>
      <c r="F381" s="341"/>
      <c r="G381" s="341"/>
      <c r="H381" s="341"/>
      <c r="I381" s="331">
        <f>data!CE91</f>
        <v>14863</v>
      </c>
    </row>
    <row r="382" spans="1:9" customFormat="1" ht="20.149999999999999" customHeight="1" x14ac:dyDescent="0.35">
      <c r="A382" s="330">
        <v>24</v>
      </c>
      <c r="B382" s="331" t="s">
        <v>1005</v>
      </c>
      <c r="C382" s="347">
        <f>data!CB92</f>
        <v>0</v>
      </c>
      <c r="D382" s="346" t="str">
        <f>IF(data!CC92&gt;0,data!CC92,"")</f>
        <v>x</v>
      </c>
      <c r="E382" s="341"/>
      <c r="F382" s="341"/>
      <c r="G382" s="341"/>
      <c r="H382" s="341"/>
      <c r="I382" s="331">
        <f>data!CE92</f>
        <v>3074</v>
      </c>
    </row>
    <row r="383" spans="1:9" customFormat="1" ht="20.149999999999999" customHeight="1" x14ac:dyDescent="0.35">
      <c r="A383" s="330">
        <v>25</v>
      </c>
      <c r="B383" s="331" t="s">
        <v>1006</v>
      </c>
      <c r="C383" s="347">
        <f>data!CB93</f>
        <v>0</v>
      </c>
      <c r="D383" s="346" t="str">
        <f>IF(data!CC93&gt;0,data!CC93,"")</f>
        <v>x</v>
      </c>
      <c r="E383" s="341"/>
      <c r="F383" s="341"/>
      <c r="G383" s="341"/>
      <c r="H383" s="341"/>
      <c r="I383" s="331">
        <f>data!CE93</f>
        <v>309255</v>
      </c>
    </row>
    <row r="384" spans="1:9" customFormat="1" ht="20.149999999999999" customHeight="1" x14ac:dyDescent="0.35">
      <c r="A384" s="330">
        <v>26</v>
      </c>
      <c r="B384" s="331" t="s">
        <v>294</v>
      </c>
      <c r="C384" s="346" t="str">
        <f>IF(data!CB94&gt;0,data!CB94,"")</f>
        <v/>
      </c>
      <c r="D384" s="346" t="str">
        <f>IF(data!CC94&gt;0,data!CC94,"")</f>
        <v>x</v>
      </c>
      <c r="E384" s="353"/>
      <c r="F384" s="341"/>
      <c r="G384" s="341"/>
      <c r="H384" s="341"/>
      <c r="I384" s="338">
        <f>data!CE94</f>
        <v>106.43</v>
      </c>
    </row>
    <row r="410" customFormat="1" ht="15" customHeight="1" x14ac:dyDescent="0.2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75D4C-CF27-4924-82B4-2CC86DEF0E2C}">
  <sheetPr syncVertical="1" syncRef="A121" transitionEvaluation="1" transitionEntry="1" codeName="Sheet12">
    <tabColor rgb="FF92D050"/>
    <pageSetUpPr autoPageBreaks="0" fitToPage="1"/>
  </sheetPr>
  <dimension ref="A1:CF717"/>
  <sheetViews>
    <sheetView topLeftCell="A121" zoomScale="70" zoomScaleNormal="70" workbookViewId="0">
      <selection activeCell="D155" sqref="D155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317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2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309" t="s">
        <v>28</v>
      </c>
      <c r="B36" s="305"/>
      <c r="C36" s="306"/>
      <c r="D36" s="305"/>
      <c r="E36" s="305"/>
      <c r="F36" s="305"/>
      <c r="G36" s="314"/>
    </row>
    <row r="37" spans="1:83" x14ac:dyDescent="0.35">
      <c r="A37" s="310" t="s">
        <v>29</v>
      </c>
      <c r="B37" s="304"/>
      <c r="C37" s="303"/>
      <c r="D37" s="302"/>
      <c r="E37" s="302"/>
      <c r="F37" s="302"/>
      <c r="G37" s="315"/>
    </row>
    <row r="38" spans="1:83" x14ac:dyDescent="0.35">
      <c r="A38" s="311" t="s">
        <v>30</v>
      </c>
      <c r="B38" s="304"/>
      <c r="C38" s="303"/>
      <c r="D38" s="302"/>
      <c r="E38" s="302"/>
      <c r="F38" s="302"/>
      <c r="G38" s="315"/>
    </row>
    <row r="39" spans="1:83" x14ac:dyDescent="0.35">
      <c r="A39" s="312" t="s">
        <v>31</v>
      </c>
      <c r="B39" s="302"/>
      <c r="C39" s="303"/>
      <c r="D39" s="302"/>
      <c r="E39" s="302"/>
      <c r="F39" s="302"/>
      <c r="G39" s="315"/>
    </row>
    <row r="40" spans="1:83" x14ac:dyDescent="0.35">
      <c r="A40" s="313" t="s">
        <v>32</v>
      </c>
      <c r="B40" s="307"/>
      <c r="C40" s="308"/>
      <c r="D40" s="307"/>
      <c r="E40" s="307"/>
      <c r="F40" s="307"/>
      <c r="G40" s="316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37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16"/>
      <c r="CE47" s="28">
        <v>0</v>
      </c>
    </row>
    <row r="48" spans="1:83" x14ac:dyDescent="0.35">
      <c r="A48" s="28" t="s">
        <v>232</v>
      </c>
      <c r="B48" s="237">
        <v>16248274</v>
      </c>
      <c r="C48" s="28">
        <v>204450</v>
      </c>
      <c r="D48" s="28">
        <v>0</v>
      </c>
      <c r="E48" s="28">
        <v>1216869</v>
      </c>
      <c r="F48" s="28">
        <v>0</v>
      </c>
      <c r="G48" s="28">
        <v>0</v>
      </c>
      <c r="H48" s="28">
        <v>0</v>
      </c>
      <c r="I48" s="28">
        <v>0</v>
      </c>
      <c r="J48" s="28">
        <v>48446</v>
      </c>
      <c r="K48" s="28">
        <v>0</v>
      </c>
      <c r="L48" s="28">
        <v>28285</v>
      </c>
      <c r="M48" s="28">
        <v>242289</v>
      </c>
      <c r="N48" s="28">
        <v>0</v>
      </c>
      <c r="O48" s="28">
        <v>18656</v>
      </c>
      <c r="P48" s="28">
        <v>308285</v>
      </c>
      <c r="Q48" s="28">
        <v>141106</v>
      </c>
      <c r="R48" s="28">
        <v>277704</v>
      </c>
      <c r="S48" s="28">
        <v>38665</v>
      </c>
      <c r="T48" s="28">
        <v>0</v>
      </c>
      <c r="U48" s="28">
        <v>410445</v>
      </c>
      <c r="V48" s="28">
        <v>0</v>
      </c>
      <c r="W48" s="28">
        <v>35235</v>
      </c>
      <c r="X48" s="28">
        <v>100912</v>
      </c>
      <c r="Y48" s="28">
        <v>386706</v>
      </c>
      <c r="Z48" s="28">
        <v>0</v>
      </c>
      <c r="AA48" s="28">
        <v>6952</v>
      </c>
      <c r="AB48" s="28">
        <v>316284</v>
      </c>
      <c r="AC48" s="28">
        <v>295399</v>
      </c>
      <c r="AD48" s="28">
        <v>0</v>
      </c>
      <c r="AE48" s="28">
        <v>692890</v>
      </c>
      <c r="AF48" s="28">
        <v>0</v>
      </c>
      <c r="AG48" s="28">
        <v>1155098</v>
      </c>
      <c r="AH48" s="28">
        <v>0</v>
      </c>
      <c r="AI48" s="28">
        <v>0</v>
      </c>
      <c r="AJ48" s="28">
        <v>5663241</v>
      </c>
      <c r="AK48" s="28">
        <v>0</v>
      </c>
      <c r="AL48" s="28">
        <v>0</v>
      </c>
      <c r="AM48" s="28">
        <v>0</v>
      </c>
      <c r="AN48" s="28">
        <v>0</v>
      </c>
      <c r="AO48" s="28">
        <v>123974</v>
      </c>
      <c r="AP48" s="28">
        <v>64521</v>
      </c>
      <c r="AQ48" s="28">
        <v>0</v>
      </c>
      <c r="AR48" s="28">
        <v>551136</v>
      </c>
      <c r="AS48" s="28">
        <v>0</v>
      </c>
      <c r="AT48" s="28">
        <v>0</v>
      </c>
      <c r="AU48" s="28">
        <v>0</v>
      </c>
      <c r="AV48" s="28">
        <v>505742</v>
      </c>
      <c r="AW48" s="28">
        <v>0</v>
      </c>
      <c r="AX48" s="28">
        <v>0</v>
      </c>
      <c r="AY48" s="28">
        <v>203969</v>
      </c>
      <c r="AZ48" s="28">
        <v>0</v>
      </c>
      <c r="BA48" s="28">
        <v>0</v>
      </c>
      <c r="BB48" s="28">
        <v>0</v>
      </c>
      <c r="BC48" s="28">
        <v>0</v>
      </c>
      <c r="BD48" s="28">
        <v>87349</v>
      </c>
      <c r="BE48" s="28">
        <v>193701</v>
      </c>
      <c r="BF48" s="28">
        <v>245900</v>
      </c>
      <c r="BG48" s="28">
        <v>0</v>
      </c>
      <c r="BH48" s="28">
        <v>375053</v>
      </c>
      <c r="BI48" s="28">
        <v>0</v>
      </c>
      <c r="BJ48" s="28">
        <v>0</v>
      </c>
      <c r="BK48" s="28">
        <v>272123</v>
      </c>
      <c r="BL48" s="28">
        <v>184559</v>
      </c>
      <c r="BM48" s="28">
        <v>0</v>
      </c>
      <c r="BN48" s="28">
        <v>0</v>
      </c>
      <c r="BO48" s="28">
        <v>40550</v>
      </c>
      <c r="BP48" s="28">
        <v>0</v>
      </c>
      <c r="BQ48" s="28">
        <v>0</v>
      </c>
      <c r="BR48" s="28">
        <v>186232</v>
      </c>
      <c r="BS48" s="28">
        <v>0</v>
      </c>
      <c r="BT48" s="28">
        <v>0</v>
      </c>
      <c r="BU48" s="28">
        <v>0</v>
      </c>
      <c r="BV48" s="28">
        <v>131769</v>
      </c>
      <c r="BW48" s="28">
        <v>0</v>
      </c>
      <c r="BX48" s="28">
        <v>0</v>
      </c>
      <c r="BY48" s="28">
        <v>494035</v>
      </c>
      <c r="BZ48" s="28">
        <v>0</v>
      </c>
      <c r="CA48" s="28">
        <v>0</v>
      </c>
      <c r="CB48" s="28">
        <v>0</v>
      </c>
      <c r="CC48" s="28">
        <v>999742</v>
      </c>
      <c r="CD48" s="28" t="s">
        <v>1043</v>
      </c>
      <c r="CE48" s="28" t="s">
        <v>1043</v>
      </c>
    </row>
    <row r="49" spans="1:83" x14ac:dyDescent="0.35">
      <c r="A49" s="16" t="s">
        <v>233</v>
      </c>
      <c r="B49" s="28">
        <v>16248274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v>0</v>
      </c>
    </row>
    <row r="52" spans="1:83" x14ac:dyDescent="0.35">
      <c r="A52" s="35" t="s">
        <v>235</v>
      </c>
      <c r="B52" s="238">
        <v>5005267</v>
      </c>
      <c r="C52" s="28">
        <v>87363</v>
      </c>
      <c r="D52" s="28">
        <v>0</v>
      </c>
      <c r="E52" s="28">
        <v>327049</v>
      </c>
      <c r="F52" s="28">
        <v>0</v>
      </c>
      <c r="G52" s="28">
        <v>0</v>
      </c>
      <c r="H52" s="28">
        <v>0</v>
      </c>
      <c r="I52" s="28">
        <v>0</v>
      </c>
      <c r="J52" s="28">
        <v>13012</v>
      </c>
      <c r="K52" s="28">
        <v>0</v>
      </c>
      <c r="L52" s="28">
        <v>7613</v>
      </c>
      <c r="M52" s="28">
        <v>0</v>
      </c>
      <c r="N52" s="28">
        <v>0</v>
      </c>
      <c r="O52" s="28">
        <v>5030</v>
      </c>
      <c r="P52" s="28">
        <v>400829</v>
      </c>
      <c r="Q52" s="28">
        <v>19753</v>
      </c>
      <c r="R52" s="28">
        <v>4561</v>
      </c>
      <c r="S52" s="28">
        <v>107585</v>
      </c>
      <c r="T52" s="28">
        <v>0</v>
      </c>
      <c r="U52" s="28">
        <v>132034</v>
      </c>
      <c r="V52" s="28">
        <v>0</v>
      </c>
      <c r="W52" s="28">
        <v>14723</v>
      </c>
      <c r="X52" s="28">
        <v>42189</v>
      </c>
      <c r="Y52" s="28">
        <v>161680</v>
      </c>
      <c r="Z52" s="28">
        <v>0</v>
      </c>
      <c r="AA52" s="28">
        <v>2918</v>
      </c>
      <c r="AB52" s="28">
        <v>50540</v>
      </c>
      <c r="AC52" s="28">
        <v>128110</v>
      </c>
      <c r="AD52" s="28">
        <v>0</v>
      </c>
      <c r="AE52" s="28">
        <v>217585</v>
      </c>
      <c r="AF52" s="28">
        <v>0</v>
      </c>
      <c r="AG52" s="28">
        <v>212957</v>
      </c>
      <c r="AH52" s="28">
        <v>0</v>
      </c>
      <c r="AI52" s="28">
        <v>0</v>
      </c>
      <c r="AJ52" s="28">
        <v>1287905</v>
      </c>
      <c r="AK52" s="28">
        <v>0</v>
      </c>
      <c r="AL52" s="28">
        <v>0</v>
      </c>
      <c r="AM52" s="28">
        <v>0</v>
      </c>
      <c r="AN52" s="28">
        <v>0</v>
      </c>
      <c r="AO52" s="28">
        <v>33335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130323</v>
      </c>
      <c r="AW52" s="28">
        <v>0</v>
      </c>
      <c r="AX52" s="28">
        <v>0</v>
      </c>
      <c r="AY52" s="28">
        <v>0</v>
      </c>
      <c r="AZ52" s="28">
        <v>143973</v>
      </c>
      <c r="BA52" s="28">
        <v>0</v>
      </c>
      <c r="BB52" s="28">
        <v>0</v>
      </c>
      <c r="BC52" s="28">
        <v>0</v>
      </c>
      <c r="BD52" s="28">
        <v>0</v>
      </c>
      <c r="BE52" s="28">
        <v>428899</v>
      </c>
      <c r="BF52" s="28">
        <v>108692</v>
      </c>
      <c r="BG52" s="28">
        <v>0</v>
      </c>
      <c r="BH52" s="28">
        <v>187905</v>
      </c>
      <c r="BI52" s="28">
        <v>0</v>
      </c>
      <c r="BJ52" s="28">
        <v>0</v>
      </c>
      <c r="BK52" s="28">
        <v>55134</v>
      </c>
      <c r="BL52" s="28">
        <v>66436</v>
      </c>
      <c r="BM52" s="28">
        <v>0</v>
      </c>
      <c r="BN52" s="28">
        <v>0</v>
      </c>
      <c r="BO52" s="28">
        <v>8149</v>
      </c>
      <c r="BP52" s="28">
        <v>0</v>
      </c>
      <c r="BQ52" s="28">
        <v>0</v>
      </c>
      <c r="BR52" s="28">
        <v>45442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0</v>
      </c>
      <c r="BY52" s="28">
        <v>59896</v>
      </c>
      <c r="BZ52" s="28">
        <v>0</v>
      </c>
      <c r="CA52" s="28">
        <v>0</v>
      </c>
      <c r="CB52" s="28">
        <v>0</v>
      </c>
      <c r="CC52" s="28">
        <v>513713</v>
      </c>
      <c r="CD52" s="28" t="s">
        <v>1043</v>
      </c>
      <c r="CE52" s="28" t="s">
        <v>1043</v>
      </c>
    </row>
    <row r="53" spans="1:83" x14ac:dyDescent="0.35">
      <c r="A53" s="16" t="s">
        <v>233</v>
      </c>
      <c r="B53" s="28">
        <v>5005267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>
        <v>327</v>
      </c>
      <c r="D59" s="20">
        <v>0</v>
      </c>
      <c r="E59" s="20">
        <v>4044</v>
      </c>
      <c r="F59" s="20">
        <v>0</v>
      </c>
      <c r="G59" s="20">
        <v>0</v>
      </c>
      <c r="H59" s="20">
        <v>0</v>
      </c>
      <c r="I59" s="20">
        <v>0</v>
      </c>
      <c r="J59" s="20">
        <v>161</v>
      </c>
      <c r="K59" s="20">
        <v>0</v>
      </c>
      <c r="L59" s="20">
        <v>94</v>
      </c>
      <c r="M59" s="20">
        <v>16183</v>
      </c>
      <c r="N59" s="20">
        <v>0</v>
      </c>
      <c r="O59" s="20">
        <v>62</v>
      </c>
      <c r="P59" s="26">
        <v>187173</v>
      </c>
      <c r="Q59" s="26">
        <v>36897</v>
      </c>
      <c r="R59" s="26">
        <v>187173</v>
      </c>
      <c r="S59" s="239">
        <v>0</v>
      </c>
      <c r="T59" s="239">
        <v>0</v>
      </c>
      <c r="U59" s="27">
        <v>249460</v>
      </c>
      <c r="V59" s="26">
        <v>0</v>
      </c>
      <c r="W59" s="26">
        <v>2448</v>
      </c>
      <c r="X59" s="26">
        <v>7011</v>
      </c>
      <c r="Y59" s="26">
        <v>26867</v>
      </c>
      <c r="Z59" s="26">
        <v>0</v>
      </c>
      <c r="AA59" s="26">
        <v>483</v>
      </c>
      <c r="AB59" s="239">
        <v>0</v>
      </c>
      <c r="AC59" s="26">
        <v>37190</v>
      </c>
      <c r="AD59" s="26">
        <v>0</v>
      </c>
      <c r="AE59" s="26">
        <v>94355</v>
      </c>
      <c r="AF59" s="26">
        <v>0</v>
      </c>
      <c r="AG59" s="26">
        <v>12941</v>
      </c>
      <c r="AH59" s="26">
        <v>0</v>
      </c>
      <c r="AI59" s="26">
        <v>0</v>
      </c>
      <c r="AJ59" s="26">
        <v>111252</v>
      </c>
      <c r="AK59" s="26">
        <v>0</v>
      </c>
      <c r="AL59" s="26">
        <v>0</v>
      </c>
      <c r="AM59" s="26">
        <v>0</v>
      </c>
      <c r="AN59" s="26">
        <v>0</v>
      </c>
      <c r="AO59" s="26">
        <v>9888</v>
      </c>
      <c r="AP59" s="26">
        <v>1920</v>
      </c>
      <c r="AQ59" s="26">
        <v>0</v>
      </c>
      <c r="AR59" s="26">
        <v>6986</v>
      </c>
      <c r="AS59" s="26">
        <v>0</v>
      </c>
      <c r="AT59" s="26">
        <v>0</v>
      </c>
      <c r="AU59" s="26">
        <v>0</v>
      </c>
      <c r="AV59" s="239">
        <v>0</v>
      </c>
      <c r="AW59" s="239">
        <v>0</v>
      </c>
      <c r="AX59" s="239">
        <v>0</v>
      </c>
      <c r="AY59" s="26">
        <v>16852</v>
      </c>
      <c r="AZ59" s="26">
        <v>0</v>
      </c>
      <c r="BA59" s="239">
        <v>0</v>
      </c>
      <c r="BB59" s="239">
        <v>0</v>
      </c>
      <c r="BC59" s="239">
        <v>0</v>
      </c>
      <c r="BD59" s="239">
        <v>0</v>
      </c>
      <c r="BE59" s="26">
        <v>149248</v>
      </c>
      <c r="BF59" s="239">
        <v>0</v>
      </c>
      <c r="BG59" s="239">
        <v>0</v>
      </c>
      <c r="BH59" s="239">
        <v>0</v>
      </c>
      <c r="BI59" s="239">
        <v>0</v>
      </c>
      <c r="BJ59" s="239">
        <v>0</v>
      </c>
      <c r="BK59" s="239">
        <v>0</v>
      </c>
      <c r="BL59" s="239">
        <v>0</v>
      </c>
      <c r="BM59" s="239">
        <v>0</v>
      </c>
      <c r="BN59" s="239">
        <v>0</v>
      </c>
      <c r="BO59" s="239">
        <v>0</v>
      </c>
      <c r="BP59" s="239">
        <v>0</v>
      </c>
      <c r="BQ59" s="239">
        <v>0</v>
      </c>
      <c r="BR59" s="239">
        <v>0</v>
      </c>
      <c r="BS59" s="239">
        <v>0</v>
      </c>
      <c r="BT59" s="239">
        <v>0</v>
      </c>
      <c r="BU59" s="239">
        <v>0</v>
      </c>
      <c r="BV59" s="239">
        <v>0</v>
      </c>
      <c r="BW59" s="239">
        <v>0</v>
      </c>
      <c r="BX59" s="239">
        <v>0</v>
      </c>
      <c r="BY59" s="239">
        <v>0</v>
      </c>
      <c r="BZ59" s="239">
        <v>0</v>
      </c>
      <c r="CA59" s="239">
        <v>0</v>
      </c>
      <c r="CB59" s="239">
        <v>0</v>
      </c>
      <c r="CC59" s="239">
        <v>0</v>
      </c>
      <c r="CD59" s="229">
        <v>0</v>
      </c>
      <c r="CE59" s="28">
        <v>0</v>
      </c>
    </row>
    <row r="60" spans="1:83" x14ac:dyDescent="0.35">
      <c r="A60" s="212" t="s">
        <v>262</v>
      </c>
      <c r="B60" s="213"/>
      <c r="C60" s="240">
        <v>6.93</v>
      </c>
      <c r="D60" s="240">
        <v>0</v>
      </c>
      <c r="E60" s="240">
        <v>42.69</v>
      </c>
      <c r="F60" s="240">
        <v>0</v>
      </c>
      <c r="G60" s="240">
        <v>0</v>
      </c>
      <c r="H60" s="240">
        <v>0</v>
      </c>
      <c r="I60" s="240">
        <v>0</v>
      </c>
      <c r="J60" s="240">
        <v>1.7</v>
      </c>
      <c r="K60" s="240">
        <v>0</v>
      </c>
      <c r="L60" s="240">
        <v>0.99</v>
      </c>
      <c r="M60" s="240">
        <v>10.63</v>
      </c>
      <c r="N60" s="240">
        <v>0</v>
      </c>
      <c r="O60" s="240">
        <v>0.65</v>
      </c>
      <c r="P60" s="241">
        <v>12.89</v>
      </c>
      <c r="Q60" s="241">
        <v>5.0999999999999996</v>
      </c>
      <c r="R60" s="241">
        <v>23.02</v>
      </c>
      <c r="S60" s="242">
        <v>10.47</v>
      </c>
      <c r="T60" s="242">
        <v>0</v>
      </c>
      <c r="U60" s="243">
        <v>24.9</v>
      </c>
      <c r="V60" s="241">
        <v>0</v>
      </c>
      <c r="W60" s="241">
        <v>1.5</v>
      </c>
      <c r="X60" s="241">
        <v>4.29</v>
      </c>
      <c r="Y60" s="241">
        <v>16.45</v>
      </c>
      <c r="Z60" s="241">
        <v>0</v>
      </c>
      <c r="AA60" s="241">
        <v>0.3</v>
      </c>
      <c r="AB60" s="242">
        <v>12.18</v>
      </c>
      <c r="AC60" s="241">
        <v>16.809999999999999</v>
      </c>
      <c r="AD60" s="241">
        <v>0</v>
      </c>
      <c r="AE60" s="241">
        <v>33.67</v>
      </c>
      <c r="AF60" s="241">
        <v>0</v>
      </c>
      <c r="AG60" s="241">
        <v>36.090000000000003</v>
      </c>
      <c r="AH60" s="241">
        <v>0</v>
      </c>
      <c r="AI60" s="241">
        <v>0</v>
      </c>
      <c r="AJ60" s="241">
        <v>223.98</v>
      </c>
      <c r="AK60" s="241">
        <v>0</v>
      </c>
      <c r="AL60" s="241">
        <v>0</v>
      </c>
      <c r="AM60" s="241">
        <v>0</v>
      </c>
      <c r="AN60" s="241">
        <v>0</v>
      </c>
      <c r="AO60" s="241">
        <v>4.3499999999999996</v>
      </c>
      <c r="AP60" s="241">
        <v>1.72</v>
      </c>
      <c r="AQ60" s="241">
        <v>0</v>
      </c>
      <c r="AR60" s="241">
        <v>23.34</v>
      </c>
      <c r="AS60" s="241">
        <v>0</v>
      </c>
      <c r="AT60" s="241">
        <v>0</v>
      </c>
      <c r="AU60" s="241">
        <v>0</v>
      </c>
      <c r="AV60" s="242">
        <v>4.2699999999999996</v>
      </c>
      <c r="AW60" s="242">
        <v>0</v>
      </c>
      <c r="AX60" s="242">
        <v>0</v>
      </c>
      <c r="AY60" s="241">
        <v>16.7</v>
      </c>
      <c r="AZ60" s="241">
        <v>0</v>
      </c>
      <c r="BA60" s="242">
        <v>0</v>
      </c>
      <c r="BB60" s="242">
        <v>0</v>
      </c>
      <c r="BC60" s="242">
        <v>0</v>
      </c>
      <c r="BD60" s="242">
        <v>0</v>
      </c>
      <c r="BE60" s="241">
        <v>9.85</v>
      </c>
      <c r="BF60" s="242">
        <v>22.93</v>
      </c>
      <c r="BG60" s="242">
        <v>0</v>
      </c>
      <c r="BH60" s="242">
        <v>17.809999999999999</v>
      </c>
      <c r="BI60" s="242">
        <v>0</v>
      </c>
      <c r="BJ60" s="242">
        <v>0</v>
      </c>
      <c r="BK60" s="242">
        <v>27</v>
      </c>
      <c r="BL60" s="242">
        <v>16.7</v>
      </c>
      <c r="BM60" s="242">
        <v>0</v>
      </c>
      <c r="BN60" s="242">
        <v>0</v>
      </c>
      <c r="BO60" s="242">
        <v>2.11</v>
      </c>
      <c r="BP60" s="242">
        <v>0</v>
      </c>
      <c r="BQ60" s="242">
        <v>0</v>
      </c>
      <c r="BR60" s="242">
        <v>8.2200000000000006</v>
      </c>
      <c r="BS60" s="242">
        <v>0</v>
      </c>
      <c r="BT60" s="242">
        <v>0</v>
      </c>
      <c r="BU60" s="242">
        <v>0</v>
      </c>
      <c r="BV60" s="242">
        <v>10.01</v>
      </c>
      <c r="BW60" s="242">
        <v>0</v>
      </c>
      <c r="BX60" s="242">
        <v>0</v>
      </c>
      <c r="BY60" s="242">
        <v>20.97</v>
      </c>
      <c r="BZ60" s="242">
        <v>0</v>
      </c>
      <c r="CA60" s="242">
        <v>0</v>
      </c>
      <c r="CB60" s="242">
        <v>0</v>
      </c>
      <c r="CC60" s="242">
        <v>33.58</v>
      </c>
      <c r="CD60" s="214" t="s">
        <v>248</v>
      </c>
      <c r="CE60" s="232">
        <v>704.80000000000018</v>
      </c>
    </row>
    <row r="61" spans="1:83" s="205" customFormat="1" x14ac:dyDescent="0.35">
      <c r="A61" s="35" t="s">
        <v>263</v>
      </c>
      <c r="B61" s="16"/>
      <c r="C61" s="20">
        <v>929034</v>
      </c>
      <c r="D61" s="20">
        <v>0</v>
      </c>
      <c r="E61" s="20">
        <v>5529537</v>
      </c>
      <c r="F61" s="20">
        <v>0</v>
      </c>
      <c r="G61" s="20">
        <v>0</v>
      </c>
      <c r="H61" s="20">
        <v>0</v>
      </c>
      <c r="I61" s="20">
        <v>0</v>
      </c>
      <c r="J61" s="20">
        <v>220142</v>
      </c>
      <c r="K61" s="20">
        <v>0</v>
      </c>
      <c r="L61" s="20">
        <v>128530</v>
      </c>
      <c r="M61" s="20">
        <v>1100979</v>
      </c>
      <c r="N61" s="20">
        <v>0</v>
      </c>
      <c r="O61" s="20">
        <v>84775</v>
      </c>
      <c r="P61" s="26">
        <v>1400867</v>
      </c>
      <c r="Q61" s="26">
        <v>641193</v>
      </c>
      <c r="R61" s="26">
        <v>1261905</v>
      </c>
      <c r="S61" s="244">
        <v>175696</v>
      </c>
      <c r="T61" s="244">
        <v>0</v>
      </c>
      <c r="U61" s="27">
        <v>1865091</v>
      </c>
      <c r="V61" s="26">
        <v>0</v>
      </c>
      <c r="W61" s="26">
        <v>160110</v>
      </c>
      <c r="X61" s="26">
        <v>458550</v>
      </c>
      <c r="Y61" s="26">
        <v>1757218</v>
      </c>
      <c r="Z61" s="26">
        <v>0</v>
      </c>
      <c r="AA61" s="26">
        <v>31590</v>
      </c>
      <c r="AB61" s="245">
        <v>1437217</v>
      </c>
      <c r="AC61" s="26">
        <v>1342313</v>
      </c>
      <c r="AD61" s="26">
        <v>0</v>
      </c>
      <c r="AE61" s="26">
        <v>3148540</v>
      </c>
      <c r="AF61" s="26">
        <v>0</v>
      </c>
      <c r="AG61" s="26">
        <v>5248843</v>
      </c>
      <c r="AH61" s="26">
        <v>0</v>
      </c>
      <c r="AI61" s="26">
        <v>0</v>
      </c>
      <c r="AJ61" s="26">
        <v>25734150</v>
      </c>
      <c r="AK61" s="26">
        <v>0</v>
      </c>
      <c r="AL61" s="26">
        <v>0</v>
      </c>
      <c r="AM61" s="26">
        <v>0</v>
      </c>
      <c r="AN61" s="26">
        <v>0</v>
      </c>
      <c r="AO61" s="26">
        <v>563345</v>
      </c>
      <c r="AP61" s="26">
        <v>293189</v>
      </c>
      <c r="AQ61" s="26">
        <v>0</v>
      </c>
      <c r="AR61" s="26">
        <v>2504401</v>
      </c>
      <c r="AS61" s="26">
        <v>0</v>
      </c>
      <c r="AT61" s="26">
        <v>0</v>
      </c>
      <c r="AU61" s="26">
        <v>0</v>
      </c>
      <c r="AV61" s="244">
        <v>2298125</v>
      </c>
      <c r="AW61" s="244">
        <v>0</v>
      </c>
      <c r="AX61" s="244">
        <v>0</v>
      </c>
      <c r="AY61" s="26">
        <v>926851</v>
      </c>
      <c r="AZ61" s="26">
        <v>0</v>
      </c>
      <c r="BA61" s="244">
        <v>0</v>
      </c>
      <c r="BB61" s="244">
        <v>0</v>
      </c>
      <c r="BC61" s="244">
        <v>0</v>
      </c>
      <c r="BD61" s="244">
        <v>396919</v>
      </c>
      <c r="BE61" s="26">
        <v>880192</v>
      </c>
      <c r="BF61" s="244">
        <v>1117385</v>
      </c>
      <c r="BG61" s="244">
        <v>0</v>
      </c>
      <c r="BH61" s="244">
        <v>1704267</v>
      </c>
      <c r="BI61" s="244">
        <v>0</v>
      </c>
      <c r="BJ61" s="244">
        <v>0</v>
      </c>
      <c r="BK61" s="244">
        <v>1236543</v>
      </c>
      <c r="BL61" s="244">
        <v>838648</v>
      </c>
      <c r="BM61" s="244">
        <v>0</v>
      </c>
      <c r="BN61" s="244">
        <v>0</v>
      </c>
      <c r="BO61" s="244">
        <v>184260</v>
      </c>
      <c r="BP61" s="244">
        <v>0</v>
      </c>
      <c r="BQ61" s="244">
        <v>0</v>
      </c>
      <c r="BR61" s="244">
        <v>846252</v>
      </c>
      <c r="BS61" s="244">
        <v>0</v>
      </c>
      <c r="BT61" s="244">
        <v>0</v>
      </c>
      <c r="BU61" s="244">
        <v>0</v>
      </c>
      <c r="BV61" s="244">
        <v>598769</v>
      </c>
      <c r="BW61" s="244">
        <v>0</v>
      </c>
      <c r="BX61" s="244">
        <v>0</v>
      </c>
      <c r="BY61" s="244">
        <v>2244929</v>
      </c>
      <c r="BZ61" s="244">
        <v>0</v>
      </c>
      <c r="CA61" s="244">
        <v>0</v>
      </c>
      <c r="CB61" s="244">
        <v>0</v>
      </c>
      <c r="CC61" s="244">
        <v>4542897</v>
      </c>
      <c r="CD61" s="25" t="s">
        <v>248</v>
      </c>
      <c r="CE61" s="28">
        <v>73833252</v>
      </c>
    </row>
    <row r="62" spans="1:83" x14ac:dyDescent="0.35">
      <c r="A62" s="35" t="s">
        <v>11</v>
      </c>
      <c r="B62" s="16"/>
      <c r="C62" s="28">
        <v>204450</v>
      </c>
      <c r="D62" s="28">
        <v>0</v>
      </c>
      <c r="E62" s="28">
        <v>1216869</v>
      </c>
      <c r="F62" s="28">
        <v>0</v>
      </c>
      <c r="G62" s="28">
        <v>0</v>
      </c>
      <c r="H62" s="28">
        <v>0</v>
      </c>
      <c r="I62" s="28">
        <v>0</v>
      </c>
      <c r="J62" s="28">
        <v>48446</v>
      </c>
      <c r="K62" s="28">
        <v>0</v>
      </c>
      <c r="L62" s="28">
        <v>28285</v>
      </c>
      <c r="M62" s="28">
        <v>242289</v>
      </c>
      <c r="N62" s="28">
        <v>0</v>
      </c>
      <c r="O62" s="28">
        <v>18656</v>
      </c>
      <c r="P62" s="28">
        <v>308285</v>
      </c>
      <c r="Q62" s="28">
        <v>141106</v>
      </c>
      <c r="R62" s="28">
        <v>277704</v>
      </c>
      <c r="S62" s="28">
        <v>38665</v>
      </c>
      <c r="T62" s="28">
        <v>0</v>
      </c>
      <c r="U62" s="28">
        <v>410445</v>
      </c>
      <c r="V62" s="28">
        <v>0</v>
      </c>
      <c r="W62" s="28">
        <v>35235</v>
      </c>
      <c r="X62" s="28">
        <v>100912</v>
      </c>
      <c r="Y62" s="28">
        <v>386706</v>
      </c>
      <c r="Z62" s="28">
        <v>0</v>
      </c>
      <c r="AA62" s="28">
        <v>6952</v>
      </c>
      <c r="AB62" s="28">
        <v>316284</v>
      </c>
      <c r="AC62" s="28">
        <v>295399</v>
      </c>
      <c r="AD62" s="28">
        <v>0</v>
      </c>
      <c r="AE62" s="28">
        <v>692890</v>
      </c>
      <c r="AF62" s="28">
        <v>0</v>
      </c>
      <c r="AG62" s="28">
        <v>1155098</v>
      </c>
      <c r="AH62" s="28">
        <v>0</v>
      </c>
      <c r="AI62" s="28">
        <v>0</v>
      </c>
      <c r="AJ62" s="28">
        <v>5663241</v>
      </c>
      <c r="AK62" s="28">
        <v>0</v>
      </c>
      <c r="AL62" s="28">
        <v>0</v>
      </c>
      <c r="AM62" s="28">
        <v>0</v>
      </c>
      <c r="AN62" s="28">
        <v>0</v>
      </c>
      <c r="AO62" s="28">
        <v>123974</v>
      </c>
      <c r="AP62" s="28">
        <v>64521</v>
      </c>
      <c r="AQ62" s="28">
        <v>0</v>
      </c>
      <c r="AR62" s="28">
        <v>551136</v>
      </c>
      <c r="AS62" s="28">
        <v>0</v>
      </c>
      <c r="AT62" s="28">
        <v>0</v>
      </c>
      <c r="AU62" s="28">
        <v>0</v>
      </c>
      <c r="AV62" s="28">
        <v>505742</v>
      </c>
      <c r="AW62" s="28">
        <v>0</v>
      </c>
      <c r="AX62" s="28">
        <v>0</v>
      </c>
      <c r="AY62" s="28">
        <v>203969</v>
      </c>
      <c r="AZ62" s="28">
        <v>0</v>
      </c>
      <c r="BA62" s="28">
        <v>0</v>
      </c>
      <c r="BB62" s="28">
        <v>0</v>
      </c>
      <c r="BC62" s="28">
        <v>0</v>
      </c>
      <c r="BD62" s="28">
        <v>87349</v>
      </c>
      <c r="BE62" s="28">
        <v>193701</v>
      </c>
      <c r="BF62" s="28">
        <v>245900</v>
      </c>
      <c r="BG62" s="28">
        <v>0</v>
      </c>
      <c r="BH62" s="28">
        <v>375053</v>
      </c>
      <c r="BI62" s="28">
        <v>0</v>
      </c>
      <c r="BJ62" s="28">
        <v>0</v>
      </c>
      <c r="BK62" s="28">
        <v>272123</v>
      </c>
      <c r="BL62" s="28">
        <v>184559</v>
      </c>
      <c r="BM62" s="28">
        <v>0</v>
      </c>
      <c r="BN62" s="28">
        <v>0</v>
      </c>
      <c r="BO62" s="28">
        <v>40550</v>
      </c>
      <c r="BP62" s="28">
        <v>0</v>
      </c>
      <c r="BQ62" s="28">
        <v>0</v>
      </c>
      <c r="BR62" s="28">
        <v>186232</v>
      </c>
      <c r="BS62" s="28">
        <v>0</v>
      </c>
      <c r="BT62" s="28">
        <v>0</v>
      </c>
      <c r="BU62" s="28">
        <v>0</v>
      </c>
      <c r="BV62" s="28">
        <v>131769</v>
      </c>
      <c r="BW62" s="28">
        <v>0</v>
      </c>
      <c r="BX62" s="28">
        <v>0</v>
      </c>
      <c r="BY62" s="28">
        <v>494035</v>
      </c>
      <c r="BZ62" s="28">
        <v>0</v>
      </c>
      <c r="CA62" s="28">
        <v>0</v>
      </c>
      <c r="CB62" s="28">
        <v>0</v>
      </c>
      <c r="CC62" s="28">
        <v>999742</v>
      </c>
      <c r="CD62" s="25" t="s">
        <v>248</v>
      </c>
      <c r="CE62" s="28">
        <v>16248272</v>
      </c>
    </row>
    <row r="63" spans="1:83" x14ac:dyDescent="0.35">
      <c r="A63" s="35" t="s">
        <v>264</v>
      </c>
      <c r="B63" s="16"/>
      <c r="C63" s="20">
        <v>836044</v>
      </c>
      <c r="D63" s="20">
        <v>0</v>
      </c>
      <c r="E63" s="20">
        <v>498509</v>
      </c>
      <c r="F63" s="20">
        <v>0</v>
      </c>
      <c r="G63" s="20">
        <v>0</v>
      </c>
      <c r="H63" s="20">
        <v>0</v>
      </c>
      <c r="I63" s="20">
        <v>0</v>
      </c>
      <c r="J63" s="20">
        <v>19847</v>
      </c>
      <c r="K63" s="20">
        <v>0</v>
      </c>
      <c r="L63" s="20">
        <v>11588</v>
      </c>
      <c r="M63" s="20">
        <v>0</v>
      </c>
      <c r="N63" s="20">
        <v>0</v>
      </c>
      <c r="O63" s="20">
        <v>7643</v>
      </c>
      <c r="P63" s="26">
        <v>426648</v>
      </c>
      <c r="Q63" s="26">
        <v>0</v>
      </c>
      <c r="R63" s="26">
        <v>0</v>
      </c>
      <c r="S63" s="244">
        <v>16302</v>
      </c>
      <c r="T63" s="244">
        <v>0</v>
      </c>
      <c r="U63" s="27">
        <v>360400</v>
      </c>
      <c r="V63" s="26">
        <v>0</v>
      </c>
      <c r="W63" s="26">
        <v>50423</v>
      </c>
      <c r="X63" s="26">
        <v>144411</v>
      </c>
      <c r="Y63" s="26">
        <v>553402</v>
      </c>
      <c r="Z63" s="26">
        <v>0</v>
      </c>
      <c r="AA63" s="26">
        <v>9949</v>
      </c>
      <c r="AB63" s="245">
        <v>769834</v>
      </c>
      <c r="AC63" s="26">
        <v>419233</v>
      </c>
      <c r="AD63" s="26">
        <v>0</v>
      </c>
      <c r="AE63" s="26">
        <v>-5500</v>
      </c>
      <c r="AF63" s="26">
        <v>0</v>
      </c>
      <c r="AG63" s="26">
        <v>390106</v>
      </c>
      <c r="AH63" s="26">
        <v>0</v>
      </c>
      <c r="AI63" s="26">
        <v>0</v>
      </c>
      <c r="AJ63" s="26">
        <v>1071816</v>
      </c>
      <c r="AK63" s="26">
        <v>0</v>
      </c>
      <c r="AL63" s="26">
        <v>0</v>
      </c>
      <c r="AM63" s="26">
        <v>0</v>
      </c>
      <c r="AN63" s="26">
        <v>0</v>
      </c>
      <c r="AO63" s="26">
        <v>50788</v>
      </c>
      <c r="AP63" s="26">
        <v>447872</v>
      </c>
      <c r="AQ63" s="26">
        <v>0</v>
      </c>
      <c r="AR63" s="26">
        <v>38291</v>
      </c>
      <c r="AS63" s="26">
        <v>0</v>
      </c>
      <c r="AT63" s="26">
        <v>0</v>
      </c>
      <c r="AU63" s="26">
        <v>0</v>
      </c>
      <c r="AV63" s="244">
        <v>0</v>
      </c>
      <c r="AW63" s="244">
        <v>0</v>
      </c>
      <c r="AX63" s="244">
        <v>0</v>
      </c>
      <c r="AY63" s="26">
        <v>0</v>
      </c>
      <c r="AZ63" s="26">
        <v>0</v>
      </c>
      <c r="BA63" s="244">
        <v>0</v>
      </c>
      <c r="BB63" s="244">
        <v>0</v>
      </c>
      <c r="BC63" s="244">
        <v>0</v>
      </c>
      <c r="BD63" s="244">
        <v>0</v>
      </c>
      <c r="BE63" s="26">
        <v>0</v>
      </c>
      <c r="BF63" s="244">
        <v>0</v>
      </c>
      <c r="BG63" s="244">
        <v>0</v>
      </c>
      <c r="BH63" s="244">
        <v>0</v>
      </c>
      <c r="BI63" s="244">
        <v>0</v>
      </c>
      <c r="BJ63" s="244">
        <v>0</v>
      </c>
      <c r="BK63" s="244">
        <v>39185</v>
      </c>
      <c r="BL63" s="244">
        <v>0</v>
      </c>
      <c r="BM63" s="244">
        <v>0</v>
      </c>
      <c r="BN63" s="244">
        <v>0</v>
      </c>
      <c r="BO63" s="244">
        <v>0</v>
      </c>
      <c r="BP63" s="244">
        <v>0</v>
      </c>
      <c r="BQ63" s="244">
        <v>0</v>
      </c>
      <c r="BR63" s="244">
        <v>200191</v>
      </c>
      <c r="BS63" s="244">
        <v>0</v>
      </c>
      <c r="BT63" s="244">
        <v>0</v>
      </c>
      <c r="BU63" s="244">
        <v>0</v>
      </c>
      <c r="BV63" s="244">
        <v>37225</v>
      </c>
      <c r="BW63" s="244">
        <v>0</v>
      </c>
      <c r="BX63" s="244">
        <v>0</v>
      </c>
      <c r="BY63" s="244">
        <v>9802</v>
      </c>
      <c r="BZ63" s="244">
        <v>0</v>
      </c>
      <c r="CA63" s="244">
        <v>0</v>
      </c>
      <c r="CB63" s="244">
        <v>0</v>
      </c>
      <c r="CC63" s="244">
        <v>475962</v>
      </c>
      <c r="CD63" s="25" t="s">
        <v>248</v>
      </c>
      <c r="CE63" s="28">
        <v>6879971</v>
      </c>
    </row>
    <row r="64" spans="1:83" x14ac:dyDescent="0.35">
      <c r="A64" s="35" t="s">
        <v>265</v>
      </c>
      <c r="B64" s="16"/>
      <c r="C64" s="20">
        <v>70792</v>
      </c>
      <c r="D64" s="20">
        <v>0</v>
      </c>
      <c r="E64" s="20">
        <v>270359</v>
      </c>
      <c r="F64" s="20">
        <v>0</v>
      </c>
      <c r="G64" s="20">
        <v>0</v>
      </c>
      <c r="H64" s="20">
        <v>0</v>
      </c>
      <c r="I64" s="20">
        <v>0</v>
      </c>
      <c r="J64" s="20">
        <v>10764</v>
      </c>
      <c r="K64" s="20">
        <v>0</v>
      </c>
      <c r="L64" s="20">
        <v>6284</v>
      </c>
      <c r="M64" s="20">
        <v>6376</v>
      </c>
      <c r="N64" s="20">
        <v>0</v>
      </c>
      <c r="O64" s="20">
        <v>4145</v>
      </c>
      <c r="P64" s="26">
        <v>650362</v>
      </c>
      <c r="Q64" s="26">
        <v>35861</v>
      </c>
      <c r="R64" s="26">
        <v>79722</v>
      </c>
      <c r="S64" s="244">
        <v>3522620</v>
      </c>
      <c r="T64" s="244">
        <v>0</v>
      </c>
      <c r="U64" s="27">
        <v>2349575</v>
      </c>
      <c r="V64" s="26">
        <v>0</v>
      </c>
      <c r="W64" s="26">
        <v>23468</v>
      </c>
      <c r="X64" s="26">
        <v>67211</v>
      </c>
      <c r="Y64" s="26">
        <v>257562</v>
      </c>
      <c r="Z64" s="26">
        <v>0</v>
      </c>
      <c r="AA64" s="26">
        <v>4630</v>
      </c>
      <c r="AB64" s="245">
        <v>19824455</v>
      </c>
      <c r="AC64" s="26">
        <v>112110</v>
      </c>
      <c r="AD64" s="26">
        <v>0</v>
      </c>
      <c r="AE64" s="26">
        <v>90697</v>
      </c>
      <c r="AF64" s="26">
        <v>0</v>
      </c>
      <c r="AG64" s="26">
        <v>318707</v>
      </c>
      <c r="AH64" s="26">
        <v>0</v>
      </c>
      <c r="AI64" s="26">
        <v>0</v>
      </c>
      <c r="AJ64" s="26">
        <v>1945692</v>
      </c>
      <c r="AK64" s="26">
        <v>0</v>
      </c>
      <c r="AL64" s="26">
        <v>0</v>
      </c>
      <c r="AM64" s="26">
        <v>0</v>
      </c>
      <c r="AN64" s="26">
        <v>0</v>
      </c>
      <c r="AO64" s="26">
        <v>27544</v>
      </c>
      <c r="AP64" s="26">
        <v>1187614</v>
      </c>
      <c r="AQ64" s="26">
        <v>0</v>
      </c>
      <c r="AR64" s="26">
        <v>70549</v>
      </c>
      <c r="AS64" s="26">
        <v>0</v>
      </c>
      <c r="AT64" s="26">
        <v>0</v>
      </c>
      <c r="AU64" s="26">
        <v>0</v>
      </c>
      <c r="AV64" s="244">
        <v>330528</v>
      </c>
      <c r="AW64" s="244">
        <v>0</v>
      </c>
      <c r="AX64" s="244">
        <v>0</v>
      </c>
      <c r="AY64" s="26">
        <v>507439</v>
      </c>
      <c r="AZ64" s="26">
        <v>0</v>
      </c>
      <c r="BA64" s="244">
        <v>44954</v>
      </c>
      <c r="BB64" s="244">
        <v>0</v>
      </c>
      <c r="BC64" s="244">
        <v>0</v>
      </c>
      <c r="BD64" s="244">
        <v>0</v>
      </c>
      <c r="BE64" s="26">
        <v>50457</v>
      </c>
      <c r="BF64" s="244">
        <v>195897</v>
      </c>
      <c r="BG64" s="244">
        <v>14608</v>
      </c>
      <c r="BH64" s="244">
        <v>327018</v>
      </c>
      <c r="BI64" s="244">
        <v>0</v>
      </c>
      <c r="BJ64" s="244">
        <v>0</v>
      </c>
      <c r="BK64" s="244">
        <v>48243</v>
      </c>
      <c r="BL64" s="244">
        <v>16168</v>
      </c>
      <c r="BM64" s="244">
        <v>0</v>
      </c>
      <c r="BN64" s="244">
        <v>0</v>
      </c>
      <c r="BO64" s="244">
        <v>36904</v>
      </c>
      <c r="BP64" s="244">
        <v>0</v>
      </c>
      <c r="BQ64" s="244">
        <v>0</v>
      </c>
      <c r="BR64" s="244">
        <v>16461</v>
      </c>
      <c r="BS64" s="244">
        <v>0</v>
      </c>
      <c r="BT64" s="244">
        <v>0</v>
      </c>
      <c r="BU64" s="244">
        <v>0</v>
      </c>
      <c r="BV64" s="244">
        <v>13082</v>
      </c>
      <c r="BW64" s="244">
        <v>0</v>
      </c>
      <c r="BX64" s="244">
        <v>0</v>
      </c>
      <c r="BY64" s="244">
        <v>146019</v>
      </c>
      <c r="BZ64" s="244">
        <v>0</v>
      </c>
      <c r="CA64" s="244">
        <v>0</v>
      </c>
      <c r="CB64" s="244">
        <v>0</v>
      </c>
      <c r="CC64" s="244">
        <v>103669</v>
      </c>
      <c r="CD64" s="25" t="s">
        <v>248</v>
      </c>
      <c r="CE64" s="28">
        <v>32788546</v>
      </c>
    </row>
    <row r="65" spans="1:83" x14ac:dyDescent="0.35">
      <c r="A65" s="35" t="s">
        <v>266</v>
      </c>
      <c r="B65" s="16"/>
      <c r="C65" s="20">
        <v>1745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6179</v>
      </c>
      <c r="Q65" s="26">
        <v>0</v>
      </c>
      <c r="R65" s="26">
        <v>0</v>
      </c>
      <c r="S65" s="244">
        <v>3456</v>
      </c>
      <c r="T65" s="244">
        <v>0</v>
      </c>
      <c r="U65" s="27">
        <v>2056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45">
        <v>10764</v>
      </c>
      <c r="AC65" s="26">
        <v>75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127047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10786</v>
      </c>
      <c r="AQ65" s="26">
        <v>0</v>
      </c>
      <c r="AR65" s="26">
        <v>1745</v>
      </c>
      <c r="AS65" s="26">
        <v>0</v>
      </c>
      <c r="AT65" s="26">
        <v>0</v>
      </c>
      <c r="AU65" s="26">
        <v>0</v>
      </c>
      <c r="AV65" s="244">
        <v>0</v>
      </c>
      <c r="AW65" s="244">
        <v>0</v>
      </c>
      <c r="AX65" s="244">
        <v>0</v>
      </c>
      <c r="AY65" s="26">
        <v>471</v>
      </c>
      <c r="AZ65" s="26">
        <v>0</v>
      </c>
      <c r="BA65" s="244">
        <v>3338</v>
      </c>
      <c r="BB65" s="244">
        <v>0</v>
      </c>
      <c r="BC65" s="244">
        <v>0</v>
      </c>
      <c r="BD65" s="244">
        <v>0</v>
      </c>
      <c r="BE65" s="26">
        <v>1109123</v>
      </c>
      <c r="BF65" s="244">
        <v>358</v>
      </c>
      <c r="BG65" s="244">
        <v>96667</v>
      </c>
      <c r="BH65" s="244">
        <v>3715</v>
      </c>
      <c r="BI65" s="244">
        <v>0</v>
      </c>
      <c r="BJ65" s="244">
        <v>0</v>
      </c>
      <c r="BK65" s="244">
        <v>4747</v>
      </c>
      <c r="BL65" s="244">
        <v>0</v>
      </c>
      <c r="BM65" s="244">
        <v>0</v>
      </c>
      <c r="BN65" s="244">
        <v>0</v>
      </c>
      <c r="BO65" s="244">
        <v>0</v>
      </c>
      <c r="BP65" s="244">
        <v>0</v>
      </c>
      <c r="BQ65" s="244">
        <v>0</v>
      </c>
      <c r="BR65" s="244">
        <v>3377</v>
      </c>
      <c r="BS65" s="244">
        <v>0</v>
      </c>
      <c r="BT65" s="244">
        <v>0</v>
      </c>
      <c r="BU65" s="244">
        <v>0</v>
      </c>
      <c r="BV65" s="244">
        <v>8818</v>
      </c>
      <c r="BW65" s="244">
        <v>0</v>
      </c>
      <c r="BX65" s="244">
        <v>0</v>
      </c>
      <c r="BY65" s="244">
        <v>1279</v>
      </c>
      <c r="BZ65" s="244">
        <v>0</v>
      </c>
      <c r="CA65" s="244">
        <v>0</v>
      </c>
      <c r="CB65" s="244">
        <v>0</v>
      </c>
      <c r="CC65" s="244">
        <v>8962</v>
      </c>
      <c r="CD65" s="25" t="s">
        <v>248</v>
      </c>
      <c r="CE65" s="28">
        <v>1404708</v>
      </c>
    </row>
    <row r="66" spans="1:83" x14ac:dyDescent="0.35">
      <c r="A66" s="35" t="s">
        <v>267</v>
      </c>
      <c r="B66" s="16"/>
      <c r="C66" s="20">
        <v>3686</v>
      </c>
      <c r="D66" s="20">
        <v>0</v>
      </c>
      <c r="E66" s="20">
        <v>49106</v>
      </c>
      <c r="F66" s="20">
        <v>0</v>
      </c>
      <c r="G66" s="20">
        <v>0</v>
      </c>
      <c r="H66" s="20">
        <v>0</v>
      </c>
      <c r="I66" s="20">
        <v>0</v>
      </c>
      <c r="J66" s="20">
        <v>1955</v>
      </c>
      <c r="K66" s="20">
        <v>0</v>
      </c>
      <c r="L66" s="20">
        <v>1141</v>
      </c>
      <c r="M66" s="20">
        <v>228123</v>
      </c>
      <c r="N66" s="20">
        <v>0</v>
      </c>
      <c r="O66" s="20">
        <v>753</v>
      </c>
      <c r="P66" s="26">
        <v>28877</v>
      </c>
      <c r="Q66" s="26">
        <v>0</v>
      </c>
      <c r="R66" s="26">
        <v>5478</v>
      </c>
      <c r="S66" s="244">
        <v>312</v>
      </c>
      <c r="T66" s="244">
        <v>0</v>
      </c>
      <c r="U66" s="27">
        <v>1702743</v>
      </c>
      <c r="V66" s="26">
        <v>0</v>
      </c>
      <c r="W66" s="26">
        <v>43805</v>
      </c>
      <c r="X66" s="26">
        <v>125458</v>
      </c>
      <c r="Y66" s="26">
        <v>480769</v>
      </c>
      <c r="Z66" s="26">
        <v>0</v>
      </c>
      <c r="AA66" s="26">
        <v>8643</v>
      </c>
      <c r="AB66" s="245">
        <v>175850</v>
      </c>
      <c r="AC66" s="26">
        <v>4419</v>
      </c>
      <c r="AD66" s="26">
        <v>0</v>
      </c>
      <c r="AE66" s="26">
        <v>6888</v>
      </c>
      <c r="AF66" s="26">
        <v>0</v>
      </c>
      <c r="AG66" s="26">
        <v>61809</v>
      </c>
      <c r="AH66" s="26">
        <v>0</v>
      </c>
      <c r="AI66" s="26">
        <v>0</v>
      </c>
      <c r="AJ66" s="26">
        <v>430702</v>
      </c>
      <c r="AK66" s="26">
        <v>0</v>
      </c>
      <c r="AL66" s="26">
        <v>0</v>
      </c>
      <c r="AM66" s="26">
        <v>0</v>
      </c>
      <c r="AN66" s="26">
        <v>0</v>
      </c>
      <c r="AO66" s="26">
        <v>5003</v>
      </c>
      <c r="AP66" s="26">
        <v>476962</v>
      </c>
      <c r="AQ66" s="26">
        <v>0</v>
      </c>
      <c r="AR66" s="26">
        <v>47676</v>
      </c>
      <c r="AS66" s="26">
        <v>0</v>
      </c>
      <c r="AT66" s="26">
        <v>0</v>
      </c>
      <c r="AU66" s="26">
        <v>0</v>
      </c>
      <c r="AV66" s="244">
        <v>98766</v>
      </c>
      <c r="AW66" s="244">
        <v>0</v>
      </c>
      <c r="AX66" s="244">
        <v>0</v>
      </c>
      <c r="AY66" s="26">
        <v>6772</v>
      </c>
      <c r="AZ66" s="26">
        <v>0</v>
      </c>
      <c r="BA66" s="244">
        <v>295297</v>
      </c>
      <c r="BB66" s="244">
        <v>0</v>
      </c>
      <c r="BC66" s="244">
        <v>0</v>
      </c>
      <c r="BD66" s="244">
        <v>0</v>
      </c>
      <c r="BE66" s="26">
        <v>218190</v>
      </c>
      <c r="BF66" s="244">
        <v>40269</v>
      </c>
      <c r="BG66" s="244">
        <v>269073</v>
      </c>
      <c r="BH66" s="244">
        <v>2093857</v>
      </c>
      <c r="BI66" s="244">
        <v>0</v>
      </c>
      <c r="BJ66" s="244">
        <v>0</v>
      </c>
      <c r="BK66" s="244">
        <v>854287</v>
      </c>
      <c r="BL66" s="244">
        <v>2571</v>
      </c>
      <c r="BM66" s="244">
        <v>0</v>
      </c>
      <c r="BN66" s="244">
        <v>0</v>
      </c>
      <c r="BO66" s="244">
        <v>8470</v>
      </c>
      <c r="BP66" s="244">
        <v>0</v>
      </c>
      <c r="BQ66" s="244">
        <v>0</v>
      </c>
      <c r="BR66" s="244">
        <v>166850</v>
      </c>
      <c r="BS66" s="244">
        <v>0</v>
      </c>
      <c r="BT66" s="244">
        <v>0</v>
      </c>
      <c r="BU66" s="244">
        <v>0</v>
      </c>
      <c r="BV66" s="244">
        <v>94770</v>
      </c>
      <c r="BW66" s="244">
        <v>0</v>
      </c>
      <c r="BX66" s="244">
        <v>0</v>
      </c>
      <c r="BY66" s="244">
        <v>56784</v>
      </c>
      <c r="BZ66" s="244">
        <v>0</v>
      </c>
      <c r="CA66" s="244">
        <v>0</v>
      </c>
      <c r="CB66" s="244">
        <v>0</v>
      </c>
      <c r="CC66" s="244">
        <v>579422</v>
      </c>
      <c r="CD66" s="25" t="s">
        <v>248</v>
      </c>
      <c r="CE66" s="28">
        <v>8675536</v>
      </c>
    </row>
    <row r="67" spans="1:83" x14ac:dyDescent="0.35">
      <c r="A67" s="35" t="s">
        <v>16</v>
      </c>
      <c r="B67" s="16"/>
      <c r="C67" s="28">
        <v>87363</v>
      </c>
      <c r="D67" s="28">
        <v>0</v>
      </c>
      <c r="E67" s="28">
        <v>327049</v>
      </c>
      <c r="F67" s="28">
        <v>0</v>
      </c>
      <c r="G67" s="28">
        <v>0</v>
      </c>
      <c r="H67" s="28">
        <v>0</v>
      </c>
      <c r="I67" s="28">
        <v>0</v>
      </c>
      <c r="J67" s="28">
        <v>13012</v>
      </c>
      <c r="K67" s="28">
        <v>0</v>
      </c>
      <c r="L67" s="28">
        <v>7613</v>
      </c>
      <c r="M67" s="28">
        <v>0</v>
      </c>
      <c r="N67" s="28">
        <v>0</v>
      </c>
      <c r="O67" s="28">
        <v>5030</v>
      </c>
      <c r="P67" s="28">
        <v>400829</v>
      </c>
      <c r="Q67" s="28">
        <v>19753</v>
      </c>
      <c r="R67" s="28">
        <v>4561</v>
      </c>
      <c r="S67" s="28">
        <v>107585</v>
      </c>
      <c r="T67" s="28">
        <v>0</v>
      </c>
      <c r="U67" s="28">
        <v>132034</v>
      </c>
      <c r="V67" s="28">
        <v>0</v>
      </c>
      <c r="W67" s="28">
        <v>14723</v>
      </c>
      <c r="X67" s="28">
        <v>42189</v>
      </c>
      <c r="Y67" s="28">
        <v>161680</v>
      </c>
      <c r="Z67" s="28">
        <v>0</v>
      </c>
      <c r="AA67" s="28">
        <v>2918</v>
      </c>
      <c r="AB67" s="28">
        <v>50540</v>
      </c>
      <c r="AC67" s="28">
        <v>128110</v>
      </c>
      <c r="AD67" s="28">
        <v>0</v>
      </c>
      <c r="AE67" s="28">
        <v>217585</v>
      </c>
      <c r="AF67" s="28">
        <v>0</v>
      </c>
      <c r="AG67" s="28">
        <v>212957</v>
      </c>
      <c r="AH67" s="28">
        <v>0</v>
      </c>
      <c r="AI67" s="28">
        <v>0</v>
      </c>
      <c r="AJ67" s="28">
        <v>1287905</v>
      </c>
      <c r="AK67" s="28">
        <v>0</v>
      </c>
      <c r="AL67" s="28">
        <v>0</v>
      </c>
      <c r="AM67" s="28">
        <v>0</v>
      </c>
      <c r="AN67" s="28">
        <v>0</v>
      </c>
      <c r="AO67" s="28">
        <v>33335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130323</v>
      </c>
      <c r="AW67" s="28">
        <v>0</v>
      </c>
      <c r="AX67" s="28">
        <v>0</v>
      </c>
      <c r="AY67" s="28">
        <v>0</v>
      </c>
      <c r="AZ67" s="28">
        <v>143973</v>
      </c>
      <c r="BA67" s="28">
        <v>0</v>
      </c>
      <c r="BB67" s="28">
        <v>0</v>
      </c>
      <c r="BC67" s="28">
        <v>0</v>
      </c>
      <c r="BD67" s="28">
        <v>0</v>
      </c>
      <c r="BE67" s="28">
        <v>428899</v>
      </c>
      <c r="BF67" s="28">
        <v>108692</v>
      </c>
      <c r="BG67" s="28">
        <v>0</v>
      </c>
      <c r="BH67" s="28">
        <v>187905</v>
      </c>
      <c r="BI67" s="28">
        <v>0</v>
      </c>
      <c r="BJ67" s="28">
        <v>0</v>
      </c>
      <c r="BK67" s="28">
        <v>55134</v>
      </c>
      <c r="BL67" s="28">
        <v>66436</v>
      </c>
      <c r="BM67" s="28">
        <v>0</v>
      </c>
      <c r="BN67" s="28">
        <v>0</v>
      </c>
      <c r="BO67" s="28">
        <v>8149</v>
      </c>
      <c r="BP67" s="28">
        <v>0</v>
      </c>
      <c r="BQ67" s="28">
        <v>0</v>
      </c>
      <c r="BR67" s="28">
        <v>45442</v>
      </c>
      <c r="BS67" s="28">
        <v>0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59896</v>
      </c>
      <c r="BZ67" s="28">
        <v>0</v>
      </c>
      <c r="CA67" s="28">
        <v>0</v>
      </c>
      <c r="CB67" s="28">
        <v>0</v>
      </c>
      <c r="CC67" s="28">
        <v>513713</v>
      </c>
      <c r="CD67" s="25" t="s">
        <v>248</v>
      </c>
      <c r="CE67" s="28">
        <v>5005333</v>
      </c>
    </row>
    <row r="68" spans="1:83" x14ac:dyDescent="0.35">
      <c r="A68" s="35" t="s">
        <v>268</v>
      </c>
      <c r="B68" s="28"/>
      <c r="C68" s="20">
        <v>0</v>
      </c>
      <c r="D68" s="20">
        <v>0</v>
      </c>
      <c r="E68" s="20">
        <v>538</v>
      </c>
      <c r="F68" s="20">
        <v>0</v>
      </c>
      <c r="G68" s="20">
        <v>0</v>
      </c>
      <c r="H68" s="20">
        <v>0</v>
      </c>
      <c r="I68" s="20">
        <v>0</v>
      </c>
      <c r="J68" s="20">
        <v>21</v>
      </c>
      <c r="K68" s="20">
        <v>0</v>
      </c>
      <c r="L68" s="20">
        <v>13</v>
      </c>
      <c r="M68" s="20">
        <v>26814</v>
      </c>
      <c r="N68" s="20">
        <v>0</v>
      </c>
      <c r="O68" s="20">
        <v>8</v>
      </c>
      <c r="P68" s="26">
        <v>5094</v>
      </c>
      <c r="Q68" s="26">
        <v>0</v>
      </c>
      <c r="R68" s="26">
        <v>2071</v>
      </c>
      <c r="S68" s="244">
        <v>4379</v>
      </c>
      <c r="T68" s="244">
        <v>0</v>
      </c>
      <c r="U68" s="27">
        <v>76763</v>
      </c>
      <c r="V68" s="26">
        <v>0</v>
      </c>
      <c r="W68" s="26">
        <v>13715</v>
      </c>
      <c r="X68" s="26">
        <v>39279</v>
      </c>
      <c r="Y68" s="26">
        <v>150524</v>
      </c>
      <c r="Z68" s="26">
        <v>0</v>
      </c>
      <c r="AA68" s="26">
        <v>2706</v>
      </c>
      <c r="AB68" s="245">
        <v>24984</v>
      </c>
      <c r="AC68" s="26">
        <v>37963</v>
      </c>
      <c r="AD68" s="26">
        <v>0</v>
      </c>
      <c r="AE68" s="26">
        <v>0</v>
      </c>
      <c r="AF68" s="26">
        <v>0</v>
      </c>
      <c r="AG68" s="26">
        <v>953</v>
      </c>
      <c r="AH68" s="26">
        <v>0</v>
      </c>
      <c r="AI68" s="26">
        <v>0</v>
      </c>
      <c r="AJ68" s="26">
        <v>27349</v>
      </c>
      <c r="AK68" s="26">
        <v>0</v>
      </c>
      <c r="AL68" s="26">
        <v>0</v>
      </c>
      <c r="AM68" s="26">
        <v>0</v>
      </c>
      <c r="AN68" s="26">
        <v>0</v>
      </c>
      <c r="AO68" s="26">
        <v>55</v>
      </c>
      <c r="AP68" s="26">
        <v>7370</v>
      </c>
      <c r="AQ68" s="26">
        <v>0</v>
      </c>
      <c r="AR68" s="26">
        <v>11422</v>
      </c>
      <c r="AS68" s="26">
        <v>0</v>
      </c>
      <c r="AT68" s="26">
        <v>0</v>
      </c>
      <c r="AU68" s="26">
        <v>0</v>
      </c>
      <c r="AV68" s="244">
        <v>0</v>
      </c>
      <c r="AW68" s="244">
        <v>0</v>
      </c>
      <c r="AX68" s="244">
        <v>0</v>
      </c>
      <c r="AY68" s="26">
        <v>4724</v>
      </c>
      <c r="AZ68" s="26">
        <v>0</v>
      </c>
      <c r="BA68" s="244">
        <v>0</v>
      </c>
      <c r="BB68" s="244">
        <v>0</v>
      </c>
      <c r="BC68" s="244">
        <v>0</v>
      </c>
      <c r="BD68" s="244">
        <v>0</v>
      </c>
      <c r="BE68" s="26">
        <v>3335</v>
      </c>
      <c r="BF68" s="244">
        <v>15390</v>
      </c>
      <c r="BG68" s="244">
        <v>0</v>
      </c>
      <c r="BH68" s="244">
        <v>0</v>
      </c>
      <c r="BI68" s="244">
        <v>0</v>
      </c>
      <c r="BJ68" s="244">
        <v>0</v>
      </c>
      <c r="BK68" s="244">
        <v>19727</v>
      </c>
      <c r="BL68" s="244">
        <v>0</v>
      </c>
      <c r="BM68" s="244">
        <v>0</v>
      </c>
      <c r="BN68" s="244">
        <v>0</v>
      </c>
      <c r="BO68" s="244">
        <v>0</v>
      </c>
      <c r="BP68" s="244">
        <v>0</v>
      </c>
      <c r="BQ68" s="244">
        <v>0</v>
      </c>
      <c r="BR68" s="244">
        <v>10</v>
      </c>
      <c r="BS68" s="244">
        <v>0</v>
      </c>
      <c r="BT68" s="244">
        <v>0</v>
      </c>
      <c r="BU68" s="244">
        <v>0</v>
      </c>
      <c r="BV68" s="244">
        <v>19727</v>
      </c>
      <c r="BW68" s="244">
        <v>0</v>
      </c>
      <c r="BX68" s="244">
        <v>0</v>
      </c>
      <c r="BY68" s="244">
        <v>249</v>
      </c>
      <c r="BZ68" s="244">
        <v>0</v>
      </c>
      <c r="CA68" s="244">
        <v>0</v>
      </c>
      <c r="CB68" s="244">
        <v>0</v>
      </c>
      <c r="CC68" s="244">
        <v>205063</v>
      </c>
      <c r="CD68" s="25" t="s">
        <v>248</v>
      </c>
      <c r="CE68" s="28">
        <v>700246</v>
      </c>
    </row>
    <row r="69" spans="1:83" x14ac:dyDescent="0.35">
      <c r="A69" s="35" t="s">
        <v>269</v>
      </c>
      <c r="B69" s="16"/>
      <c r="C69" s="28">
        <v>7410</v>
      </c>
      <c r="D69" s="28">
        <v>0</v>
      </c>
      <c r="E69" s="28">
        <v>78420</v>
      </c>
      <c r="F69" s="28">
        <v>0</v>
      </c>
      <c r="G69" s="28">
        <v>0</v>
      </c>
      <c r="H69" s="28">
        <v>0</v>
      </c>
      <c r="I69" s="28">
        <v>0</v>
      </c>
      <c r="J69" s="28">
        <v>3122</v>
      </c>
      <c r="K69" s="28">
        <v>0</v>
      </c>
      <c r="L69" s="28">
        <v>1823</v>
      </c>
      <c r="M69" s="28">
        <v>34354</v>
      </c>
      <c r="N69" s="28">
        <v>0</v>
      </c>
      <c r="O69" s="28">
        <v>1202</v>
      </c>
      <c r="P69" s="28">
        <v>77742</v>
      </c>
      <c r="Q69" s="28">
        <v>0</v>
      </c>
      <c r="R69" s="28">
        <v>44778</v>
      </c>
      <c r="S69" s="28">
        <v>87822</v>
      </c>
      <c r="T69" s="28">
        <v>0</v>
      </c>
      <c r="U69" s="28">
        <v>165248</v>
      </c>
      <c r="V69" s="28">
        <v>0</v>
      </c>
      <c r="W69" s="28">
        <v>40267</v>
      </c>
      <c r="X69" s="28">
        <v>115324</v>
      </c>
      <c r="Y69" s="28">
        <v>441935</v>
      </c>
      <c r="Z69" s="28">
        <v>0</v>
      </c>
      <c r="AA69" s="28">
        <v>7945</v>
      </c>
      <c r="AB69" s="28">
        <v>102761</v>
      </c>
      <c r="AC69" s="28">
        <v>47677</v>
      </c>
      <c r="AD69" s="28">
        <v>0</v>
      </c>
      <c r="AE69" s="28">
        <v>26032</v>
      </c>
      <c r="AF69" s="28">
        <v>0</v>
      </c>
      <c r="AG69" s="28">
        <v>56474</v>
      </c>
      <c r="AH69" s="28">
        <v>0</v>
      </c>
      <c r="AI69" s="28">
        <v>0</v>
      </c>
      <c r="AJ69" s="28">
        <v>339753</v>
      </c>
      <c r="AK69" s="28">
        <v>0</v>
      </c>
      <c r="AL69" s="28">
        <v>0</v>
      </c>
      <c r="AM69" s="28">
        <v>0</v>
      </c>
      <c r="AN69" s="28">
        <v>0</v>
      </c>
      <c r="AO69" s="28">
        <v>7990</v>
      </c>
      <c r="AP69" s="28">
        <v>35685</v>
      </c>
      <c r="AQ69" s="28">
        <v>0</v>
      </c>
      <c r="AR69" s="28">
        <v>61499</v>
      </c>
      <c r="AS69" s="28">
        <v>0</v>
      </c>
      <c r="AT69" s="28">
        <v>0</v>
      </c>
      <c r="AU69" s="28">
        <v>0</v>
      </c>
      <c r="AV69" s="28">
        <v>31217</v>
      </c>
      <c r="AW69" s="28">
        <v>0</v>
      </c>
      <c r="AX69" s="28">
        <v>0</v>
      </c>
      <c r="AY69" s="28">
        <v>30221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138892</v>
      </c>
      <c r="BF69" s="28">
        <v>3916</v>
      </c>
      <c r="BG69" s="28">
        <v>38845</v>
      </c>
      <c r="BH69" s="28">
        <v>250474</v>
      </c>
      <c r="BI69" s="28">
        <v>0</v>
      </c>
      <c r="BJ69" s="28">
        <v>0</v>
      </c>
      <c r="BK69" s="28">
        <v>257755</v>
      </c>
      <c r="BL69" s="28">
        <v>1642</v>
      </c>
      <c r="BM69" s="28">
        <v>0</v>
      </c>
      <c r="BN69" s="28">
        <v>0</v>
      </c>
      <c r="BO69" s="28">
        <v>8378</v>
      </c>
      <c r="BP69" s="28">
        <v>0</v>
      </c>
      <c r="BQ69" s="28">
        <v>0</v>
      </c>
      <c r="BR69" s="28">
        <v>59252</v>
      </c>
      <c r="BS69" s="28">
        <v>0</v>
      </c>
      <c r="BT69" s="28">
        <v>0</v>
      </c>
      <c r="BU69" s="28">
        <v>0</v>
      </c>
      <c r="BV69" s="28">
        <v>5751</v>
      </c>
      <c r="BW69" s="28">
        <v>0</v>
      </c>
      <c r="BX69" s="28">
        <v>0</v>
      </c>
      <c r="BY69" s="28">
        <v>163976</v>
      </c>
      <c r="BZ69" s="28">
        <v>0</v>
      </c>
      <c r="CA69" s="28">
        <v>0</v>
      </c>
      <c r="CB69" s="28">
        <v>0</v>
      </c>
      <c r="CC69" s="28">
        <v>808569</v>
      </c>
      <c r="CD69" s="28">
        <v>3379143</v>
      </c>
      <c r="CE69" s="28">
        <v>6963294</v>
      </c>
    </row>
    <row r="70" spans="1:83" x14ac:dyDescent="0.35">
      <c r="A70" s="29" t="s">
        <v>270</v>
      </c>
      <c r="B70" s="30"/>
      <c r="C70" s="234">
        <v>0</v>
      </c>
      <c r="D70" s="234">
        <v>0</v>
      </c>
      <c r="E70" s="234">
        <v>0</v>
      </c>
      <c r="F70" s="234">
        <v>0</v>
      </c>
      <c r="G70" s="234">
        <v>0</v>
      </c>
      <c r="H70" s="234">
        <v>0</v>
      </c>
      <c r="I70" s="234">
        <v>0</v>
      </c>
      <c r="J70" s="234">
        <v>0</v>
      </c>
      <c r="K70" s="234">
        <v>0</v>
      </c>
      <c r="L70" s="234">
        <v>0</v>
      </c>
      <c r="M70" s="234">
        <v>0</v>
      </c>
      <c r="N70" s="234">
        <v>0</v>
      </c>
      <c r="O70" s="234">
        <v>0</v>
      </c>
      <c r="P70" s="234">
        <v>0</v>
      </c>
      <c r="Q70" s="234">
        <v>0</v>
      </c>
      <c r="R70" s="234">
        <v>0</v>
      </c>
      <c r="S70" s="234">
        <v>0</v>
      </c>
      <c r="T70" s="234">
        <v>0</v>
      </c>
      <c r="U70" s="234">
        <v>0</v>
      </c>
      <c r="V70" s="234">
        <v>0</v>
      </c>
      <c r="W70" s="234">
        <v>0</v>
      </c>
      <c r="X70" s="234">
        <v>0</v>
      </c>
      <c r="Y70" s="234">
        <v>0</v>
      </c>
      <c r="Z70" s="234">
        <v>0</v>
      </c>
      <c r="AA70" s="234">
        <v>0</v>
      </c>
      <c r="AB70" s="234">
        <v>0</v>
      </c>
      <c r="AC70" s="234">
        <v>0</v>
      </c>
      <c r="AD70" s="234">
        <v>0</v>
      </c>
      <c r="AE70" s="234">
        <v>0</v>
      </c>
      <c r="AF70" s="234">
        <v>0</v>
      </c>
      <c r="AG70" s="234">
        <v>0</v>
      </c>
      <c r="AH70" s="234">
        <v>0</v>
      </c>
      <c r="AI70" s="234">
        <v>0</v>
      </c>
      <c r="AJ70" s="234">
        <v>0</v>
      </c>
      <c r="AK70" s="234">
        <v>0</v>
      </c>
      <c r="AL70" s="234">
        <v>0</v>
      </c>
      <c r="AM70" s="234">
        <v>0</v>
      </c>
      <c r="AN70" s="234">
        <v>0</v>
      </c>
      <c r="AO70" s="234">
        <v>0</v>
      </c>
      <c r="AP70" s="234">
        <v>0</v>
      </c>
      <c r="AQ70" s="234">
        <v>0</v>
      </c>
      <c r="AR70" s="234">
        <v>0</v>
      </c>
      <c r="AS70" s="234">
        <v>0</v>
      </c>
      <c r="AT70" s="234">
        <v>0</v>
      </c>
      <c r="AU70" s="234">
        <v>0</v>
      </c>
      <c r="AV70" s="234">
        <v>0</v>
      </c>
      <c r="AW70" s="234">
        <v>0</v>
      </c>
      <c r="AX70" s="234">
        <v>0</v>
      </c>
      <c r="AY70" s="234">
        <v>0</v>
      </c>
      <c r="AZ70" s="234">
        <v>0</v>
      </c>
      <c r="BA70" s="234">
        <v>0</v>
      </c>
      <c r="BB70" s="234">
        <v>0</v>
      </c>
      <c r="BC70" s="234">
        <v>0</v>
      </c>
      <c r="BD70" s="234">
        <v>0</v>
      </c>
      <c r="BE70" s="234">
        <v>0</v>
      </c>
      <c r="BF70" s="234">
        <v>0</v>
      </c>
      <c r="BG70" s="234">
        <v>0</v>
      </c>
      <c r="BH70" s="234">
        <v>0</v>
      </c>
      <c r="BI70" s="234">
        <v>0</v>
      </c>
      <c r="BJ70" s="234">
        <v>0</v>
      </c>
      <c r="BK70" s="234">
        <v>0</v>
      </c>
      <c r="BL70" s="234">
        <v>0</v>
      </c>
      <c r="BM70" s="234">
        <v>0</v>
      </c>
      <c r="BN70" s="234">
        <v>0</v>
      </c>
      <c r="BO70" s="234">
        <v>0</v>
      </c>
      <c r="BP70" s="234">
        <v>0</v>
      </c>
      <c r="BQ70" s="234">
        <v>0</v>
      </c>
      <c r="BR70" s="234">
        <v>0</v>
      </c>
      <c r="BS70" s="234">
        <v>0</v>
      </c>
      <c r="BT70" s="234">
        <v>0</v>
      </c>
      <c r="BU70" s="234">
        <v>0</v>
      </c>
      <c r="BV70" s="234">
        <v>0</v>
      </c>
      <c r="BW70" s="234">
        <v>0</v>
      </c>
      <c r="BX70" s="234">
        <v>0</v>
      </c>
      <c r="BY70" s="234">
        <v>0</v>
      </c>
      <c r="BZ70" s="234">
        <v>0</v>
      </c>
      <c r="CA70" s="234">
        <v>0</v>
      </c>
      <c r="CB70" s="234">
        <v>0</v>
      </c>
      <c r="CC70" s="234">
        <v>0</v>
      </c>
      <c r="CD70" s="234">
        <v>0</v>
      </c>
      <c r="CE70" s="28">
        <v>0</v>
      </c>
    </row>
    <row r="71" spans="1:83" x14ac:dyDescent="0.35">
      <c r="A71" s="29" t="s">
        <v>271</v>
      </c>
      <c r="B71" s="30"/>
      <c r="C71" s="234">
        <v>0</v>
      </c>
      <c r="D71" s="234">
        <v>0</v>
      </c>
      <c r="E71" s="234">
        <v>0</v>
      </c>
      <c r="F71" s="234">
        <v>0</v>
      </c>
      <c r="G71" s="234">
        <v>0</v>
      </c>
      <c r="H71" s="234">
        <v>0</v>
      </c>
      <c r="I71" s="234">
        <v>0</v>
      </c>
      <c r="J71" s="234">
        <v>0</v>
      </c>
      <c r="K71" s="234">
        <v>0</v>
      </c>
      <c r="L71" s="234">
        <v>0</v>
      </c>
      <c r="M71" s="234">
        <v>0</v>
      </c>
      <c r="N71" s="234">
        <v>0</v>
      </c>
      <c r="O71" s="234">
        <v>0</v>
      </c>
      <c r="P71" s="234">
        <v>0</v>
      </c>
      <c r="Q71" s="234">
        <v>0</v>
      </c>
      <c r="R71" s="234">
        <v>0</v>
      </c>
      <c r="S71" s="234">
        <v>0</v>
      </c>
      <c r="T71" s="234">
        <v>0</v>
      </c>
      <c r="U71" s="234">
        <v>0</v>
      </c>
      <c r="V71" s="234">
        <v>0</v>
      </c>
      <c r="W71" s="234">
        <v>0</v>
      </c>
      <c r="X71" s="234">
        <v>0</v>
      </c>
      <c r="Y71" s="234">
        <v>0</v>
      </c>
      <c r="Z71" s="234">
        <v>0</v>
      </c>
      <c r="AA71" s="234">
        <v>0</v>
      </c>
      <c r="AB71" s="234">
        <v>0</v>
      </c>
      <c r="AC71" s="234">
        <v>0</v>
      </c>
      <c r="AD71" s="234">
        <v>0</v>
      </c>
      <c r="AE71" s="234">
        <v>0</v>
      </c>
      <c r="AF71" s="234">
        <v>0</v>
      </c>
      <c r="AG71" s="234">
        <v>0</v>
      </c>
      <c r="AH71" s="234">
        <v>0</v>
      </c>
      <c r="AI71" s="234">
        <v>0</v>
      </c>
      <c r="AJ71" s="234">
        <v>0</v>
      </c>
      <c r="AK71" s="234">
        <v>0</v>
      </c>
      <c r="AL71" s="234">
        <v>0</v>
      </c>
      <c r="AM71" s="234">
        <v>0</v>
      </c>
      <c r="AN71" s="234">
        <v>0</v>
      </c>
      <c r="AO71" s="234">
        <v>0</v>
      </c>
      <c r="AP71" s="234">
        <v>0</v>
      </c>
      <c r="AQ71" s="234">
        <v>0</v>
      </c>
      <c r="AR71" s="234">
        <v>0</v>
      </c>
      <c r="AS71" s="234">
        <v>0</v>
      </c>
      <c r="AT71" s="234">
        <v>0</v>
      </c>
      <c r="AU71" s="234">
        <v>0</v>
      </c>
      <c r="AV71" s="234">
        <v>0</v>
      </c>
      <c r="AW71" s="234">
        <v>0</v>
      </c>
      <c r="AX71" s="234">
        <v>0</v>
      </c>
      <c r="AY71" s="234">
        <v>0</v>
      </c>
      <c r="AZ71" s="234">
        <v>0</v>
      </c>
      <c r="BA71" s="234">
        <v>0</v>
      </c>
      <c r="BB71" s="234">
        <v>0</v>
      </c>
      <c r="BC71" s="234">
        <v>0</v>
      </c>
      <c r="BD71" s="234">
        <v>0</v>
      </c>
      <c r="BE71" s="234">
        <v>0</v>
      </c>
      <c r="BF71" s="234">
        <v>0</v>
      </c>
      <c r="BG71" s="234">
        <v>0</v>
      </c>
      <c r="BH71" s="234">
        <v>0</v>
      </c>
      <c r="BI71" s="234">
        <v>0</v>
      </c>
      <c r="BJ71" s="234">
        <v>0</v>
      </c>
      <c r="BK71" s="234">
        <v>0</v>
      </c>
      <c r="BL71" s="234">
        <v>0</v>
      </c>
      <c r="BM71" s="234">
        <v>0</v>
      </c>
      <c r="BN71" s="234">
        <v>0</v>
      </c>
      <c r="BO71" s="234">
        <v>0</v>
      </c>
      <c r="BP71" s="234">
        <v>0</v>
      </c>
      <c r="BQ71" s="234">
        <v>0</v>
      </c>
      <c r="BR71" s="234">
        <v>0</v>
      </c>
      <c r="BS71" s="234">
        <v>0</v>
      </c>
      <c r="BT71" s="234">
        <v>0</v>
      </c>
      <c r="BU71" s="234">
        <v>0</v>
      </c>
      <c r="BV71" s="234">
        <v>0</v>
      </c>
      <c r="BW71" s="234">
        <v>0</v>
      </c>
      <c r="BX71" s="234">
        <v>0</v>
      </c>
      <c r="BY71" s="234">
        <v>0</v>
      </c>
      <c r="BZ71" s="234">
        <v>0</v>
      </c>
      <c r="CA71" s="234">
        <v>0</v>
      </c>
      <c r="CB71" s="234">
        <v>0</v>
      </c>
      <c r="CC71" s="234">
        <v>0</v>
      </c>
      <c r="CD71" s="234">
        <v>0</v>
      </c>
      <c r="CE71" s="28">
        <v>0</v>
      </c>
    </row>
    <row r="72" spans="1:83" x14ac:dyDescent="0.35">
      <c r="A72" s="29" t="s">
        <v>272</v>
      </c>
      <c r="B72" s="30"/>
      <c r="C72" s="234">
        <v>0</v>
      </c>
      <c r="D72" s="234">
        <v>0</v>
      </c>
      <c r="E72" s="234">
        <v>0</v>
      </c>
      <c r="F72" s="234">
        <v>0</v>
      </c>
      <c r="G72" s="234">
        <v>0</v>
      </c>
      <c r="H72" s="234">
        <v>0</v>
      </c>
      <c r="I72" s="234">
        <v>0</v>
      </c>
      <c r="J72" s="234">
        <v>0</v>
      </c>
      <c r="K72" s="234">
        <v>0</v>
      </c>
      <c r="L72" s="234">
        <v>0</v>
      </c>
      <c r="M72" s="234">
        <v>0</v>
      </c>
      <c r="N72" s="234">
        <v>0</v>
      </c>
      <c r="O72" s="234">
        <v>0</v>
      </c>
      <c r="P72" s="234">
        <v>0</v>
      </c>
      <c r="Q72" s="234">
        <v>0</v>
      </c>
      <c r="R72" s="234">
        <v>0</v>
      </c>
      <c r="S72" s="234">
        <v>0</v>
      </c>
      <c r="T72" s="234">
        <v>0</v>
      </c>
      <c r="U72" s="234">
        <v>0</v>
      </c>
      <c r="V72" s="234">
        <v>0</v>
      </c>
      <c r="W72" s="234">
        <v>0</v>
      </c>
      <c r="X72" s="234">
        <v>0</v>
      </c>
      <c r="Y72" s="234">
        <v>0</v>
      </c>
      <c r="Z72" s="234">
        <v>0</v>
      </c>
      <c r="AA72" s="234">
        <v>0</v>
      </c>
      <c r="AB72" s="234">
        <v>0</v>
      </c>
      <c r="AC72" s="234">
        <v>0</v>
      </c>
      <c r="AD72" s="234">
        <v>0</v>
      </c>
      <c r="AE72" s="234">
        <v>0</v>
      </c>
      <c r="AF72" s="234">
        <v>0</v>
      </c>
      <c r="AG72" s="234">
        <v>0</v>
      </c>
      <c r="AH72" s="234">
        <v>0</v>
      </c>
      <c r="AI72" s="234">
        <v>0</v>
      </c>
      <c r="AJ72" s="234">
        <v>0</v>
      </c>
      <c r="AK72" s="234">
        <v>0</v>
      </c>
      <c r="AL72" s="234">
        <v>0</v>
      </c>
      <c r="AM72" s="234">
        <v>0</v>
      </c>
      <c r="AN72" s="234">
        <v>0</v>
      </c>
      <c r="AO72" s="234">
        <v>0</v>
      </c>
      <c r="AP72" s="234">
        <v>0</v>
      </c>
      <c r="AQ72" s="234">
        <v>0</v>
      </c>
      <c r="AR72" s="234">
        <v>0</v>
      </c>
      <c r="AS72" s="234">
        <v>0</v>
      </c>
      <c r="AT72" s="234">
        <v>0</v>
      </c>
      <c r="AU72" s="234">
        <v>0</v>
      </c>
      <c r="AV72" s="234">
        <v>0</v>
      </c>
      <c r="AW72" s="234">
        <v>0</v>
      </c>
      <c r="AX72" s="234">
        <v>0</v>
      </c>
      <c r="AY72" s="234">
        <v>0</v>
      </c>
      <c r="AZ72" s="234">
        <v>0</v>
      </c>
      <c r="BA72" s="234">
        <v>0</v>
      </c>
      <c r="BB72" s="234">
        <v>0</v>
      </c>
      <c r="BC72" s="234">
        <v>0</v>
      </c>
      <c r="BD72" s="234">
        <v>0</v>
      </c>
      <c r="BE72" s="234">
        <v>0</v>
      </c>
      <c r="BF72" s="234">
        <v>0</v>
      </c>
      <c r="BG72" s="234">
        <v>0</v>
      </c>
      <c r="BH72" s="234">
        <v>0</v>
      </c>
      <c r="BI72" s="234">
        <v>0</v>
      </c>
      <c r="BJ72" s="234">
        <v>0</v>
      </c>
      <c r="BK72" s="234">
        <v>0</v>
      </c>
      <c r="BL72" s="234">
        <v>0</v>
      </c>
      <c r="BM72" s="234">
        <v>0</v>
      </c>
      <c r="BN72" s="234">
        <v>0</v>
      </c>
      <c r="BO72" s="234">
        <v>0</v>
      </c>
      <c r="BP72" s="234">
        <v>0</v>
      </c>
      <c r="BQ72" s="234">
        <v>0</v>
      </c>
      <c r="BR72" s="234">
        <v>0</v>
      </c>
      <c r="BS72" s="234">
        <v>0</v>
      </c>
      <c r="BT72" s="234">
        <v>0</v>
      </c>
      <c r="BU72" s="234">
        <v>0</v>
      </c>
      <c r="BV72" s="234">
        <v>0</v>
      </c>
      <c r="BW72" s="234">
        <v>0</v>
      </c>
      <c r="BX72" s="234">
        <v>0</v>
      </c>
      <c r="BY72" s="234">
        <v>0</v>
      </c>
      <c r="BZ72" s="234">
        <v>0</v>
      </c>
      <c r="CA72" s="234">
        <v>0</v>
      </c>
      <c r="CB72" s="234">
        <v>0</v>
      </c>
      <c r="CC72" s="234">
        <v>0</v>
      </c>
      <c r="CD72" s="234">
        <v>0</v>
      </c>
      <c r="CE72" s="28">
        <v>0</v>
      </c>
    </row>
    <row r="73" spans="1:83" x14ac:dyDescent="0.35">
      <c r="A73" s="29" t="s">
        <v>273</v>
      </c>
      <c r="B73" s="30"/>
      <c r="C73" s="234">
        <v>0</v>
      </c>
      <c r="D73" s="234">
        <v>0</v>
      </c>
      <c r="E73" s="234">
        <v>0</v>
      </c>
      <c r="F73" s="234">
        <v>0</v>
      </c>
      <c r="G73" s="234">
        <v>0</v>
      </c>
      <c r="H73" s="234">
        <v>0</v>
      </c>
      <c r="I73" s="234">
        <v>0</v>
      </c>
      <c r="J73" s="234">
        <v>0</v>
      </c>
      <c r="K73" s="234">
        <v>0</v>
      </c>
      <c r="L73" s="234">
        <v>0</v>
      </c>
      <c r="M73" s="234">
        <v>0</v>
      </c>
      <c r="N73" s="234">
        <v>0</v>
      </c>
      <c r="O73" s="234">
        <v>0</v>
      </c>
      <c r="P73" s="234">
        <v>0</v>
      </c>
      <c r="Q73" s="234">
        <v>0</v>
      </c>
      <c r="R73" s="234">
        <v>0</v>
      </c>
      <c r="S73" s="234">
        <v>0</v>
      </c>
      <c r="T73" s="234">
        <v>0</v>
      </c>
      <c r="U73" s="234">
        <v>0</v>
      </c>
      <c r="V73" s="234">
        <v>0</v>
      </c>
      <c r="W73" s="234">
        <v>0</v>
      </c>
      <c r="X73" s="234">
        <v>0</v>
      </c>
      <c r="Y73" s="234">
        <v>0</v>
      </c>
      <c r="Z73" s="234">
        <v>0</v>
      </c>
      <c r="AA73" s="234">
        <v>0</v>
      </c>
      <c r="AB73" s="234">
        <v>0</v>
      </c>
      <c r="AC73" s="234">
        <v>0</v>
      </c>
      <c r="AD73" s="234">
        <v>0</v>
      </c>
      <c r="AE73" s="234">
        <v>0</v>
      </c>
      <c r="AF73" s="234">
        <v>0</v>
      </c>
      <c r="AG73" s="234">
        <v>0</v>
      </c>
      <c r="AH73" s="234">
        <v>0</v>
      </c>
      <c r="AI73" s="234">
        <v>0</v>
      </c>
      <c r="AJ73" s="234">
        <v>0</v>
      </c>
      <c r="AK73" s="234">
        <v>0</v>
      </c>
      <c r="AL73" s="234">
        <v>0</v>
      </c>
      <c r="AM73" s="234">
        <v>0</v>
      </c>
      <c r="AN73" s="234">
        <v>0</v>
      </c>
      <c r="AO73" s="234">
        <v>0</v>
      </c>
      <c r="AP73" s="234">
        <v>0</v>
      </c>
      <c r="AQ73" s="234">
        <v>0</v>
      </c>
      <c r="AR73" s="234">
        <v>0</v>
      </c>
      <c r="AS73" s="234">
        <v>0</v>
      </c>
      <c r="AT73" s="234">
        <v>0</v>
      </c>
      <c r="AU73" s="234">
        <v>0</v>
      </c>
      <c r="AV73" s="234">
        <v>0</v>
      </c>
      <c r="AW73" s="234">
        <v>0</v>
      </c>
      <c r="AX73" s="234">
        <v>0</v>
      </c>
      <c r="AY73" s="234">
        <v>0</v>
      </c>
      <c r="AZ73" s="234">
        <v>0</v>
      </c>
      <c r="BA73" s="234">
        <v>0</v>
      </c>
      <c r="BB73" s="234">
        <v>0</v>
      </c>
      <c r="BC73" s="234">
        <v>0</v>
      </c>
      <c r="BD73" s="234">
        <v>0</v>
      </c>
      <c r="BE73" s="234">
        <v>0</v>
      </c>
      <c r="BF73" s="234">
        <v>0</v>
      </c>
      <c r="BG73" s="234">
        <v>0</v>
      </c>
      <c r="BH73" s="234">
        <v>0</v>
      </c>
      <c r="BI73" s="234">
        <v>0</v>
      </c>
      <c r="BJ73" s="234">
        <v>0</v>
      </c>
      <c r="BK73" s="234">
        <v>0</v>
      </c>
      <c r="BL73" s="234">
        <v>0</v>
      </c>
      <c r="BM73" s="234">
        <v>0</v>
      </c>
      <c r="BN73" s="234">
        <v>0</v>
      </c>
      <c r="BO73" s="234">
        <v>0</v>
      </c>
      <c r="BP73" s="234">
        <v>0</v>
      </c>
      <c r="BQ73" s="234">
        <v>0</v>
      </c>
      <c r="BR73" s="234">
        <v>0</v>
      </c>
      <c r="BS73" s="234">
        <v>0</v>
      </c>
      <c r="BT73" s="234">
        <v>0</v>
      </c>
      <c r="BU73" s="234">
        <v>0</v>
      </c>
      <c r="BV73" s="234">
        <v>0</v>
      </c>
      <c r="BW73" s="234">
        <v>0</v>
      </c>
      <c r="BX73" s="234">
        <v>0</v>
      </c>
      <c r="BY73" s="234">
        <v>0</v>
      </c>
      <c r="BZ73" s="234">
        <v>0</v>
      </c>
      <c r="CA73" s="234">
        <v>0</v>
      </c>
      <c r="CB73" s="234">
        <v>0</v>
      </c>
      <c r="CC73" s="234">
        <v>0</v>
      </c>
      <c r="CD73" s="234">
        <v>1389602</v>
      </c>
      <c r="CE73" s="28">
        <v>1389602</v>
      </c>
    </row>
    <row r="74" spans="1:83" x14ac:dyDescent="0.35">
      <c r="A74" s="29" t="s">
        <v>274</v>
      </c>
      <c r="B74" s="30"/>
      <c r="C74" s="234">
        <v>0</v>
      </c>
      <c r="D74" s="234">
        <v>0</v>
      </c>
      <c r="E74" s="234">
        <v>0</v>
      </c>
      <c r="F74" s="234">
        <v>0</v>
      </c>
      <c r="G74" s="234">
        <v>0</v>
      </c>
      <c r="H74" s="234">
        <v>0</v>
      </c>
      <c r="I74" s="234">
        <v>0</v>
      </c>
      <c r="J74" s="234">
        <v>0</v>
      </c>
      <c r="K74" s="234">
        <v>0</v>
      </c>
      <c r="L74" s="234">
        <v>0</v>
      </c>
      <c r="M74" s="234">
        <v>0</v>
      </c>
      <c r="N74" s="234">
        <v>0</v>
      </c>
      <c r="O74" s="234">
        <v>0</v>
      </c>
      <c r="P74" s="234">
        <v>0</v>
      </c>
      <c r="Q74" s="234">
        <v>0</v>
      </c>
      <c r="R74" s="234">
        <v>0</v>
      </c>
      <c r="S74" s="234">
        <v>0</v>
      </c>
      <c r="T74" s="234">
        <v>0</v>
      </c>
      <c r="U74" s="234">
        <v>0</v>
      </c>
      <c r="V74" s="234">
        <v>0</v>
      </c>
      <c r="W74" s="234">
        <v>0</v>
      </c>
      <c r="X74" s="234">
        <v>0</v>
      </c>
      <c r="Y74" s="234">
        <v>0</v>
      </c>
      <c r="Z74" s="234">
        <v>0</v>
      </c>
      <c r="AA74" s="234">
        <v>0</v>
      </c>
      <c r="AB74" s="234">
        <v>0</v>
      </c>
      <c r="AC74" s="234">
        <v>0</v>
      </c>
      <c r="AD74" s="234">
        <v>0</v>
      </c>
      <c r="AE74" s="234">
        <v>0</v>
      </c>
      <c r="AF74" s="234">
        <v>0</v>
      </c>
      <c r="AG74" s="234">
        <v>0</v>
      </c>
      <c r="AH74" s="234">
        <v>0</v>
      </c>
      <c r="AI74" s="234">
        <v>0</v>
      </c>
      <c r="AJ74" s="234">
        <v>0</v>
      </c>
      <c r="AK74" s="234">
        <v>0</v>
      </c>
      <c r="AL74" s="234">
        <v>0</v>
      </c>
      <c r="AM74" s="234">
        <v>0</v>
      </c>
      <c r="AN74" s="234">
        <v>0</v>
      </c>
      <c r="AO74" s="234">
        <v>0</v>
      </c>
      <c r="AP74" s="234">
        <v>0</v>
      </c>
      <c r="AQ74" s="234">
        <v>0</v>
      </c>
      <c r="AR74" s="234">
        <v>0</v>
      </c>
      <c r="AS74" s="234">
        <v>0</v>
      </c>
      <c r="AT74" s="234">
        <v>0</v>
      </c>
      <c r="AU74" s="234">
        <v>0</v>
      </c>
      <c r="AV74" s="234">
        <v>0</v>
      </c>
      <c r="AW74" s="234">
        <v>0</v>
      </c>
      <c r="AX74" s="234">
        <v>0</v>
      </c>
      <c r="AY74" s="234">
        <v>0</v>
      </c>
      <c r="AZ74" s="234">
        <v>0</v>
      </c>
      <c r="BA74" s="234">
        <v>0</v>
      </c>
      <c r="BB74" s="234">
        <v>0</v>
      </c>
      <c r="BC74" s="234">
        <v>0</v>
      </c>
      <c r="BD74" s="234">
        <v>0</v>
      </c>
      <c r="BE74" s="234">
        <v>0</v>
      </c>
      <c r="BF74" s="234">
        <v>0</v>
      </c>
      <c r="BG74" s="234">
        <v>0</v>
      </c>
      <c r="BH74" s="234">
        <v>0</v>
      </c>
      <c r="BI74" s="234">
        <v>0</v>
      </c>
      <c r="BJ74" s="234">
        <v>0</v>
      </c>
      <c r="BK74" s="234">
        <v>0</v>
      </c>
      <c r="BL74" s="234">
        <v>0</v>
      </c>
      <c r="BM74" s="234">
        <v>0</v>
      </c>
      <c r="BN74" s="234">
        <v>0</v>
      </c>
      <c r="BO74" s="234">
        <v>0</v>
      </c>
      <c r="BP74" s="234">
        <v>0</v>
      </c>
      <c r="BQ74" s="234">
        <v>0</v>
      </c>
      <c r="BR74" s="234">
        <v>0</v>
      </c>
      <c r="BS74" s="234">
        <v>0</v>
      </c>
      <c r="BT74" s="234">
        <v>0</v>
      </c>
      <c r="BU74" s="234">
        <v>0</v>
      </c>
      <c r="BV74" s="234">
        <v>0</v>
      </c>
      <c r="BW74" s="234">
        <v>0</v>
      </c>
      <c r="BX74" s="234">
        <v>0</v>
      </c>
      <c r="BY74" s="234">
        <v>0</v>
      </c>
      <c r="BZ74" s="234">
        <v>0</v>
      </c>
      <c r="CA74" s="234">
        <v>0</v>
      </c>
      <c r="CB74" s="234">
        <v>0</v>
      </c>
      <c r="CC74" s="234">
        <v>0</v>
      </c>
      <c r="CD74" s="234">
        <v>0</v>
      </c>
      <c r="CE74" s="28">
        <v>0</v>
      </c>
    </row>
    <row r="75" spans="1:83" x14ac:dyDescent="0.35">
      <c r="A75" s="29" t="s">
        <v>275</v>
      </c>
      <c r="B75" s="30"/>
      <c r="C75" s="234">
        <v>0</v>
      </c>
      <c r="D75" s="234">
        <v>0</v>
      </c>
      <c r="E75" s="234">
        <v>0</v>
      </c>
      <c r="F75" s="234">
        <v>0</v>
      </c>
      <c r="G75" s="234">
        <v>0</v>
      </c>
      <c r="H75" s="234">
        <v>0</v>
      </c>
      <c r="I75" s="234">
        <v>0</v>
      </c>
      <c r="J75" s="234">
        <v>0</v>
      </c>
      <c r="K75" s="234">
        <v>0</v>
      </c>
      <c r="L75" s="234">
        <v>0</v>
      </c>
      <c r="M75" s="234">
        <v>0</v>
      </c>
      <c r="N75" s="234">
        <v>0</v>
      </c>
      <c r="O75" s="234">
        <v>0</v>
      </c>
      <c r="P75" s="234">
        <v>0</v>
      </c>
      <c r="Q75" s="234">
        <v>0</v>
      </c>
      <c r="R75" s="234">
        <v>0</v>
      </c>
      <c r="S75" s="234">
        <v>0</v>
      </c>
      <c r="T75" s="234">
        <v>0</v>
      </c>
      <c r="U75" s="234">
        <v>0</v>
      </c>
      <c r="V75" s="234">
        <v>0</v>
      </c>
      <c r="W75" s="234">
        <v>0</v>
      </c>
      <c r="X75" s="234">
        <v>0</v>
      </c>
      <c r="Y75" s="234">
        <v>0</v>
      </c>
      <c r="Z75" s="234">
        <v>0</v>
      </c>
      <c r="AA75" s="234">
        <v>0</v>
      </c>
      <c r="AB75" s="234">
        <v>0</v>
      </c>
      <c r="AC75" s="234">
        <v>0</v>
      </c>
      <c r="AD75" s="234">
        <v>0</v>
      </c>
      <c r="AE75" s="234">
        <v>0</v>
      </c>
      <c r="AF75" s="234">
        <v>0</v>
      </c>
      <c r="AG75" s="234">
        <v>0</v>
      </c>
      <c r="AH75" s="234">
        <v>0</v>
      </c>
      <c r="AI75" s="234">
        <v>0</v>
      </c>
      <c r="AJ75" s="234">
        <v>0</v>
      </c>
      <c r="AK75" s="234">
        <v>0</v>
      </c>
      <c r="AL75" s="234">
        <v>0</v>
      </c>
      <c r="AM75" s="234">
        <v>0</v>
      </c>
      <c r="AN75" s="234">
        <v>0</v>
      </c>
      <c r="AO75" s="234">
        <v>0</v>
      </c>
      <c r="AP75" s="234">
        <v>0</v>
      </c>
      <c r="AQ75" s="234">
        <v>0</v>
      </c>
      <c r="AR75" s="234">
        <v>0</v>
      </c>
      <c r="AS75" s="234">
        <v>0</v>
      </c>
      <c r="AT75" s="234">
        <v>0</v>
      </c>
      <c r="AU75" s="234">
        <v>0</v>
      </c>
      <c r="AV75" s="234">
        <v>0</v>
      </c>
      <c r="AW75" s="234">
        <v>0</v>
      </c>
      <c r="AX75" s="234">
        <v>0</v>
      </c>
      <c r="AY75" s="234">
        <v>0</v>
      </c>
      <c r="AZ75" s="234">
        <v>0</v>
      </c>
      <c r="BA75" s="234">
        <v>0</v>
      </c>
      <c r="BB75" s="234">
        <v>0</v>
      </c>
      <c r="BC75" s="234">
        <v>0</v>
      </c>
      <c r="BD75" s="234">
        <v>0</v>
      </c>
      <c r="BE75" s="234">
        <v>0</v>
      </c>
      <c r="BF75" s="234">
        <v>0</v>
      </c>
      <c r="BG75" s="234">
        <v>0</v>
      </c>
      <c r="BH75" s="234">
        <v>0</v>
      </c>
      <c r="BI75" s="234">
        <v>0</v>
      </c>
      <c r="BJ75" s="234">
        <v>0</v>
      </c>
      <c r="BK75" s="234">
        <v>0</v>
      </c>
      <c r="BL75" s="234">
        <v>0</v>
      </c>
      <c r="BM75" s="234">
        <v>0</v>
      </c>
      <c r="BN75" s="234">
        <v>0</v>
      </c>
      <c r="BO75" s="234">
        <v>0</v>
      </c>
      <c r="BP75" s="234">
        <v>0</v>
      </c>
      <c r="BQ75" s="234">
        <v>0</v>
      </c>
      <c r="BR75" s="234">
        <v>0</v>
      </c>
      <c r="BS75" s="234">
        <v>0</v>
      </c>
      <c r="BT75" s="234">
        <v>0</v>
      </c>
      <c r="BU75" s="234">
        <v>0</v>
      </c>
      <c r="BV75" s="234">
        <v>0</v>
      </c>
      <c r="BW75" s="234">
        <v>0</v>
      </c>
      <c r="BX75" s="234">
        <v>0</v>
      </c>
      <c r="BY75" s="234">
        <v>0</v>
      </c>
      <c r="BZ75" s="234">
        <v>0</v>
      </c>
      <c r="CA75" s="234">
        <v>0</v>
      </c>
      <c r="CB75" s="234">
        <v>0</v>
      </c>
      <c r="CC75" s="234">
        <v>0</v>
      </c>
      <c r="CD75" s="234">
        <v>0</v>
      </c>
      <c r="CE75" s="28">
        <v>0</v>
      </c>
    </row>
    <row r="76" spans="1:83" x14ac:dyDescent="0.35">
      <c r="A76" s="29" t="s">
        <v>276</v>
      </c>
      <c r="B76" s="207"/>
      <c r="C76" s="234">
        <v>0</v>
      </c>
      <c r="D76" s="234">
        <v>0</v>
      </c>
      <c r="E76" s="234">
        <v>0</v>
      </c>
      <c r="F76" s="234">
        <v>0</v>
      </c>
      <c r="G76" s="234">
        <v>0</v>
      </c>
      <c r="H76" s="234">
        <v>0</v>
      </c>
      <c r="I76" s="234">
        <v>0</v>
      </c>
      <c r="J76" s="234">
        <v>0</v>
      </c>
      <c r="K76" s="234">
        <v>0</v>
      </c>
      <c r="L76" s="234">
        <v>0</v>
      </c>
      <c r="M76" s="234">
        <v>0</v>
      </c>
      <c r="N76" s="234">
        <v>0</v>
      </c>
      <c r="O76" s="234">
        <v>0</v>
      </c>
      <c r="P76" s="234">
        <v>0</v>
      </c>
      <c r="Q76" s="234">
        <v>0</v>
      </c>
      <c r="R76" s="234">
        <v>0</v>
      </c>
      <c r="S76" s="234">
        <v>0</v>
      </c>
      <c r="T76" s="234">
        <v>0</v>
      </c>
      <c r="U76" s="234">
        <v>0</v>
      </c>
      <c r="V76" s="234">
        <v>0</v>
      </c>
      <c r="W76" s="234">
        <v>0</v>
      </c>
      <c r="X76" s="234">
        <v>0</v>
      </c>
      <c r="Y76" s="234">
        <v>0</v>
      </c>
      <c r="Z76" s="234">
        <v>0</v>
      </c>
      <c r="AA76" s="234">
        <v>0</v>
      </c>
      <c r="AB76" s="234">
        <v>0</v>
      </c>
      <c r="AC76" s="234">
        <v>0</v>
      </c>
      <c r="AD76" s="234">
        <v>0</v>
      </c>
      <c r="AE76" s="234">
        <v>0</v>
      </c>
      <c r="AF76" s="234">
        <v>0</v>
      </c>
      <c r="AG76" s="234">
        <v>0</v>
      </c>
      <c r="AH76" s="234">
        <v>0</v>
      </c>
      <c r="AI76" s="234">
        <v>0</v>
      </c>
      <c r="AJ76" s="234">
        <v>0</v>
      </c>
      <c r="AK76" s="234">
        <v>0</v>
      </c>
      <c r="AL76" s="234">
        <v>0</v>
      </c>
      <c r="AM76" s="234">
        <v>0</v>
      </c>
      <c r="AN76" s="234">
        <v>0</v>
      </c>
      <c r="AO76" s="234">
        <v>0</v>
      </c>
      <c r="AP76" s="234">
        <v>0</v>
      </c>
      <c r="AQ76" s="234">
        <v>0</v>
      </c>
      <c r="AR76" s="234">
        <v>0</v>
      </c>
      <c r="AS76" s="234">
        <v>0</v>
      </c>
      <c r="AT76" s="234">
        <v>0</v>
      </c>
      <c r="AU76" s="234">
        <v>0</v>
      </c>
      <c r="AV76" s="234">
        <v>0</v>
      </c>
      <c r="AW76" s="234">
        <v>0</v>
      </c>
      <c r="AX76" s="234">
        <v>0</v>
      </c>
      <c r="AY76" s="234">
        <v>0</v>
      </c>
      <c r="AZ76" s="234">
        <v>0</v>
      </c>
      <c r="BA76" s="234">
        <v>0</v>
      </c>
      <c r="BB76" s="234">
        <v>0</v>
      </c>
      <c r="BC76" s="234">
        <v>0</v>
      </c>
      <c r="BD76" s="234">
        <v>0</v>
      </c>
      <c r="BE76" s="234">
        <v>0</v>
      </c>
      <c r="BF76" s="234">
        <v>0</v>
      </c>
      <c r="BG76" s="234">
        <v>0</v>
      </c>
      <c r="BH76" s="234">
        <v>0</v>
      </c>
      <c r="BI76" s="234">
        <v>0</v>
      </c>
      <c r="BJ76" s="234">
        <v>0</v>
      </c>
      <c r="BK76" s="234">
        <v>0</v>
      </c>
      <c r="BL76" s="234">
        <v>0</v>
      </c>
      <c r="BM76" s="234">
        <v>0</v>
      </c>
      <c r="BN76" s="234">
        <v>0</v>
      </c>
      <c r="BO76" s="234">
        <v>0</v>
      </c>
      <c r="BP76" s="234">
        <v>0</v>
      </c>
      <c r="BQ76" s="234">
        <v>0</v>
      </c>
      <c r="BR76" s="234">
        <v>0</v>
      </c>
      <c r="BS76" s="234">
        <v>0</v>
      </c>
      <c r="BT76" s="234">
        <v>0</v>
      </c>
      <c r="BU76" s="234">
        <v>0</v>
      </c>
      <c r="BV76" s="234">
        <v>0</v>
      </c>
      <c r="BW76" s="234">
        <v>0</v>
      </c>
      <c r="BX76" s="234">
        <v>0</v>
      </c>
      <c r="BY76" s="234">
        <v>0</v>
      </c>
      <c r="BZ76" s="234">
        <v>0</v>
      </c>
      <c r="CA76" s="234">
        <v>0</v>
      </c>
      <c r="CB76" s="234">
        <v>0</v>
      </c>
      <c r="CC76" s="234">
        <v>0</v>
      </c>
      <c r="CD76" s="234">
        <v>0</v>
      </c>
      <c r="CE76" s="28">
        <v>0</v>
      </c>
    </row>
    <row r="77" spans="1:83" x14ac:dyDescent="0.35">
      <c r="A77" s="29" t="s">
        <v>277</v>
      </c>
      <c r="B77" s="30"/>
      <c r="C77" s="234">
        <v>5545</v>
      </c>
      <c r="D77" s="234">
        <v>0</v>
      </c>
      <c r="E77" s="234">
        <v>14994</v>
      </c>
      <c r="F77" s="234">
        <v>0</v>
      </c>
      <c r="G77" s="234">
        <v>0</v>
      </c>
      <c r="H77" s="234">
        <v>0</v>
      </c>
      <c r="I77" s="234">
        <v>0</v>
      </c>
      <c r="J77" s="234">
        <v>597</v>
      </c>
      <c r="K77" s="234">
        <v>0</v>
      </c>
      <c r="L77" s="234">
        <v>349</v>
      </c>
      <c r="M77" s="234">
        <v>103</v>
      </c>
      <c r="N77" s="234">
        <v>0</v>
      </c>
      <c r="O77" s="234">
        <v>230</v>
      </c>
      <c r="P77" s="234">
        <v>71944</v>
      </c>
      <c r="Q77" s="234">
        <v>0</v>
      </c>
      <c r="R77" s="234">
        <v>7184</v>
      </c>
      <c r="S77" s="234">
        <v>35932</v>
      </c>
      <c r="T77" s="234">
        <v>0</v>
      </c>
      <c r="U77" s="234">
        <v>129817</v>
      </c>
      <c r="V77" s="234">
        <v>0</v>
      </c>
      <c r="W77" s="234">
        <v>38422</v>
      </c>
      <c r="X77" s="234">
        <v>110040</v>
      </c>
      <c r="Y77" s="234">
        <v>421686</v>
      </c>
      <c r="Z77" s="234">
        <v>0</v>
      </c>
      <c r="AA77" s="234">
        <v>7581</v>
      </c>
      <c r="AB77" s="234">
        <v>1517</v>
      </c>
      <c r="AC77" s="234">
        <v>19385</v>
      </c>
      <c r="AD77" s="234">
        <v>0</v>
      </c>
      <c r="AE77" s="234">
        <v>3147</v>
      </c>
      <c r="AF77" s="234">
        <v>0</v>
      </c>
      <c r="AG77" s="234">
        <v>14508</v>
      </c>
      <c r="AH77" s="234">
        <v>0</v>
      </c>
      <c r="AI77" s="234">
        <v>0</v>
      </c>
      <c r="AJ77" s="234">
        <v>27489</v>
      </c>
      <c r="AK77" s="234">
        <v>0</v>
      </c>
      <c r="AL77" s="234">
        <v>0</v>
      </c>
      <c r="AM77" s="234">
        <v>0</v>
      </c>
      <c r="AN77" s="234">
        <v>0</v>
      </c>
      <c r="AO77" s="234">
        <v>1528</v>
      </c>
      <c r="AP77" s="234">
        <v>12219</v>
      </c>
      <c r="AQ77" s="234">
        <v>0</v>
      </c>
      <c r="AR77" s="234">
        <v>0</v>
      </c>
      <c r="AS77" s="234">
        <v>0</v>
      </c>
      <c r="AT77" s="234">
        <v>0</v>
      </c>
      <c r="AU77" s="234">
        <v>0</v>
      </c>
      <c r="AV77" s="234">
        <v>5084</v>
      </c>
      <c r="AW77" s="234">
        <v>0</v>
      </c>
      <c r="AX77" s="234">
        <v>0</v>
      </c>
      <c r="AY77" s="234">
        <v>7237</v>
      </c>
      <c r="AZ77" s="234">
        <v>0</v>
      </c>
      <c r="BA77" s="234">
        <v>0</v>
      </c>
      <c r="BB77" s="234">
        <v>0</v>
      </c>
      <c r="BC77" s="234">
        <v>0</v>
      </c>
      <c r="BD77" s="234">
        <v>0</v>
      </c>
      <c r="BE77" s="234">
        <v>135970</v>
      </c>
      <c r="BF77" s="234">
        <v>3088</v>
      </c>
      <c r="BG77" s="234">
        <v>0</v>
      </c>
      <c r="BH77" s="234">
        <v>509</v>
      </c>
      <c r="BI77" s="234">
        <v>0</v>
      </c>
      <c r="BJ77" s="234">
        <v>0</v>
      </c>
      <c r="BK77" s="234">
        <v>0</v>
      </c>
      <c r="BL77" s="234">
        <v>1582</v>
      </c>
      <c r="BM77" s="234">
        <v>0</v>
      </c>
      <c r="BN77" s="234">
        <v>0</v>
      </c>
      <c r="BO77" s="234">
        <v>3639</v>
      </c>
      <c r="BP77" s="234">
        <v>0</v>
      </c>
      <c r="BQ77" s="234">
        <v>0</v>
      </c>
      <c r="BR77" s="234">
        <v>0</v>
      </c>
      <c r="BS77" s="234">
        <v>0</v>
      </c>
      <c r="BT77" s="234">
        <v>0</v>
      </c>
      <c r="BU77" s="234">
        <v>0</v>
      </c>
      <c r="BV77" s="234">
        <v>147</v>
      </c>
      <c r="BW77" s="234">
        <v>0</v>
      </c>
      <c r="BX77" s="234">
        <v>0</v>
      </c>
      <c r="BY77" s="234">
        <v>13918</v>
      </c>
      <c r="BZ77" s="234">
        <v>0</v>
      </c>
      <c r="CA77" s="234">
        <v>0</v>
      </c>
      <c r="CB77" s="234">
        <v>0</v>
      </c>
      <c r="CC77" s="234">
        <v>3830</v>
      </c>
      <c r="CD77" s="234">
        <v>24587</v>
      </c>
      <c r="CE77" s="28">
        <v>1123808</v>
      </c>
    </row>
    <row r="78" spans="1:83" x14ac:dyDescent="0.35">
      <c r="A78" s="29" t="s">
        <v>278</v>
      </c>
      <c r="B78" s="16"/>
      <c r="C78" s="234">
        <v>0</v>
      </c>
      <c r="D78" s="234">
        <v>0</v>
      </c>
      <c r="E78" s="234">
        <v>0</v>
      </c>
      <c r="F78" s="234">
        <v>0</v>
      </c>
      <c r="G78" s="234">
        <v>0</v>
      </c>
      <c r="H78" s="234">
        <v>0</v>
      </c>
      <c r="I78" s="234">
        <v>0</v>
      </c>
      <c r="J78" s="234">
        <v>0</v>
      </c>
      <c r="K78" s="234">
        <v>0</v>
      </c>
      <c r="L78" s="234">
        <v>0</v>
      </c>
      <c r="M78" s="234">
        <v>0</v>
      </c>
      <c r="N78" s="234">
        <v>0</v>
      </c>
      <c r="O78" s="234">
        <v>0</v>
      </c>
      <c r="P78" s="234">
        <v>0</v>
      </c>
      <c r="Q78" s="234">
        <v>0</v>
      </c>
      <c r="R78" s="234">
        <v>0</v>
      </c>
      <c r="S78" s="234">
        <v>0</v>
      </c>
      <c r="T78" s="234">
        <v>0</v>
      </c>
      <c r="U78" s="234">
        <v>0</v>
      </c>
      <c r="V78" s="234">
        <v>0</v>
      </c>
      <c r="W78" s="234">
        <v>0</v>
      </c>
      <c r="X78" s="234">
        <v>0</v>
      </c>
      <c r="Y78" s="234">
        <v>0</v>
      </c>
      <c r="Z78" s="234">
        <v>0</v>
      </c>
      <c r="AA78" s="234">
        <v>0</v>
      </c>
      <c r="AB78" s="234">
        <v>0</v>
      </c>
      <c r="AC78" s="234">
        <v>0</v>
      </c>
      <c r="AD78" s="234">
        <v>0</v>
      </c>
      <c r="AE78" s="234">
        <v>0</v>
      </c>
      <c r="AF78" s="234">
        <v>0</v>
      </c>
      <c r="AG78" s="234">
        <v>0</v>
      </c>
      <c r="AH78" s="234">
        <v>0</v>
      </c>
      <c r="AI78" s="234">
        <v>0</v>
      </c>
      <c r="AJ78" s="234">
        <v>0</v>
      </c>
      <c r="AK78" s="234">
        <v>0</v>
      </c>
      <c r="AL78" s="234">
        <v>0</v>
      </c>
      <c r="AM78" s="234">
        <v>0</v>
      </c>
      <c r="AN78" s="234">
        <v>0</v>
      </c>
      <c r="AO78" s="234">
        <v>0</v>
      </c>
      <c r="AP78" s="234">
        <v>0</v>
      </c>
      <c r="AQ78" s="234">
        <v>0</v>
      </c>
      <c r="AR78" s="234">
        <v>0</v>
      </c>
      <c r="AS78" s="234">
        <v>0</v>
      </c>
      <c r="AT78" s="234">
        <v>0</v>
      </c>
      <c r="AU78" s="234">
        <v>0</v>
      </c>
      <c r="AV78" s="234">
        <v>0</v>
      </c>
      <c r="AW78" s="234">
        <v>0</v>
      </c>
      <c r="AX78" s="234">
        <v>0</v>
      </c>
      <c r="AY78" s="234">
        <v>0</v>
      </c>
      <c r="AZ78" s="234">
        <v>0</v>
      </c>
      <c r="BA78" s="234">
        <v>0</v>
      </c>
      <c r="BB78" s="234">
        <v>0</v>
      </c>
      <c r="BC78" s="234">
        <v>0</v>
      </c>
      <c r="BD78" s="234">
        <v>0</v>
      </c>
      <c r="BE78" s="234">
        <v>0</v>
      </c>
      <c r="BF78" s="234">
        <v>0</v>
      </c>
      <c r="BG78" s="234">
        <v>0</v>
      </c>
      <c r="BH78" s="234">
        <v>0</v>
      </c>
      <c r="BI78" s="234">
        <v>0</v>
      </c>
      <c r="BJ78" s="234">
        <v>0</v>
      </c>
      <c r="BK78" s="234">
        <v>0</v>
      </c>
      <c r="BL78" s="234">
        <v>0</v>
      </c>
      <c r="BM78" s="234">
        <v>0</v>
      </c>
      <c r="BN78" s="234">
        <v>0</v>
      </c>
      <c r="BO78" s="234">
        <v>0</v>
      </c>
      <c r="BP78" s="234">
        <v>0</v>
      </c>
      <c r="BQ78" s="234">
        <v>0</v>
      </c>
      <c r="BR78" s="234">
        <v>0</v>
      </c>
      <c r="BS78" s="234">
        <v>0</v>
      </c>
      <c r="BT78" s="234">
        <v>0</v>
      </c>
      <c r="BU78" s="234">
        <v>0</v>
      </c>
      <c r="BV78" s="234">
        <v>0</v>
      </c>
      <c r="BW78" s="234">
        <v>0</v>
      </c>
      <c r="BX78" s="234">
        <v>0</v>
      </c>
      <c r="BY78" s="234">
        <v>0</v>
      </c>
      <c r="BZ78" s="234">
        <v>0</v>
      </c>
      <c r="CA78" s="234">
        <v>0</v>
      </c>
      <c r="CB78" s="234">
        <v>0</v>
      </c>
      <c r="CC78" s="234">
        <v>0</v>
      </c>
      <c r="CD78" s="234">
        <v>0</v>
      </c>
      <c r="CE78" s="28">
        <v>0</v>
      </c>
    </row>
    <row r="79" spans="1:83" x14ac:dyDescent="0.35">
      <c r="A79" s="29" t="s">
        <v>279</v>
      </c>
      <c r="B79" s="16"/>
      <c r="C79" s="234">
        <v>0</v>
      </c>
      <c r="D79" s="234">
        <v>0</v>
      </c>
      <c r="E79" s="234">
        <v>0</v>
      </c>
      <c r="F79" s="234">
        <v>0</v>
      </c>
      <c r="G79" s="234">
        <v>0</v>
      </c>
      <c r="H79" s="234">
        <v>0</v>
      </c>
      <c r="I79" s="234">
        <v>0</v>
      </c>
      <c r="J79" s="234">
        <v>0</v>
      </c>
      <c r="K79" s="234">
        <v>0</v>
      </c>
      <c r="L79" s="234">
        <v>0</v>
      </c>
      <c r="M79" s="234">
        <v>0</v>
      </c>
      <c r="N79" s="234">
        <v>0</v>
      </c>
      <c r="O79" s="234">
        <v>0</v>
      </c>
      <c r="P79" s="234">
        <v>0</v>
      </c>
      <c r="Q79" s="234">
        <v>0</v>
      </c>
      <c r="R79" s="234">
        <v>0</v>
      </c>
      <c r="S79" s="234">
        <v>0</v>
      </c>
      <c r="T79" s="234">
        <v>0</v>
      </c>
      <c r="U79" s="234">
        <v>0</v>
      </c>
      <c r="V79" s="234">
        <v>0</v>
      </c>
      <c r="W79" s="234">
        <v>0</v>
      </c>
      <c r="X79" s="234">
        <v>0</v>
      </c>
      <c r="Y79" s="234">
        <v>0</v>
      </c>
      <c r="Z79" s="234">
        <v>0</v>
      </c>
      <c r="AA79" s="234">
        <v>0</v>
      </c>
      <c r="AB79" s="234">
        <v>0</v>
      </c>
      <c r="AC79" s="234">
        <v>0</v>
      </c>
      <c r="AD79" s="234">
        <v>0</v>
      </c>
      <c r="AE79" s="234">
        <v>0</v>
      </c>
      <c r="AF79" s="234">
        <v>0</v>
      </c>
      <c r="AG79" s="234">
        <v>0</v>
      </c>
      <c r="AH79" s="234">
        <v>0</v>
      </c>
      <c r="AI79" s="234">
        <v>0</v>
      </c>
      <c r="AJ79" s="234">
        <v>0</v>
      </c>
      <c r="AK79" s="234">
        <v>0</v>
      </c>
      <c r="AL79" s="234">
        <v>0</v>
      </c>
      <c r="AM79" s="234">
        <v>0</v>
      </c>
      <c r="AN79" s="234">
        <v>0</v>
      </c>
      <c r="AO79" s="234">
        <v>0</v>
      </c>
      <c r="AP79" s="234">
        <v>0</v>
      </c>
      <c r="AQ79" s="234">
        <v>0</v>
      </c>
      <c r="AR79" s="234">
        <v>0</v>
      </c>
      <c r="AS79" s="234">
        <v>0</v>
      </c>
      <c r="AT79" s="234">
        <v>0</v>
      </c>
      <c r="AU79" s="234">
        <v>0</v>
      </c>
      <c r="AV79" s="234">
        <v>0</v>
      </c>
      <c r="AW79" s="234">
        <v>0</v>
      </c>
      <c r="AX79" s="234">
        <v>0</v>
      </c>
      <c r="AY79" s="234">
        <v>0</v>
      </c>
      <c r="AZ79" s="234">
        <v>0</v>
      </c>
      <c r="BA79" s="234">
        <v>0</v>
      </c>
      <c r="BB79" s="234">
        <v>0</v>
      </c>
      <c r="BC79" s="234">
        <v>0</v>
      </c>
      <c r="BD79" s="234">
        <v>0</v>
      </c>
      <c r="BE79" s="234">
        <v>0</v>
      </c>
      <c r="BF79" s="234">
        <v>0</v>
      </c>
      <c r="BG79" s="234">
        <v>0</v>
      </c>
      <c r="BH79" s="234">
        <v>0</v>
      </c>
      <c r="BI79" s="234">
        <v>0</v>
      </c>
      <c r="BJ79" s="234">
        <v>0</v>
      </c>
      <c r="BK79" s="234">
        <v>0</v>
      </c>
      <c r="BL79" s="234">
        <v>0</v>
      </c>
      <c r="BM79" s="234">
        <v>0</v>
      </c>
      <c r="BN79" s="234">
        <v>0</v>
      </c>
      <c r="BO79" s="234">
        <v>0</v>
      </c>
      <c r="BP79" s="234">
        <v>0</v>
      </c>
      <c r="BQ79" s="234">
        <v>0</v>
      </c>
      <c r="BR79" s="234">
        <v>0</v>
      </c>
      <c r="BS79" s="234">
        <v>0</v>
      </c>
      <c r="BT79" s="234">
        <v>0</v>
      </c>
      <c r="BU79" s="234">
        <v>0</v>
      </c>
      <c r="BV79" s="234">
        <v>0</v>
      </c>
      <c r="BW79" s="234">
        <v>0</v>
      </c>
      <c r="BX79" s="234">
        <v>0</v>
      </c>
      <c r="BY79" s="234">
        <v>0</v>
      </c>
      <c r="BZ79" s="234">
        <v>0</v>
      </c>
      <c r="CA79" s="234">
        <v>0</v>
      </c>
      <c r="CB79" s="234">
        <v>0</v>
      </c>
      <c r="CC79" s="234">
        <v>0</v>
      </c>
      <c r="CD79" s="234">
        <v>0</v>
      </c>
      <c r="CE79" s="28">
        <v>0</v>
      </c>
    </row>
    <row r="80" spans="1:83" x14ac:dyDescent="0.35">
      <c r="A80" s="29" t="s">
        <v>280</v>
      </c>
      <c r="B80" s="16"/>
      <c r="C80" s="234">
        <v>0</v>
      </c>
      <c r="D80" s="234">
        <v>0</v>
      </c>
      <c r="E80" s="234">
        <v>0</v>
      </c>
      <c r="F80" s="234">
        <v>0</v>
      </c>
      <c r="G80" s="234">
        <v>0</v>
      </c>
      <c r="H80" s="234">
        <v>0</v>
      </c>
      <c r="I80" s="234">
        <v>0</v>
      </c>
      <c r="J80" s="234">
        <v>0</v>
      </c>
      <c r="K80" s="234">
        <v>0</v>
      </c>
      <c r="L80" s="234">
        <v>0</v>
      </c>
      <c r="M80" s="234">
        <v>0</v>
      </c>
      <c r="N80" s="234">
        <v>0</v>
      </c>
      <c r="O80" s="234">
        <v>0</v>
      </c>
      <c r="P80" s="234">
        <v>0</v>
      </c>
      <c r="Q80" s="234">
        <v>0</v>
      </c>
      <c r="R80" s="234">
        <v>0</v>
      </c>
      <c r="S80" s="234">
        <v>0</v>
      </c>
      <c r="T80" s="234">
        <v>0</v>
      </c>
      <c r="U80" s="234">
        <v>0</v>
      </c>
      <c r="V80" s="234">
        <v>0</v>
      </c>
      <c r="W80" s="234">
        <v>0</v>
      </c>
      <c r="X80" s="234">
        <v>0</v>
      </c>
      <c r="Y80" s="234">
        <v>0</v>
      </c>
      <c r="Z80" s="234">
        <v>0</v>
      </c>
      <c r="AA80" s="234">
        <v>0</v>
      </c>
      <c r="AB80" s="234">
        <v>0</v>
      </c>
      <c r="AC80" s="234">
        <v>0</v>
      </c>
      <c r="AD80" s="234">
        <v>0</v>
      </c>
      <c r="AE80" s="234">
        <v>0</v>
      </c>
      <c r="AF80" s="234">
        <v>0</v>
      </c>
      <c r="AG80" s="234">
        <v>0</v>
      </c>
      <c r="AH80" s="234">
        <v>0</v>
      </c>
      <c r="AI80" s="234">
        <v>0</v>
      </c>
      <c r="AJ80" s="234">
        <v>0</v>
      </c>
      <c r="AK80" s="234">
        <v>0</v>
      </c>
      <c r="AL80" s="234">
        <v>0</v>
      </c>
      <c r="AM80" s="234">
        <v>0</v>
      </c>
      <c r="AN80" s="234">
        <v>0</v>
      </c>
      <c r="AO80" s="234">
        <v>0</v>
      </c>
      <c r="AP80" s="234">
        <v>0</v>
      </c>
      <c r="AQ80" s="234">
        <v>0</v>
      </c>
      <c r="AR80" s="234">
        <v>0</v>
      </c>
      <c r="AS80" s="234">
        <v>0</v>
      </c>
      <c r="AT80" s="234">
        <v>0</v>
      </c>
      <c r="AU80" s="234">
        <v>0</v>
      </c>
      <c r="AV80" s="234">
        <v>0</v>
      </c>
      <c r="AW80" s="234">
        <v>0</v>
      </c>
      <c r="AX80" s="234">
        <v>0</v>
      </c>
      <c r="AY80" s="234">
        <v>0</v>
      </c>
      <c r="AZ80" s="234">
        <v>0</v>
      </c>
      <c r="BA80" s="234">
        <v>0</v>
      </c>
      <c r="BB80" s="234">
        <v>0</v>
      </c>
      <c r="BC80" s="234">
        <v>0</v>
      </c>
      <c r="BD80" s="234">
        <v>0</v>
      </c>
      <c r="BE80" s="234">
        <v>0</v>
      </c>
      <c r="BF80" s="234">
        <v>0</v>
      </c>
      <c r="BG80" s="234">
        <v>0</v>
      </c>
      <c r="BH80" s="234">
        <v>0</v>
      </c>
      <c r="BI80" s="234">
        <v>0</v>
      </c>
      <c r="BJ80" s="234">
        <v>0</v>
      </c>
      <c r="BK80" s="234">
        <v>0</v>
      </c>
      <c r="BL80" s="234">
        <v>0</v>
      </c>
      <c r="BM80" s="234">
        <v>0</v>
      </c>
      <c r="BN80" s="234">
        <v>0</v>
      </c>
      <c r="BO80" s="234">
        <v>0</v>
      </c>
      <c r="BP80" s="234">
        <v>0</v>
      </c>
      <c r="BQ80" s="234">
        <v>0</v>
      </c>
      <c r="BR80" s="234">
        <v>0</v>
      </c>
      <c r="BS80" s="234">
        <v>0</v>
      </c>
      <c r="BT80" s="234">
        <v>0</v>
      </c>
      <c r="BU80" s="234">
        <v>0</v>
      </c>
      <c r="BV80" s="234">
        <v>0</v>
      </c>
      <c r="BW80" s="234">
        <v>0</v>
      </c>
      <c r="BX80" s="234">
        <v>0</v>
      </c>
      <c r="BY80" s="234">
        <v>0</v>
      </c>
      <c r="BZ80" s="234">
        <v>0</v>
      </c>
      <c r="CA80" s="234">
        <v>0</v>
      </c>
      <c r="CB80" s="234">
        <v>0</v>
      </c>
      <c r="CC80" s="234">
        <v>0</v>
      </c>
      <c r="CD80" s="234">
        <v>0</v>
      </c>
      <c r="CE80" s="28">
        <v>0</v>
      </c>
    </row>
    <row r="81" spans="1:84" x14ac:dyDescent="0.35">
      <c r="A81" s="29" t="s">
        <v>281</v>
      </c>
      <c r="B81" s="16"/>
      <c r="C81" s="234">
        <v>0</v>
      </c>
      <c r="D81" s="234">
        <v>0</v>
      </c>
      <c r="E81" s="234">
        <v>0</v>
      </c>
      <c r="F81" s="234">
        <v>0</v>
      </c>
      <c r="G81" s="234">
        <v>0</v>
      </c>
      <c r="H81" s="234">
        <v>0</v>
      </c>
      <c r="I81" s="234">
        <v>0</v>
      </c>
      <c r="J81" s="234">
        <v>0</v>
      </c>
      <c r="K81" s="234">
        <v>0</v>
      </c>
      <c r="L81" s="234">
        <v>0</v>
      </c>
      <c r="M81" s="234">
        <v>0</v>
      </c>
      <c r="N81" s="234">
        <v>0</v>
      </c>
      <c r="O81" s="234">
        <v>0</v>
      </c>
      <c r="P81" s="234">
        <v>0</v>
      </c>
      <c r="Q81" s="234">
        <v>0</v>
      </c>
      <c r="R81" s="234">
        <v>0</v>
      </c>
      <c r="S81" s="234">
        <v>0</v>
      </c>
      <c r="T81" s="234">
        <v>0</v>
      </c>
      <c r="U81" s="234">
        <v>0</v>
      </c>
      <c r="V81" s="234">
        <v>0</v>
      </c>
      <c r="W81" s="234">
        <v>0</v>
      </c>
      <c r="X81" s="234">
        <v>0</v>
      </c>
      <c r="Y81" s="234">
        <v>0</v>
      </c>
      <c r="Z81" s="234">
        <v>0</v>
      </c>
      <c r="AA81" s="234">
        <v>0</v>
      </c>
      <c r="AB81" s="234">
        <v>0</v>
      </c>
      <c r="AC81" s="234">
        <v>0</v>
      </c>
      <c r="AD81" s="234">
        <v>0</v>
      </c>
      <c r="AE81" s="234">
        <v>0</v>
      </c>
      <c r="AF81" s="234">
        <v>0</v>
      </c>
      <c r="AG81" s="234">
        <v>0</v>
      </c>
      <c r="AH81" s="234">
        <v>0</v>
      </c>
      <c r="AI81" s="234">
        <v>0</v>
      </c>
      <c r="AJ81" s="234">
        <v>0</v>
      </c>
      <c r="AK81" s="234">
        <v>0</v>
      </c>
      <c r="AL81" s="234">
        <v>0</v>
      </c>
      <c r="AM81" s="234">
        <v>0</v>
      </c>
      <c r="AN81" s="234">
        <v>0</v>
      </c>
      <c r="AO81" s="234">
        <v>0</v>
      </c>
      <c r="AP81" s="234">
        <v>0</v>
      </c>
      <c r="AQ81" s="234">
        <v>0</v>
      </c>
      <c r="AR81" s="234">
        <v>0</v>
      </c>
      <c r="AS81" s="234">
        <v>0</v>
      </c>
      <c r="AT81" s="234">
        <v>0</v>
      </c>
      <c r="AU81" s="234">
        <v>0</v>
      </c>
      <c r="AV81" s="234">
        <v>0</v>
      </c>
      <c r="AW81" s="234">
        <v>0</v>
      </c>
      <c r="AX81" s="234">
        <v>0</v>
      </c>
      <c r="AY81" s="234">
        <v>0</v>
      </c>
      <c r="AZ81" s="234">
        <v>0</v>
      </c>
      <c r="BA81" s="234">
        <v>0</v>
      </c>
      <c r="BB81" s="234">
        <v>0</v>
      </c>
      <c r="BC81" s="234">
        <v>0</v>
      </c>
      <c r="BD81" s="234">
        <v>0</v>
      </c>
      <c r="BE81" s="234">
        <v>0</v>
      </c>
      <c r="BF81" s="234">
        <v>0</v>
      </c>
      <c r="BG81" s="234">
        <v>0</v>
      </c>
      <c r="BH81" s="234">
        <v>0</v>
      </c>
      <c r="BI81" s="234">
        <v>0</v>
      </c>
      <c r="BJ81" s="234">
        <v>0</v>
      </c>
      <c r="BK81" s="234">
        <v>0</v>
      </c>
      <c r="BL81" s="234">
        <v>0</v>
      </c>
      <c r="BM81" s="234">
        <v>0</v>
      </c>
      <c r="BN81" s="234">
        <v>0</v>
      </c>
      <c r="BO81" s="234">
        <v>0</v>
      </c>
      <c r="BP81" s="234">
        <v>0</v>
      </c>
      <c r="BQ81" s="234">
        <v>0</v>
      </c>
      <c r="BR81" s="234">
        <v>0</v>
      </c>
      <c r="BS81" s="234">
        <v>0</v>
      </c>
      <c r="BT81" s="234">
        <v>0</v>
      </c>
      <c r="BU81" s="234">
        <v>0</v>
      </c>
      <c r="BV81" s="234">
        <v>0</v>
      </c>
      <c r="BW81" s="234">
        <v>0</v>
      </c>
      <c r="BX81" s="234">
        <v>0</v>
      </c>
      <c r="BY81" s="234">
        <v>0</v>
      </c>
      <c r="BZ81" s="234">
        <v>0</v>
      </c>
      <c r="CA81" s="234">
        <v>0</v>
      </c>
      <c r="CB81" s="234">
        <v>0</v>
      </c>
      <c r="CC81" s="234">
        <v>0</v>
      </c>
      <c r="CD81" s="234">
        <v>0</v>
      </c>
      <c r="CE81" s="28">
        <v>0</v>
      </c>
    </row>
    <row r="82" spans="1:84" x14ac:dyDescent="0.35">
      <c r="A82" s="29" t="s">
        <v>282</v>
      </c>
      <c r="B82" s="16"/>
      <c r="C82" s="234">
        <v>0</v>
      </c>
      <c r="D82" s="234">
        <v>0</v>
      </c>
      <c r="E82" s="234">
        <v>0</v>
      </c>
      <c r="F82" s="234">
        <v>0</v>
      </c>
      <c r="G82" s="234">
        <v>0</v>
      </c>
      <c r="H82" s="234">
        <v>0</v>
      </c>
      <c r="I82" s="234">
        <v>0</v>
      </c>
      <c r="J82" s="234">
        <v>0</v>
      </c>
      <c r="K82" s="234">
        <v>0</v>
      </c>
      <c r="L82" s="234">
        <v>0</v>
      </c>
      <c r="M82" s="234">
        <v>0</v>
      </c>
      <c r="N82" s="234">
        <v>0</v>
      </c>
      <c r="O82" s="234">
        <v>0</v>
      </c>
      <c r="P82" s="234">
        <v>0</v>
      </c>
      <c r="Q82" s="234">
        <v>0</v>
      </c>
      <c r="R82" s="234">
        <v>0</v>
      </c>
      <c r="S82" s="234">
        <v>0</v>
      </c>
      <c r="T82" s="234">
        <v>0</v>
      </c>
      <c r="U82" s="234">
        <v>0</v>
      </c>
      <c r="V82" s="234">
        <v>0</v>
      </c>
      <c r="W82" s="234">
        <v>0</v>
      </c>
      <c r="X82" s="234">
        <v>0</v>
      </c>
      <c r="Y82" s="234">
        <v>0</v>
      </c>
      <c r="Z82" s="234">
        <v>0</v>
      </c>
      <c r="AA82" s="234">
        <v>0</v>
      </c>
      <c r="AB82" s="234">
        <v>0</v>
      </c>
      <c r="AC82" s="234">
        <v>0</v>
      </c>
      <c r="AD82" s="234">
        <v>0</v>
      </c>
      <c r="AE82" s="234">
        <v>0</v>
      </c>
      <c r="AF82" s="234">
        <v>0</v>
      </c>
      <c r="AG82" s="234">
        <v>0</v>
      </c>
      <c r="AH82" s="234">
        <v>0</v>
      </c>
      <c r="AI82" s="234">
        <v>0</v>
      </c>
      <c r="AJ82" s="234">
        <v>0</v>
      </c>
      <c r="AK82" s="234">
        <v>0</v>
      </c>
      <c r="AL82" s="234">
        <v>0</v>
      </c>
      <c r="AM82" s="234">
        <v>0</v>
      </c>
      <c r="AN82" s="234">
        <v>0</v>
      </c>
      <c r="AO82" s="234">
        <v>0</v>
      </c>
      <c r="AP82" s="234">
        <v>0</v>
      </c>
      <c r="AQ82" s="234">
        <v>0</v>
      </c>
      <c r="AR82" s="234">
        <v>0</v>
      </c>
      <c r="AS82" s="234">
        <v>0</v>
      </c>
      <c r="AT82" s="234">
        <v>0</v>
      </c>
      <c r="AU82" s="234">
        <v>0</v>
      </c>
      <c r="AV82" s="234">
        <v>0</v>
      </c>
      <c r="AW82" s="234">
        <v>0</v>
      </c>
      <c r="AX82" s="234">
        <v>0</v>
      </c>
      <c r="AY82" s="234">
        <v>0</v>
      </c>
      <c r="AZ82" s="234">
        <v>0</v>
      </c>
      <c r="BA82" s="234">
        <v>0</v>
      </c>
      <c r="BB82" s="234">
        <v>0</v>
      </c>
      <c r="BC82" s="234">
        <v>0</v>
      </c>
      <c r="BD82" s="234">
        <v>0</v>
      </c>
      <c r="BE82" s="234">
        <v>0</v>
      </c>
      <c r="BF82" s="234">
        <v>0</v>
      </c>
      <c r="BG82" s="234">
        <v>0</v>
      </c>
      <c r="BH82" s="234">
        <v>0</v>
      </c>
      <c r="BI82" s="234">
        <v>0</v>
      </c>
      <c r="BJ82" s="234">
        <v>0</v>
      </c>
      <c r="BK82" s="234">
        <v>0</v>
      </c>
      <c r="BL82" s="234">
        <v>0</v>
      </c>
      <c r="BM82" s="234">
        <v>0</v>
      </c>
      <c r="BN82" s="234">
        <v>0</v>
      </c>
      <c r="BO82" s="234">
        <v>0</v>
      </c>
      <c r="BP82" s="234">
        <v>0</v>
      </c>
      <c r="BQ82" s="234">
        <v>0</v>
      </c>
      <c r="BR82" s="234">
        <v>0</v>
      </c>
      <c r="BS82" s="234">
        <v>0</v>
      </c>
      <c r="BT82" s="234">
        <v>0</v>
      </c>
      <c r="BU82" s="234">
        <v>0</v>
      </c>
      <c r="BV82" s="234">
        <v>0</v>
      </c>
      <c r="BW82" s="234">
        <v>0</v>
      </c>
      <c r="BX82" s="234">
        <v>0</v>
      </c>
      <c r="BY82" s="234">
        <v>0</v>
      </c>
      <c r="BZ82" s="234">
        <v>0</v>
      </c>
      <c r="CA82" s="234">
        <v>0</v>
      </c>
      <c r="CB82" s="234">
        <v>0</v>
      </c>
      <c r="CC82" s="234">
        <v>0</v>
      </c>
      <c r="CD82" s="234">
        <v>0</v>
      </c>
      <c r="CE82" s="28">
        <v>0</v>
      </c>
    </row>
    <row r="83" spans="1:84" x14ac:dyDescent="0.35">
      <c r="A83" s="29" t="s">
        <v>283</v>
      </c>
      <c r="B83" s="16"/>
      <c r="C83" s="20">
        <v>1865</v>
      </c>
      <c r="D83" s="20">
        <v>0</v>
      </c>
      <c r="E83" s="26">
        <v>63426</v>
      </c>
      <c r="F83" s="26">
        <v>0</v>
      </c>
      <c r="G83" s="20">
        <v>0</v>
      </c>
      <c r="H83" s="20">
        <v>0</v>
      </c>
      <c r="I83" s="26">
        <v>0</v>
      </c>
      <c r="J83" s="26">
        <v>2525</v>
      </c>
      <c r="K83" s="26">
        <v>0</v>
      </c>
      <c r="L83" s="26">
        <v>1474</v>
      </c>
      <c r="M83" s="20">
        <v>34251</v>
      </c>
      <c r="N83" s="20">
        <v>0</v>
      </c>
      <c r="O83" s="20">
        <v>972</v>
      </c>
      <c r="P83" s="26">
        <v>5798</v>
      </c>
      <c r="Q83" s="26">
        <v>0</v>
      </c>
      <c r="R83" s="27">
        <v>37594</v>
      </c>
      <c r="S83" s="26">
        <v>51890</v>
      </c>
      <c r="T83" s="20">
        <v>0</v>
      </c>
      <c r="U83" s="26">
        <v>35431</v>
      </c>
      <c r="V83" s="26">
        <v>0</v>
      </c>
      <c r="W83" s="20">
        <v>1845</v>
      </c>
      <c r="X83" s="26">
        <v>5284</v>
      </c>
      <c r="Y83" s="26">
        <v>20249</v>
      </c>
      <c r="Z83" s="26">
        <v>0</v>
      </c>
      <c r="AA83" s="26">
        <v>364</v>
      </c>
      <c r="AB83" s="26">
        <v>101244</v>
      </c>
      <c r="AC83" s="26">
        <v>28292</v>
      </c>
      <c r="AD83" s="26">
        <v>0</v>
      </c>
      <c r="AE83" s="26">
        <v>22885</v>
      </c>
      <c r="AF83" s="26">
        <v>0</v>
      </c>
      <c r="AG83" s="26">
        <v>41966</v>
      </c>
      <c r="AH83" s="26">
        <v>0</v>
      </c>
      <c r="AI83" s="26">
        <v>0</v>
      </c>
      <c r="AJ83" s="26">
        <v>312264</v>
      </c>
      <c r="AK83" s="26">
        <v>0</v>
      </c>
      <c r="AL83" s="26">
        <v>0</v>
      </c>
      <c r="AM83" s="26">
        <v>0</v>
      </c>
      <c r="AN83" s="26">
        <v>0</v>
      </c>
      <c r="AO83" s="20">
        <v>6462</v>
      </c>
      <c r="AP83" s="26">
        <v>23466</v>
      </c>
      <c r="AQ83" s="20">
        <v>0</v>
      </c>
      <c r="AR83" s="20">
        <v>61499</v>
      </c>
      <c r="AS83" s="20">
        <v>0</v>
      </c>
      <c r="AT83" s="20">
        <v>0</v>
      </c>
      <c r="AU83" s="26">
        <v>0</v>
      </c>
      <c r="AV83" s="26">
        <v>26133</v>
      </c>
      <c r="AW83" s="26">
        <v>0</v>
      </c>
      <c r="AX83" s="26">
        <v>0</v>
      </c>
      <c r="AY83" s="26">
        <v>22984</v>
      </c>
      <c r="AZ83" s="26">
        <v>0</v>
      </c>
      <c r="BA83" s="26">
        <v>0</v>
      </c>
      <c r="BB83" s="26">
        <v>0</v>
      </c>
      <c r="BC83" s="26">
        <v>0</v>
      </c>
      <c r="BD83" s="26">
        <v>0</v>
      </c>
      <c r="BE83" s="26">
        <v>2922</v>
      </c>
      <c r="BF83" s="26">
        <v>828</v>
      </c>
      <c r="BG83" s="26">
        <v>38845</v>
      </c>
      <c r="BH83" s="27">
        <v>249965</v>
      </c>
      <c r="BI83" s="26">
        <v>0</v>
      </c>
      <c r="BJ83" s="26">
        <v>0</v>
      </c>
      <c r="BK83" s="26">
        <v>257755</v>
      </c>
      <c r="BL83" s="26">
        <v>60</v>
      </c>
      <c r="BM83" s="26">
        <v>0</v>
      </c>
      <c r="BN83" s="26">
        <v>0</v>
      </c>
      <c r="BO83" s="26">
        <v>4739</v>
      </c>
      <c r="BP83" s="26">
        <v>0</v>
      </c>
      <c r="BQ83" s="26">
        <v>0</v>
      </c>
      <c r="BR83" s="26">
        <v>59252</v>
      </c>
      <c r="BS83" s="26">
        <v>0</v>
      </c>
      <c r="BT83" s="26">
        <v>0</v>
      </c>
      <c r="BU83" s="26">
        <v>0</v>
      </c>
      <c r="BV83" s="26">
        <v>5604</v>
      </c>
      <c r="BW83" s="26">
        <v>0</v>
      </c>
      <c r="BX83" s="26">
        <v>0</v>
      </c>
      <c r="BY83" s="26">
        <v>150058</v>
      </c>
      <c r="BZ83" s="26">
        <v>0</v>
      </c>
      <c r="CA83" s="26">
        <v>0</v>
      </c>
      <c r="CB83" s="26">
        <v>0</v>
      </c>
      <c r="CC83" s="26">
        <v>804739</v>
      </c>
      <c r="CD83" s="31">
        <v>1964954</v>
      </c>
      <c r="CE83" s="28">
        <v>4449884</v>
      </c>
    </row>
    <row r="84" spans="1:84" x14ac:dyDescent="0.35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0</v>
      </c>
      <c r="CE84" s="28">
        <v>0</v>
      </c>
    </row>
    <row r="85" spans="1:84" x14ac:dyDescent="0.35">
      <c r="A85" s="35" t="s">
        <v>285</v>
      </c>
      <c r="B85" s="28"/>
      <c r="C85" s="28">
        <v>2140524</v>
      </c>
      <c r="D85" s="28">
        <v>0</v>
      </c>
      <c r="E85" s="28">
        <v>7970387</v>
      </c>
      <c r="F85" s="28">
        <v>0</v>
      </c>
      <c r="G85" s="28">
        <v>0</v>
      </c>
      <c r="H85" s="28">
        <v>0</v>
      </c>
      <c r="I85" s="28">
        <v>0</v>
      </c>
      <c r="J85" s="28">
        <v>317309</v>
      </c>
      <c r="K85" s="28">
        <v>0</v>
      </c>
      <c r="L85" s="28">
        <v>185277</v>
      </c>
      <c r="M85" s="28">
        <v>1638935</v>
      </c>
      <c r="N85" s="28">
        <v>0</v>
      </c>
      <c r="O85" s="28">
        <v>122212</v>
      </c>
      <c r="P85" s="28">
        <v>3304883</v>
      </c>
      <c r="Q85" s="28">
        <v>837913</v>
      </c>
      <c r="R85" s="28">
        <v>1676219</v>
      </c>
      <c r="S85" s="28">
        <v>3956837</v>
      </c>
      <c r="T85" s="28">
        <v>0</v>
      </c>
      <c r="U85" s="28">
        <v>7064355</v>
      </c>
      <c r="V85" s="28">
        <v>0</v>
      </c>
      <c r="W85" s="28">
        <v>381746</v>
      </c>
      <c r="X85" s="28">
        <v>1093334</v>
      </c>
      <c r="Y85" s="28">
        <v>4189796</v>
      </c>
      <c r="Z85" s="28">
        <v>0</v>
      </c>
      <c r="AA85" s="28">
        <v>75333</v>
      </c>
      <c r="AB85" s="28">
        <v>22712689</v>
      </c>
      <c r="AC85" s="28">
        <v>2387299</v>
      </c>
      <c r="AD85" s="28">
        <v>0</v>
      </c>
      <c r="AE85" s="28">
        <v>4177132</v>
      </c>
      <c r="AF85" s="28">
        <v>0</v>
      </c>
      <c r="AG85" s="28">
        <v>7444947</v>
      </c>
      <c r="AH85" s="28">
        <v>0</v>
      </c>
      <c r="AI85" s="28">
        <v>0</v>
      </c>
      <c r="AJ85" s="28">
        <v>36627655</v>
      </c>
      <c r="AK85" s="28">
        <v>0</v>
      </c>
      <c r="AL85" s="28">
        <v>0</v>
      </c>
      <c r="AM85" s="28">
        <v>0</v>
      </c>
      <c r="AN85" s="28">
        <v>0</v>
      </c>
      <c r="AO85" s="28">
        <v>812034</v>
      </c>
      <c r="AP85" s="28">
        <v>2523999</v>
      </c>
      <c r="AQ85" s="28">
        <v>0</v>
      </c>
      <c r="AR85" s="28">
        <v>3286719</v>
      </c>
      <c r="AS85" s="28">
        <v>0</v>
      </c>
      <c r="AT85" s="28">
        <v>0</v>
      </c>
      <c r="AU85" s="28">
        <v>0</v>
      </c>
      <c r="AV85" s="28">
        <v>3394701</v>
      </c>
      <c r="AW85" s="28">
        <v>0</v>
      </c>
      <c r="AX85" s="28">
        <v>0</v>
      </c>
      <c r="AY85" s="28">
        <v>1680447</v>
      </c>
      <c r="AZ85" s="28">
        <v>143973</v>
      </c>
      <c r="BA85" s="28">
        <v>343589</v>
      </c>
      <c r="BB85" s="28">
        <v>0</v>
      </c>
      <c r="BC85" s="28">
        <v>0</v>
      </c>
      <c r="BD85" s="28">
        <v>484268</v>
      </c>
      <c r="BE85" s="28">
        <v>3022789</v>
      </c>
      <c r="BF85" s="28">
        <v>1727807</v>
      </c>
      <c r="BG85" s="28">
        <v>419193</v>
      </c>
      <c r="BH85" s="28">
        <v>4942289</v>
      </c>
      <c r="BI85" s="28">
        <v>0</v>
      </c>
      <c r="BJ85" s="28">
        <v>0</v>
      </c>
      <c r="BK85" s="28">
        <v>2787744</v>
      </c>
      <c r="BL85" s="28">
        <v>1110024</v>
      </c>
      <c r="BM85" s="28">
        <v>0</v>
      </c>
      <c r="BN85" s="28">
        <v>0</v>
      </c>
      <c r="BO85" s="28">
        <v>286711</v>
      </c>
      <c r="BP85" s="28">
        <v>0</v>
      </c>
      <c r="BQ85" s="28">
        <v>0</v>
      </c>
      <c r="BR85" s="28">
        <v>1524067</v>
      </c>
      <c r="BS85" s="28">
        <v>0</v>
      </c>
      <c r="BT85" s="28">
        <v>0</v>
      </c>
      <c r="BU85" s="28">
        <v>0</v>
      </c>
      <c r="BV85" s="28">
        <v>909911</v>
      </c>
      <c r="BW85" s="28">
        <v>0</v>
      </c>
      <c r="BX85" s="28">
        <v>0</v>
      </c>
      <c r="BY85" s="28">
        <v>3176969</v>
      </c>
      <c r="BZ85" s="28">
        <v>0</v>
      </c>
      <c r="CA85" s="28">
        <v>0</v>
      </c>
      <c r="CB85" s="28">
        <v>0</v>
      </c>
      <c r="CC85" s="28">
        <v>8237999</v>
      </c>
      <c r="CD85" s="28">
        <v>3379143</v>
      </c>
      <c r="CE85" s="28">
        <v>152499158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35">
      <c r="A87" s="22" t="s">
        <v>287</v>
      </c>
      <c r="B87" s="16"/>
      <c r="C87" s="20">
        <v>4016316</v>
      </c>
      <c r="D87" s="20">
        <v>0</v>
      </c>
      <c r="E87" s="20">
        <v>11493553</v>
      </c>
      <c r="F87" s="20">
        <v>0</v>
      </c>
      <c r="G87" s="20">
        <v>0</v>
      </c>
      <c r="H87" s="20">
        <v>0</v>
      </c>
      <c r="I87" s="20">
        <v>0</v>
      </c>
      <c r="J87" s="20">
        <v>266939</v>
      </c>
      <c r="K87" s="20">
        <v>0</v>
      </c>
      <c r="L87" s="20">
        <v>171093</v>
      </c>
      <c r="M87" s="20">
        <v>3316315</v>
      </c>
      <c r="N87" s="20">
        <v>0</v>
      </c>
      <c r="O87" s="20">
        <v>820696</v>
      </c>
      <c r="P87" s="20">
        <v>6784779</v>
      </c>
      <c r="Q87" s="20">
        <v>458317</v>
      </c>
      <c r="R87" s="20">
        <v>2390611</v>
      </c>
      <c r="S87" s="20">
        <v>3775</v>
      </c>
      <c r="T87" s="20">
        <v>0</v>
      </c>
      <c r="U87" s="20">
        <v>2185967</v>
      </c>
      <c r="V87" s="20">
        <v>0</v>
      </c>
      <c r="W87" s="20">
        <v>339763</v>
      </c>
      <c r="X87" s="20">
        <v>1454051</v>
      </c>
      <c r="Y87" s="20">
        <v>1408086</v>
      </c>
      <c r="Z87" s="20">
        <v>0</v>
      </c>
      <c r="AA87" s="20">
        <v>0</v>
      </c>
      <c r="AB87" s="20">
        <v>4247800</v>
      </c>
      <c r="AC87" s="20">
        <v>2333502</v>
      </c>
      <c r="AD87" s="20">
        <v>0</v>
      </c>
      <c r="AE87" s="20">
        <v>595538</v>
      </c>
      <c r="AF87" s="20">
        <v>0</v>
      </c>
      <c r="AG87" s="20">
        <v>1552035</v>
      </c>
      <c r="AH87" s="20">
        <v>0</v>
      </c>
      <c r="AI87" s="20">
        <v>0</v>
      </c>
      <c r="AJ87" s="20">
        <v>1689049</v>
      </c>
      <c r="AK87" s="20">
        <v>0</v>
      </c>
      <c r="AL87" s="20">
        <v>0</v>
      </c>
      <c r="AM87" s="20">
        <v>0</v>
      </c>
      <c r="AN87" s="20">
        <v>0</v>
      </c>
      <c r="AO87" s="20">
        <v>175950</v>
      </c>
      <c r="AP87" s="20">
        <v>29500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7709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v>45741344</v>
      </c>
    </row>
    <row r="88" spans="1:84" x14ac:dyDescent="0.35">
      <c r="A88" s="22" t="s">
        <v>288</v>
      </c>
      <c r="B88" s="16"/>
      <c r="C88" s="20">
        <v>14083</v>
      </c>
      <c r="D88" s="20">
        <v>0</v>
      </c>
      <c r="E88" s="20">
        <v>1562425</v>
      </c>
      <c r="F88" s="20">
        <v>0</v>
      </c>
      <c r="G88" s="20">
        <v>0</v>
      </c>
      <c r="H88" s="20">
        <v>0</v>
      </c>
      <c r="I88" s="20">
        <v>0</v>
      </c>
      <c r="J88" s="20">
        <v>811</v>
      </c>
      <c r="K88" s="20">
        <v>0</v>
      </c>
      <c r="L88" s="20">
        <v>0</v>
      </c>
      <c r="M88" s="20">
        <v>0</v>
      </c>
      <c r="N88" s="20">
        <v>0</v>
      </c>
      <c r="O88" s="20">
        <v>159320</v>
      </c>
      <c r="P88" s="20">
        <v>25442736</v>
      </c>
      <c r="Q88" s="20">
        <v>5010471</v>
      </c>
      <c r="R88" s="20">
        <v>9120346</v>
      </c>
      <c r="S88" s="20">
        <v>546620</v>
      </c>
      <c r="T88" s="20">
        <v>0</v>
      </c>
      <c r="U88" s="20">
        <v>21375265</v>
      </c>
      <c r="V88" s="20">
        <v>0</v>
      </c>
      <c r="W88" s="20">
        <v>6006226</v>
      </c>
      <c r="X88" s="20">
        <v>17427629</v>
      </c>
      <c r="Y88" s="20">
        <v>16904901</v>
      </c>
      <c r="Z88" s="20">
        <v>0</v>
      </c>
      <c r="AA88" s="20">
        <v>0</v>
      </c>
      <c r="AB88" s="20">
        <v>56016350</v>
      </c>
      <c r="AC88" s="20">
        <v>5010719</v>
      </c>
      <c r="AD88" s="20">
        <v>0</v>
      </c>
      <c r="AE88" s="20">
        <v>10610018</v>
      </c>
      <c r="AF88" s="20">
        <v>0</v>
      </c>
      <c r="AG88" s="20">
        <v>39955851</v>
      </c>
      <c r="AH88" s="20">
        <v>0</v>
      </c>
      <c r="AI88" s="20">
        <v>0</v>
      </c>
      <c r="AJ88" s="20">
        <v>44505624</v>
      </c>
      <c r="AK88" s="20">
        <v>0</v>
      </c>
      <c r="AL88" s="20">
        <v>0</v>
      </c>
      <c r="AM88" s="20">
        <v>0</v>
      </c>
      <c r="AN88" s="20">
        <v>0</v>
      </c>
      <c r="AO88" s="20">
        <v>1025092</v>
      </c>
      <c r="AP88" s="20">
        <v>3329472</v>
      </c>
      <c r="AQ88" s="20">
        <v>0</v>
      </c>
      <c r="AR88" s="20">
        <v>2584946</v>
      </c>
      <c r="AS88" s="20">
        <v>0</v>
      </c>
      <c r="AT88" s="20">
        <v>0</v>
      </c>
      <c r="AU88" s="20">
        <v>0</v>
      </c>
      <c r="AV88" s="20">
        <v>7675598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v>274284503</v>
      </c>
    </row>
    <row r="89" spans="1:84" x14ac:dyDescent="0.35">
      <c r="A89" s="22" t="s">
        <v>289</v>
      </c>
      <c r="B89" s="16"/>
      <c r="C89" s="28">
        <v>4030399</v>
      </c>
      <c r="D89" s="28">
        <v>0</v>
      </c>
      <c r="E89" s="28">
        <v>13055978</v>
      </c>
      <c r="F89" s="28">
        <v>0</v>
      </c>
      <c r="G89" s="28">
        <v>0</v>
      </c>
      <c r="H89" s="28">
        <v>0</v>
      </c>
      <c r="I89" s="28">
        <v>0</v>
      </c>
      <c r="J89" s="28">
        <v>267750</v>
      </c>
      <c r="K89" s="28">
        <v>0</v>
      </c>
      <c r="L89" s="28">
        <v>171093</v>
      </c>
      <c r="M89" s="28">
        <v>3316315</v>
      </c>
      <c r="N89" s="28">
        <v>0</v>
      </c>
      <c r="O89" s="28">
        <v>980016</v>
      </c>
      <c r="P89" s="28">
        <v>32227515</v>
      </c>
      <c r="Q89" s="28">
        <v>5468788</v>
      </c>
      <c r="R89" s="28">
        <v>11510957</v>
      </c>
      <c r="S89" s="28">
        <v>550395</v>
      </c>
      <c r="T89" s="28">
        <v>0</v>
      </c>
      <c r="U89" s="28">
        <v>23561232</v>
      </c>
      <c r="V89" s="28">
        <v>0</v>
      </c>
      <c r="W89" s="28">
        <v>6345989</v>
      </c>
      <c r="X89" s="28">
        <v>18881680</v>
      </c>
      <c r="Y89" s="28">
        <v>18312987</v>
      </c>
      <c r="Z89" s="28">
        <v>0</v>
      </c>
      <c r="AA89" s="28">
        <v>0</v>
      </c>
      <c r="AB89" s="28">
        <v>60264150</v>
      </c>
      <c r="AC89" s="28">
        <v>7344221</v>
      </c>
      <c r="AD89" s="28">
        <v>0</v>
      </c>
      <c r="AE89" s="28">
        <v>11205556</v>
      </c>
      <c r="AF89" s="28">
        <v>0</v>
      </c>
      <c r="AG89" s="28">
        <v>41507886</v>
      </c>
      <c r="AH89" s="28">
        <v>0</v>
      </c>
      <c r="AI89" s="28">
        <v>0</v>
      </c>
      <c r="AJ89" s="28">
        <v>46194673</v>
      </c>
      <c r="AK89" s="28">
        <v>0</v>
      </c>
      <c r="AL89" s="28">
        <v>0</v>
      </c>
      <c r="AM89" s="28">
        <v>0</v>
      </c>
      <c r="AN89" s="28">
        <v>0</v>
      </c>
      <c r="AO89" s="28">
        <v>1201042</v>
      </c>
      <c r="AP89" s="28">
        <v>3358972</v>
      </c>
      <c r="AQ89" s="28">
        <v>0</v>
      </c>
      <c r="AR89" s="28">
        <v>2584946</v>
      </c>
      <c r="AS89" s="28">
        <v>0</v>
      </c>
      <c r="AT89" s="28">
        <v>0</v>
      </c>
      <c r="AU89" s="28">
        <v>0</v>
      </c>
      <c r="AV89" s="28">
        <v>7683307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v>320025847</v>
      </c>
    </row>
    <row r="90" spans="1:84" x14ac:dyDescent="0.35">
      <c r="A90" s="35" t="s">
        <v>290</v>
      </c>
      <c r="B90" s="28"/>
      <c r="C90" s="20">
        <v>2605</v>
      </c>
      <c r="D90" s="20">
        <v>0</v>
      </c>
      <c r="E90" s="20">
        <v>9752</v>
      </c>
      <c r="F90" s="20">
        <v>0</v>
      </c>
      <c r="G90" s="20">
        <v>0</v>
      </c>
      <c r="H90" s="20">
        <v>0</v>
      </c>
      <c r="I90" s="20">
        <v>0</v>
      </c>
      <c r="J90" s="20">
        <v>388</v>
      </c>
      <c r="K90" s="20">
        <v>0</v>
      </c>
      <c r="L90" s="20">
        <v>227</v>
      </c>
      <c r="M90" s="20">
        <v>0</v>
      </c>
      <c r="N90" s="20">
        <v>0</v>
      </c>
      <c r="O90" s="20">
        <v>150</v>
      </c>
      <c r="P90" s="20">
        <v>11952</v>
      </c>
      <c r="Q90" s="20">
        <v>589</v>
      </c>
      <c r="R90" s="20">
        <v>136</v>
      </c>
      <c r="S90" s="20">
        <v>3208</v>
      </c>
      <c r="T90" s="20">
        <v>0</v>
      </c>
      <c r="U90" s="20">
        <v>3937</v>
      </c>
      <c r="V90" s="20">
        <v>0</v>
      </c>
      <c r="W90" s="20">
        <v>439</v>
      </c>
      <c r="X90" s="20">
        <v>1258</v>
      </c>
      <c r="Y90" s="20">
        <v>4821</v>
      </c>
      <c r="Z90" s="20">
        <v>0</v>
      </c>
      <c r="AA90" s="20">
        <v>87</v>
      </c>
      <c r="AB90" s="20">
        <v>1507</v>
      </c>
      <c r="AC90" s="20">
        <v>3820</v>
      </c>
      <c r="AD90" s="20">
        <v>0</v>
      </c>
      <c r="AE90" s="20">
        <v>6488</v>
      </c>
      <c r="AF90" s="20">
        <v>0</v>
      </c>
      <c r="AG90" s="20">
        <v>6350</v>
      </c>
      <c r="AH90" s="20">
        <v>0</v>
      </c>
      <c r="AI90" s="20">
        <v>0</v>
      </c>
      <c r="AJ90" s="20">
        <v>38403</v>
      </c>
      <c r="AK90" s="20">
        <v>0</v>
      </c>
      <c r="AL90" s="20">
        <v>0</v>
      </c>
      <c r="AM90" s="20">
        <v>0</v>
      </c>
      <c r="AN90" s="20">
        <v>0</v>
      </c>
      <c r="AO90" s="20">
        <v>994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3886</v>
      </c>
      <c r="AW90" s="20">
        <v>0</v>
      </c>
      <c r="AX90" s="20">
        <v>0</v>
      </c>
      <c r="AY90" s="20">
        <v>0</v>
      </c>
      <c r="AZ90" s="20">
        <v>4293</v>
      </c>
      <c r="BA90" s="20">
        <v>0</v>
      </c>
      <c r="BB90" s="20">
        <v>0</v>
      </c>
      <c r="BC90" s="20">
        <v>0</v>
      </c>
      <c r="BD90" s="20">
        <v>0</v>
      </c>
      <c r="BE90" s="20">
        <v>12789</v>
      </c>
      <c r="BF90" s="20">
        <v>3241</v>
      </c>
      <c r="BG90" s="20">
        <v>0</v>
      </c>
      <c r="BH90" s="20">
        <v>5603</v>
      </c>
      <c r="BI90" s="20">
        <v>0</v>
      </c>
      <c r="BJ90" s="20">
        <v>0</v>
      </c>
      <c r="BK90" s="20">
        <v>1644</v>
      </c>
      <c r="BL90" s="20">
        <v>1981</v>
      </c>
      <c r="BM90" s="20">
        <v>0</v>
      </c>
      <c r="BN90" s="20">
        <v>0</v>
      </c>
      <c r="BO90" s="20">
        <v>243</v>
      </c>
      <c r="BP90" s="20">
        <v>0</v>
      </c>
      <c r="BQ90" s="20">
        <v>0</v>
      </c>
      <c r="BR90" s="20">
        <v>1355</v>
      </c>
      <c r="BS90" s="20">
        <v>0</v>
      </c>
      <c r="BT90" s="20">
        <v>0</v>
      </c>
      <c r="BU90" s="20">
        <v>0</v>
      </c>
      <c r="BV90" s="20">
        <v>0</v>
      </c>
      <c r="BW90" s="20">
        <v>0</v>
      </c>
      <c r="BX90" s="20">
        <v>0</v>
      </c>
      <c r="BY90" s="20">
        <v>1786</v>
      </c>
      <c r="BZ90" s="20">
        <v>0</v>
      </c>
      <c r="CA90" s="20">
        <v>0</v>
      </c>
      <c r="CB90" s="20">
        <v>0</v>
      </c>
      <c r="CC90" s="20">
        <v>15318</v>
      </c>
      <c r="CD90" s="229" t="s">
        <v>248</v>
      </c>
      <c r="CE90" s="28">
        <v>149250</v>
      </c>
      <c r="CF90" s="28">
        <v>-2</v>
      </c>
    </row>
    <row r="91" spans="1:84" x14ac:dyDescent="0.35">
      <c r="A91" s="22" t="s">
        <v>291</v>
      </c>
      <c r="B91" s="16"/>
      <c r="C91" s="20">
        <v>1234</v>
      </c>
      <c r="D91" s="20">
        <v>0</v>
      </c>
      <c r="E91" s="20">
        <v>15263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355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46" t="s">
        <v>248</v>
      </c>
      <c r="AY91" s="246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v>16852</v>
      </c>
      <c r="CF91" s="28">
        <v>0</v>
      </c>
    </row>
    <row r="92" spans="1:84" x14ac:dyDescent="0.35">
      <c r="A92" s="22" t="s">
        <v>292</v>
      </c>
      <c r="B92" s="16"/>
      <c r="C92" s="20">
        <v>190</v>
      </c>
      <c r="D92" s="20">
        <v>0</v>
      </c>
      <c r="E92" s="20">
        <v>660</v>
      </c>
      <c r="F92" s="20">
        <v>0</v>
      </c>
      <c r="G92" s="20">
        <v>0</v>
      </c>
      <c r="H92" s="20">
        <v>0</v>
      </c>
      <c r="I92" s="20">
        <v>0</v>
      </c>
      <c r="J92" s="20">
        <v>26</v>
      </c>
      <c r="K92" s="20">
        <v>0</v>
      </c>
      <c r="L92" s="20">
        <v>15</v>
      </c>
      <c r="M92" s="20">
        <v>0</v>
      </c>
      <c r="N92" s="20">
        <v>0</v>
      </c>
      <c r="O92" s="20">
        <v>10</v>
      </c>
      <c r="P92" s="20">
        <v>440</v>
      </c>
      <c r="Q92" s="20">
        <v>107</v>
      </c>
      <c r="R92" s="20">
        <v>0</v>
      </c>
      <c r="S92" s="20">
        <v>30</v>
      </c>
      <c r="T92" s="20">
        <v>0</v>
      </c>
      <c r="U92" s="20">
        <v>105</v>
      </c>
      <c r="V92" s="20">
        <v>0</v>
      </c>
      <c r="W92" s="20">
        <v>10</v>
      </c>
      <c r="X92" s="20">
        <v>29</v>
      </c>
      <c r="Y92" s="20">
        <v>112</v>
      </c>
      <c r="Z92" s="20">
        <v>0</v>
      </c>
      <c r="AA92" s="20">
        <v>2</v>
      </c>
      <c r="AB92" s="20">
        <v>80</v>
      </c>
      <c r="AC92" s="20">
        <v>125</v>
      </c>
      <c r="AD92" s="20">
        <v>0</v>
      </c>
      <c r="AE92" s="20">
        <v>160</v>
      </c>
      <c r="AF92" s="20">
        <v>0</v>
      </c>
      <c r="AG92" s="20">
        <v>240</v>
      </c>
      <c r="AH92" s="20">
        <v>0</v>
      </c>
      <c r="AI92" s="20">
        <v>0</v>
      </c>
      <c r="AJ92" s="20">
        <v>433</v>
      </c>
      <c r="AK92" s="20">
        <v>0</v>
      </c>
      <c r="AL92" s="20">
        <v>0</v>
      </c>
      <c r="AM92" s="20">
        <v>0</v>
      </c>
      <c r="AN92" s="20">
        <v>0</v>
      </c>
      <c r="AO92" s="20">
        <v>67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200</v>
      </c>
      <c r="AW92" s="20">
        <v>0</v>
      </c>
      <c r="AX92" s="246" t="s">
        <v>248</v>
      </c>
      <c r="AY92" s="246" t="s">
        <v>248</v>
      </c>
      <c r="AZ92" s="25" t="s">
        <v>248</v>
      </c>
      <c r="BA92" s="20">
        <v>0</v>
      </c>
      <c r="BB92" s="20">
        <v>0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12</v>
      </c>
      <c r="BI92" s="20">
        <v>0</v>
      </c>
      <c r="BJ92" s="25" t="s">
        <v>248</v>
      </c>
      <c r="BK92" s="20">
        <v>15</v>
      </c>
      <c r="BL92" s="20">
        <v>15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4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v>3087</v>
      </c>
      <c r="CF92" s="16"/>
    </row>
    <row r="93" spans="1:84" x14ac:dyDescent="0.35">
      <c r="A93" s="22" t="s">
        <v>293</v>
      </c>
      <c r="B93" s="16"/>
      <c r="C93" s="20">
        <v>13901</v>
      </c>
      <c r="D93" s="20">
        <v>0</v>
      </c>
      <c r="E93" s="20">
        <v>47825</v>
      </c>
      <c r="F93" s="20">
        <v>0</v>
      </c>
      <c r="G93" s="20">
        <v>0</v>
      </c>
      <c r="H93" s="20">
        <v>0</v>
      </c>
      <c r="I93" s="20">
        <v>0</v>
      </c>
      <c r="J93" s="20">
        <v>1904</v>
      </c>
      <c r="K93" s="20">
        <v>0</v>
      </c>
      <c r="L93" s="20">
        <v>1112</v>
      </c>
      <c r="M93" s="20">
        <v>0</v>
      </c>
      <c r="N93" s="20">
        <v>0</v>
      </c>
      <c r="O93" s="20">
        <v>733</v>
      </c>
      <c r="P93" s="20">
        <v>37239</v>
      </c>
      <c r="Q93" s="20">
        <v>8069</v>
      </c>
      <c r="R93" s="20">
        <v>8381</v>
      </c>
      <c r="S93" s="20">
        <v>0</v>
      </c>
      <c r="T93" s="20">
        <v>0</v>
      </c>
      <c r="U93" s="20">
        <v>52</v>
      </c>
      <c r="V93" s="20">
        <v>0</v>
      </c>
      <c r="W93" s="20">
        <v>2193</v>
      </c>
      <c r="X93" s="20">
        <v>6282</v>
      </c>
      <c r="Y93" s="20">
        <v>24073</v>
      </c>
      <c r="Z93" s="20">
        <v>0</v>
      </c>
      <c r="AA93" s="20">
        <v>433</v>
      </c>
      <c r="AB93" s="20">
        <v>0</v>
      </c>
      <c r="AC93" s="20">
        <v>4915</v>
      </c>
      <c r="AD93" s="20">
        <v>0</v>
      </c>
      <c r="AE93" s="20">
        <v>25647</v>
      </c>
      <c r="AF93" s="20">
        <v>0</v>
      </c>
      <c r="AG93" s="20">
        <v>63339</v>
      </c>
      <c r="AH93" s="20">
        <v>0</v>
      </c>
      <c r="AI93" s="20">
        <v>0</v>
      </c>
      <c r="AJ93" s="20">
        <v>25122</v>
      </c>
      <c r="AK93" s="20">
        <v>0</v>
      </c>
      <c r="AL93" s="20">
        <v>0</v>
      </c>
      <c r="AM93" s="20">
        <v>0</v>
      </c>
      <c r="AN93" s="20">
        <v>0</v>
      </c>
      <c r="AO93" s="20">
        <v>4872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46" t="s">
        <v>248</v>
      </c>
      <c r="AY93" s="246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3116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v>279208</v>
      </c>
      <c r="CF93" s="28">
        <v>0</v>
      </c>
    </row>
    <row r="94" spans="1:84" x14ac:dyDescent="0.35">
      <c r="A94" s="22" t="s">
        <v>294</v>
      </c>
      <c r="B94" s="16"/>
      <c r="C94" s="240">
        <v>6.93</v>
      </c>
      <c r="D94" s="240">
        <v>0</v>
      </c>
      <c r="E94" s="240">
        <v>35.590000000000003</v>
      </c>
      <c r="F94" s="240">
        <v>0</v>
      </c>
      <c r="G94" s="240">
        <v>0</v>
      </c>
      <c r="H94" s="240">
        <v>0</v>
      </c>
      <c r="I94" s="240">
        <v>0</v>
      </c>
      <c r="J94" s="240">
        <v>1.42</v>
      </c>
      <c r="K94" s="240">
        <v>0</v>
      </c>
      <c r="L94" s="240">
        <v>0.83</v>
      </c>
      <c r="M94" s="240">
        <v>0</v>
      </c>
      <c r="N94" s="240">
        <v>0</v>
      </c>
      <c r="O94" s="240">
        <v>0.55000000000000004</v>
      </c>
      <c r="P94" s="241">
        <v>7.22</v>
      </c>
      <c r="Q94" s="241">
        <v>5.0999999999999996</v>
      </c>
      <c r="R94" s="241">
        <v>11.05</v>
      </c>
      <c r="S94" s="242">
        <v>0</v>
      </c>
      <c r="T94" s="242">
        <v>0</v>
      </c>
      <c r="U94" s="243">
        <v>0</v>
      </c>
      <c r="V94" s="241">
        <v>0</v>
      </c>
      <c r="W94" s="241">
        <v>0</v>
      </c>
      <c r="X94" s="241">
        <v>0</v>
      </c>
      <c r="Y94" s="241">
        <v>0</v>
      </c>
      <c r="Z94" s="241">
        <v>0</v>
      </c>
      <c r="AA94" s="241">
        <v>0</v>
      </c>
      <c r="AB94" s="242">
        <v>0</v>
      </c>
      <c r="AC94" s="241">
        <v>0.39</v>
      </c>
      <c r="AD94" s="241">
        <v>0</v>
      </c>
      <c r="AE94" s="241">
        <v>0</v>
      </c>
      <c r="AF94" s="241">
        <v>0</v>
      </c>
      <c r="AG94" s="241">
        <v>15.57</v>
      </c>
      <c r="AH94" s="241">
        <v>0</v>
      </c>
      <c r="AI94" s="241">
        <v>0</v>
      </c>
      <c r="AJ94" s="241">
        <v>3.02</v>
      </c>
      <c r="AK94" s="241">
        <v>0</v>
      </c>
      <c r="AL94" s="241">
        <v>0</v>
      </c>
      <c r="AM94" s="241">
        <v>0</v>
      </c>
      <c r="AN94" s="241">
        <v>0</v>
      </c>
      <c r="AO94" s="241">
        <v>3.63</v>
      </c>
      <c r="AP94" s="241">
        <v>0</v>
      </c>
      <c r="AQ94" s="241">
        <v>0</v>
      </c>
      <c r="AR94" s="241">
        <v>0</v>
      </c>
      <c r="AS94" s="241">
        <v>0</v>
      </c>
      <c r="AT94" s="241">
        <v>0</v>
      </c>
      <c r="AU94" s="241">
        <v>0</v>
      </c>
      <c r="AV94" s="242">
        <v>1.46</v>
      </c>
      <c r="AW94" s="246" t="s">
        <v>248</v>
      </c>
      <c r="AX94" s="246" t="s">
        <v>248</v>
      </c>
      <c r="AY94" s="24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47"/>
      <c r="BV94" s="247"/>
      <c r="BW94" s="247"/>
      <c r="BX94" s="247"/>
      <c r="BY94" s="247"/>
      <c r="BZ94" s="247"/>
      <c r="CA94" s="247"/>
      <c r="CB94" s="247"/>
      <c r="CC94" s="25" t="s">
        <v>248</v>
      </c>
      <c r="CD94" s="25" t="s">
        <v>248</v>
      </c>
      <c r="CE94" s="231">
        <v>92.759999999999991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248" t="s">
        <v>297</v>
      </c>
      <c r="D96" s="38"/>
      <c r="E96" s="39"/>
      <c r="F96" s="12"/>
    </row>
    <row r="97" spans="1:6" x14ac:dyDescent="0.35">
      <c r="A97" s="28" t="s">
        <v>298</v>
      </c>
      <c r="B97" s="36" t="s">
        <v>299</v>
      </c>
      <c r="C97" s="249" t="s">
        <v>300</v>
      </c>
      <c r="D97" s="38"/>
      <c r="E97" s="39"/>
      <c r="F97" s="12"/>
    </row>
    <row r="98" spans="1:6" x14ac:dyDescent="0.3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35">
      <c r="A99" s="28" t="s">
        <v>303</v>
      </c>
      <c r="B99" s="36" t="s">
        <v>299</v>
      </c>
      <c r="C99" s="253" t="s">
        <v>304</v>
      </c>
      <c r="D99" s="38"/>
      <c r="E99" s="39"/>
      <c r="F99" s="12"/>
    </row>
    <row r="100" spans="1:6" x14ac:dyDescent="0.35">
      <c r="A100" s="28" t="s">
        <v>305</v>
      </c>
      <c r="B100" s="36" t="s">
        <v>299</v>
      </c>
      <c r="C100" s="253" t="s">
        <v>306</v>
      </c>
      <c r="D100" s="38"/>
      <c r="E100" s="39"/>
      <c r="F100" s="12"/>
    </row>
    <row r="101" spans="1:6" x14ac:dyDescent="0.3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35">
      <c r="A102" s="28" t="s">
        <v>309</v>
      </c>
      <c r="B102" s="36" t="s">
        <v>299</v>
      </c>
      <c r="C102" s="250">
        <v>98368</v>
      </c>
      <c r="D102" s="38"/>
      <c r="E102" s="39"/>
      <c r="F102" s="12"/>
    </row>
    <row r="103" spans="1:6" x14ac:dyDescent="0.35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 spans="1:6" x14ac:dyDescent="0.35">
      <c r="A104" s="28" t="s">
        <v>312</v>
      </c>
      <c r="B104" s="36" t="s">
        <v>299</v>
      </c>
      <c r="C104" s="201" t="s">
        <v>313</v>
      </c>
      <c r="D104" s="38"/>
      <c r="E104" s="39"/>
      <c r="F104" s="12"/>
    </row>
    <row r="105" spans="1:6" x14ac:dyDescent="0.35">
      <c r="A105" s="28" t="s">
        <v>314</v>
      </c>
      <c r="B105" s="36" t="s">
        <v>299</v>
      </c>
      <c r="C105" s="201" t="s">
        <v>315</v>
      </c>
      <c r="D105" s="38"/>
      <c r="E105" s="39"/>
      <c r="F105" s="12"/>
    </row>
    <row r="106" spans="1:6" x14ac:dyDescent="0.35">
      <c r="A106" s="28" t="s">
        <v>316</v>
      </c>
      <c r="B106" s="36" t="s">
        <v>299</v>
      </c>
      <c r="C106" s="201" t="s">
        <v>317</v>
      </c>
      <c r="D106" s="38"/>
      <c r="E106" s="39"/>
      <c r="F106" s="12"/>
    </row>
    <row r="107" spans="1:6" x14ac:dyDescent="0.35">
      <c r="A107" s="28" t="s">
        <v>318</v>
      </c>
      <c r="B107" s="36" t="s">
        <v>299</v>
      </c>
      <c r="C107" s="255" t="s">
        <v>319</v>
      </c>
      <c r="D107" s="38"/>
      <c r="E107" s="39"/>
      <c r="F107" s="12"/>
    </row>
    <row r="108" spans="1:6" x14ac:dyDescent="0.35">
      <c r="A108" s="28" t="s">
        <v>320</v>
      </c>
      <c r="B108" s="36" t="s">
        <v>299</v>
      </c>
      <c r="C108" s="256" t="s">
        <v>321</v>
      </c>
      <c r="D108" s="38"/>
      <c r="E108" s="39"/>
      <c r="F108" s="12"/>
    </row>
    <row r="109" spans="1:6" x14ac:dyDescent="0.35">
      <c r="A109" s="40" t="s">
        <v>322</v>
      </c>
      <c r="B109" s="36" t="s">
        <v>299</v>
      </c>
      <c r="C109" s="37" t="s">
        <v>323</v>
      </c>
      <c r="D109" s="38"/>
      <c r="E109" s="39"/>
      <c r="F109" s="12"/>
    </row>
    <row r="110" spans="1:6" x14ac:dyDescent="0.35">
      <c r="A110" s="40" t="s">
        <v>324</v>
      </c>
      <c r="B110" s="36" t="s">
        <v>299</v>
      </c>
      <c r="C110" s="254" t="s">
        <v>325</v>
      </c>
      <c r="D110" s="38"/>
      <c r="E110" s="39"/>
      <c r="F110" s="12"/>
    </row>
    <row r="111" spans="1:6" x14ac:dyDescent="0.35">
      <c r="A111" s="34" t="s">
        <v>326</v>
      </c>
      <c r="B111" s="34"/>
      <c r="C111" s="34"/>
      <c r="D111" s="34"/>
      <c r="E111" s="34"/>
    </row>
    <row r="112" spans="1:6" x14ac:dyDescent="0.35">
      <c r="A112" s="41" t="s">
        <v>327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35">
      <c r="A115" s="16" t="s">
        <v>328</v>
      </c>
      <c r="B115" s="42" t="s">
        <v>299</v>
      </c>
      <c r="C115" s="43">
        <v>1</v>
      </c>
      <c r="D115" s="16"/>
      <c r="E115" s="16"/>
    </row>
    <row r="116" spans="1:5" x14ac:dyDescent="0.35">
      <c r="A116" s="41" t="s">
        <v>329</v>
      </c>
      <c r="B116" s="41"/>
      <c r="C116" s="41"/>
      <c r="D116" s="41"/>
      <c r="E116" s="41"/>
    </row>
    <row r="117" spans="1:5" x14ac:dyDescent="0.35">
      <c r="A117" s="16" t="s">
        <v>330</v>
      </c>
      <c r="B117" s="42" t="s">
        <v>299</v>
      </c>
      <c r="C117" s="43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208">
        <v>0</v>
      </c>
      <c r="D118" s="16"/>
      <c r="E118" s="16"/>
    </row>
    <row r="119" spans="1:5" x14ac:dyDescent="0.35">
      <c r="A119" s="41" t="s">
        <v>331</v>
      </c>
      <c r="B119" s="41"/>
      <c r="C119" s="41"/>
      <c r="D119" s="41"/>
      <c r="E119" s="41"/>
    </row>
    <row r="120" spans="1:5" x14ac:dyDescent="0.35">
      <c r="A120" s="16" t="s">
        <v>332</v>
      </c>
      <c r="B120" s="42" t="s">
        <v>299</v>
      </c>
      <c r="C120" s="43">
        <v>0</v>
      </c>
      <c r="D120" s="16"/>
      <c r="E120" s="16"/>
    </row>
    <row r="121" spans="1:5" x14ac:dyDescent="0.35">
      <c r="A121" s="16" t="s">
        <v>333</v>
      </c>
      <c r="B121" s="42" t="s">
        <v>299</v>
      </c>
      <c r="C121" s="43">
        <v>0</v>
      </c>
      <c r="D121" s="16"/>
      <c r="E121" s="16"/>
    </row>
    <row r="122" spans="1:5" x14ac:dyDescent="0.35">
      <c r="A122" s="16" t="s">
        <v>334</v>
      </c>
      <c r="B122" s="42" t="s">
        <v>299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335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35">
      <c r="A127" s="16" t="s">
        <v>338</v>
      </c>
      <c r="B127" s="42" t="s">
        <v>299</v>
      </c>
      <c r="C127" s="43">
        <v>1339</v>
      </c>
      <c r="D127" s="46">
        <v>4371</v>
      </c>
      <c r="E127" s="16"/>
    </row>
    <row r="128" spans="1:5" x14ac:dyDescent="0.35">
      <c r="A128" s="16" t="s">
        <v>339</v>
      </c>
      <c r="B128" s="42" t="s">
        <v>299</v>
      </c>
      <c r="C128" s="43">
        <v>9</v>
      </c>
      <c r="D128" s="46">
        <v>94</v>
      </c>
      <c r="E128" s="16"/>
    </row>
    <row r="129" spans="1:5" x14ac:dyDescent="0.35">
      <c r="A129" s="16" t="s">
        <v>340</v>
      </c>
      <c r="B129" s="42" t="s">
        <v>299</v>
      </c>
      <c r="C129" s="43">
        <v>0</v>
      </c>
      <c r="D129" s="46">
        <v>0</v>
      </c>
      <c r="E129" s="16"/>
    </row>
    <row r="130" spans="1:5" x14ac:dyDescent="0.35">
      <c r="A130" s="16" t="s">
        <v>341</v>
      </c>
      <c r="B130" s="42" t="s">
        <v>299</v>
      </c>
      <c r="C130" s="43">
        <v>96</v>
      </c>
      <c r="D130" s="46">
        <v>161</v>
      </c>
      <c r="E130" s="16"/>
    </row>
    <row r="131" spans="1:5" x14ac:dyDescent="0.35">
      <c r="A131" s="22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42" t="s">
        <v>299</v>
      </c>
      <c r="C132" s="43">
        <v>6</v>
      </c>
      <c r="D132" s="16"/>
      <c r="E132" s="16"/>
    </row>
    <row r="133" spans="1:5" x14ac:dyDescent="0.35">
      <c r="A133" s="16" t="s">
        <v>344</v>
      </c>
      <c r="B133" s="42" t="s">
        <v>299</v>
      </c>
      <c r="C133" s="43">
        <v>0</v>
      </c>
      <c r="D133" s="16"/>
      <c r="E133" s="16"/>
    </row>
    <row r="134" spans="1:5" x14ac:dyDescent="0.35">
      <c r="A134" s="16" t="s">
        <v>345</v>
      </c>
      <c r="B134" s="42" t="s">
        <v>299</v>
      </c>
      <c r="C134" s="43">
        <v>19</v>
      </c>
      <c r="D134" s="16"/>
      <c r="E134" s="16"/>
    </row>
    <row r="135" spans="1:5" x14ac:dyDescent="0.35">
      <c r="A135" s="16" t="s">
        <v>346</v>
      </c>
      <c r="B135" s="42" t="s">
        <v>299</v>
      </c>
      <c r="C135" s="43">
        <v>0</v>
      </c>
      <c r="D135" s="16"/>
      <c r="E135" s="16"/>
    </row>
    <row r="136" spans="1:5" x14ac:dyDescent="0.35">
      <c r="A136" s="16" t="s">
        <v>347</v>
      </c>
      <c r="B136" s="42" t="s">
        <v>299</v>
      </c>
      <c r="C136" s="43">
        <v>0</v>
      </c>
      <c r="D136" s="16"/>
      <c r="E136" s="16"/>
    </row>
    <row r="137" spans="1:5" x14ac:dyDescent="0.35">
      <c r="A137" s="16" t="s">
        <v>348</v>
      </c>
      <c r="B137" s="42" t="s">
        <v>299</v>
      </c>
      <c r="C137" s="43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43">
        <v>0</v>
      </c>
      <c r="D138" s="16"/>
      <c r="E138" s="16"/>
    </row>
    <row r="139" spans="1:5" x14ac:dyDescent="0.35">
      <c r="A139" s="16" t="s">
        <v>349</v>
      </c>
      <c r="B139" s="42" t="s">
        <v>299</v>
      </c>
      <c r="C139" s="43">
        <v>0</v>
      </c>
      <c r="D139" s="16"/>
      <c r="E139" s="16"/>
    </row>
    <row r="140" spans="1:5" x14ac:dyDescent="0.35">
      <c r="A140" s="16" t="s">
        <v>350</v>
      </c>
      <c r="B140" s="42"/>
      <c r="C140" s="43">
        <v>0</v>
      </c>
      <c r="D140" s="16"/>
      <c r="E140" s="16"/>
    </row>
    <row r="141" spans="1:5" x14ac:dyDescent="0.35">
      <c r="A141" s="16" t="s">
        <v>340</v>
      </c>
      <c r="B141" s="42" t="s">
        <v>299</v>
      </c>
      <c r="C141" s="43">
        <v>0</v>
      </c>
      <c r="D141" s="16"/>
      <c r="E141" s="16"/>
    </row>
    <row r="142" spans="1:5" x14ac:dyDescent="0.35">
      <c r="A142" s="16" t="s">
        <v>351</v>
      </c>
      <c r="B142" s="42" t="s">
        <v>299</v>
      </c>
      <c r="C142" s="43">
        <v>0</v>
      </c>
      <c r="D142" s="16"/>
      <c r="E142" s="16"/>
    </row>
    <row r="143" spans="1:5" x14ac:dyDescent="0.35">
      <c r="A143" s="16" t="s">
        <v>352</v>
      </c>
      <c r="B143" s="16"/>
      <c r="C143" s="23"/>
      <c r="D143" s="16"/>
      <c r="E143" s="28">
        <v>25</v>
      </c>
    </row>
    <row r="144" spans="1:5" x14ac:dyDescent="0.35">
      <c r="A144" s="16" t="s">
        <v>353</v>
      </c>
      <c r="B144" s="42" t="s">
        <v>299</v>
      </c>
      <c r="C144" s="43">
        <v>25</v>
      </c>
      <c r="D144" s="16"/>
      <c r="E144" s="16"/>
    </row>
    <row r="145" spans="1:6" x14ac:dyDescent="0.35">
      <c r="A145" s="16" t="s">
        <v>354</v>
      </c>
      <c r="B145" s="42" t="s">
        <v>299</v>
      </c>
      <c r="C145" s="43">
        <v>4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355</v>
      </c>
      <c r="B147" s="42" t="s">
        <v>299</v>
      </c>
      <c r="C147" s="43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356</v>
      </c>
      <c r="B152" s="45"/>
      <c r="C152" s="45"/>
      <c r="D152" s="45"/>
      <c r="E152" s="45"/>
    </row>
    <row r="153" spans="1:6" x14ac:dyDescent="0.3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35">
      <c r="A154" s="16" t="s">
        <v>337</v>
      </c>
      <c r="B154" s="46">
        <v>804</v>
      </c>
      <c r="C154" s="46">
        <v>247</v>
      </c>
      <c r="D154" s="46">
        <v>384</v>
      </c>
      <c r="E154" s="28">
        <v>1435</v>
      </c>
    </row>
    <row r="155" spans="1:6" x14ac:dyDescent="0.35">
      <c r="A155" s="16" t="s">
        <v>242</v>
      </c>
      <c r="B155" s="46">
        <v>2765</v>
      </c>
      <c r="C155" s="46">
        <v>23</v>
      </c>
      <c r="D155" s="46">
        <v>1744</v>
      </c>
      <c r="E155" s="28">
        <v>4532</v>
      </c>
    </row>
    <row r="156" spans="1:6" x14ac:dyDescent="0.35">
      <c r="A156" s="16" t="s">
        <v>360</v>
      </c>
      <c r="B156" s="46">
        <v>0</v>
      </c>
      <c r="C156" s="46">
        <v>0</v>
      </c>
      <c r="D156" s="46">
        <v>0</v>
      </c>
      <c r="E156" s="28">
        <v>0</v>
      </c>
    </row>
    <row r="157" spans="1:6" x14ac:dyDescent="0.35">
      <c r="A157" s="16" t="s">
        <v>287</v>
      </c>
      <c r="B157" s="46">
        <v>26219926</v>
      </c>
      <c r="C157" s="46">
        <v>7703861</v>
      </c>
      <c r="D157" s="46">
        <v>8330148</v>
      </c>
      <c r="E157" s="28">
        <v>42253935</v>
      </c>
      <c r="F157" s="14"/>
    </row>
    <row r="158" spans="1:6" x14ac:dyDescent="0.35">
      <c r="A158" s="16" t="s">
        <v>288</v>
      </c>
      <c r="B158" s="46">
        <v>170851069</v>
      </c>
      <c r="C158" s="46">
        <v>34429469</v>
      </c>
      <c r="D158" s="46">
        <v>72320283</v>
      </c>
      <c r="E158" s="28">
        <v>277600821</v>
      </c>
      <c r="F158" s="14"/>
    </row>
    <row r="159" spans="1:6" x14ac:dyDescent="0.3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35">
      <c r="A160" s="16" t="s">
        <v>337</v>
      </c>
      <c r="B160" s="46">
        <v>4</v>
      </c>
      <c r="C160" s="46">
        <v>5</v>
      </c>
      <c r="D160" s="46">
        <v>0</v>
      </c>
      <c r="E160" s="28">
        <v>9</v>
      </c>
    </row>
    <row r="161" spans="1:5" x14ac:dyDescent="0.35">
      <c r="A161" s="16" t="s">
        <v>242</v>
      </c>
      <c r="B161" s="46">
        <v>31</v>
      </c>
      <c r="C161" s="46">
        <v>63</v>
      </c>
      <c r="D161" s="46">
        <v>0</v>
      </c>
      <c r="E161" s="28">
        <v>94</v>
      </c>
    </row>
    <row r="162" spans="1:5" x14ac:dyDescent="0.35">
      <c r="A162" s="16" t="s">
        <v>360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287</v>
      </c>
      <c r="B163" s="46">
        <v>56424</v>
      </c>
      <c r="C163" s="46">
        <v>114669</v>
      </c>
      <c r="D163" s="46">
        <v>0</v>
      </c>
      <c r="E163" s="28">
        <v>171093</v>
      </c>
    </row>
    <row r="164" spans="1:5" x14ac:dyDescent="0.35">
      <c r="A164" s="16" t="s">
        <v>288</v>
      </c>
      <c r="B164" s="46">
        <v>0</v>
      </c>
      <c r="C164" s="46">
        <v>0</v>
      </c>
      <c r="D164" s="46">
        <v>0</v>
      </c>
      <c r="E164" s="28">
        <v>0</v>
      </c>
    </row>
    <row r="165" spans="1:5" x14ac:dyDescent="0.3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35">
      <c r="A166" s="16" t="s">
        <v>337</v>
      </c>
      <c r="B166" s="46">
        <v>0</v>
      </c>
      <c r="C166" s="46">
        <v>0</v>
      </c>
      <c r="D166" s="46">
        <v>0</v>
      </c>
      <c r="E166" s="28">
        <v>0</v>
      </c>
    </row>
    <row r="167" spans="1:5" x14ac:dyDescent="0.35">
      <c r="A167" s="16" t="s">
        <v>242</v>
      </c>
      <c r="B167" s="46">
        <v>0</v>
      </c>
      <c r="C167" s="46">
        <v>0</v>
      </c>
      <c r="D167" s="46">
        <v>0</v>
      </c>
      <c r="E167" s="28">
        <v>0</v>
      </c>
    </row>
    <row r="168" spans="1:5" x14ac:dyDescent="0.35">
      <c r="A168" s="16" t="s">
        <v>360</v>
      </c>
      <c r="B168" s="46">
        <v>0</v>
      </c>
      <c r="C168" s="46">
        <v>0</v>
      </c>
      <c r="D168" s="46">
        <v>0</v>
      </c>
      <c r="E168" s="28">
        <v>0</v>
      </c>
    </row>
    <row r="169" spans="1:5" x14ac:dyDescent="0.35">
      <c r="A169" s="16" t="s">
        <v>287</v>
      </c>
      <c r="B169" s="46">
        <v>0</v>
      </c>
      <c r="C169" s="46">
        <v>0</v>
      </c>
      <c r="D169" s="46">
        <v>0</v>
      </c>
      <c r="E169" s="28">
        <v>0</v>
      </c>
    </row>
    <row r="170" spans="1:5" x14ac:dyDescent="0.35">
      <c r="A170" s="16" t="s">
        <v>288</v>
      </c>
      <c r="B170" s="46">
        <v>0</v>
      </c>
      <c r="C170" s="46">
        <v>0</v>
      </c>
      <c r="D170" s="46">
        <v>0</v>
      </c>
      <c r="E170" s="28"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35">
      <c r="A173" s="21" t="s">
        <v>366</v>
      </c>
      <c r="B173" s="46">
        <v>39193843</v>
      </c>
      <c r="C173" s="46">
        <v>14884096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367</v>
      </c>
      <c r="B179" s="34"/>
      <c r="C179" s="34"/>
      <c r="D179" s="34"/>
      <c r="E179" s="34"/>
    </row>
    <row r="180" spans="1:5" x14ac:dyDescent="0.35">
      <c r="A180" s="41" t="s">
        <v>368</v>
      </c>
      <c r="B180" s="41"/>
      <c r="C180" s="41"/>
      <c r="D180" s="41"/>
      <c r="E180" s="41"/>
    </row>
    <row r="181" spans="1:5" x14ac:dyDescent="0.35">
      <c r="A181" s="16" t="s">
        <v>369</v>
      </c>
      <c r="B181" s="42" t="s">
        <v>299</v>
      </c>
      <c r="C181" s="43">
        <v>5031859</v>
      </c>
      <c r="D181" s="16"/>
      <c r="E181" s="16"/>
    </row>
    <row r="182" spans="1:5" x14ac:dyDescent="0.35">
      <c r="A182" s="16" t="s">
        <v>370</v>
      </c>
      <c r="B182" s="42" t="s">
        <v>299</v>
      </c>
      <c r="C182" s="43">
        <v>278740</v>
      </c>
      <c r="D182" s="16"/>
      <c r="E182" s="16"/>
    </row>
    <row r="183" spans="1:5" x14ac:dyDescent="0.35">
      <c r="A183" s="21" t="s">
        <v>371</v>
      </c>
      <c r="B183" s="42" t="s">
        <v>299</v>
      </c>
      <c r="C183" s="43">
        <v>456119</v>
      </c>
      <c r="D183" s="16"/>
      <c r="E183" s="16"/>
    </row>
    <row r="184" spans="1:5" x14ac:dyDescent="0.35">
      <c r="A184" s="16" t="s">
        <v>372</v>
      </c>
      <c r="B184" s="42" t="s">
        <v>299</v>
      </c>
      <c r="C184" s="43">
        <v>7394553</v>
      </c>
      <c r="D184" s="16"/>
      <c r="E184" s="16"/>
    </row>
    <row r="185" spans="1:5" x14ac:dyDescent="0.35">
      <c r="A185" s="16" t="s">
        <v>373</v>
      </c>
      <c r="B185" s="42" t="s">
        <v>299</v>
      </c>
      <c r="C185" s="43">
        <v>0</v>
      </c>
      <c r="D185" s="16"/>
      <c r="E185" s="16"/>
    </row>
    <row r="186" spans="1:5" x14ac:dyDescent="0.35">
      <c r="A186" s="16" t="s">
        <v>374</v>
      </c>
      <c r="B186" s="42" t="s">
        <v>299</v>
      </c>
      <c r="C186" s="43">
        <v>2981927</v>
      </c>
      <c r="D186" s="16"/>
      <c r="E186" s="16"/>
    </row>
    <row r="187" spans="1:5" x14ac:dyDescent="0.35">
      <c r="A187" s="16" t="s">
        <v>375</v>
      </c>
      <c r="B187" s="42" t="s">
        <v>299</v>
      </c>
      <c r="C187" s="43">
        <v>105076</v>
      </c>
      <c r="D187" s="16"/>
      <c r="E187" s="16"/>
    </row>
    <row r="188" spans="1:5" x14ac:dyDescent="0.35">
      <c r="A188" s="16" t="s">
        <v>375</v>
      </c>
      <c r="B188" s="42" t="s">
        <v>299</v>
      </c>
      <c r="C188" s="43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16248274</v>
      </c>
      <c r="E189" s="16"/>
    </row>
    <row r="190" spans="1:5" x14ac:dyDescent="0.35">
      <c r="A190" s="41" t="s">
        <v>376</v>
      </c>
      <c r="B190" s="41"/>
      <c r="C190" s="41"/>
      <c r="D190" s="41"/>
      <c r="E190" s="41"/>
    </row>
    <row r="191" spans="1:5" x14ac:dyDescent="0.35">
      <c r="A191" s="16" t="s">
        <v>377</v>
      </c>
      <c r="B191" s="42" t="s">
        <v>299</v>
      </c>
      <c r="C191" s="43">
        <v>285332</v>
      </c>
      <c r="D191" s="16"/>
      <c r="E191" s="16"/>
    </row>
    <row r="192" spans="1:5" x14ac:dyDescent="0.35">
      <c r="A192" s="16" t="s">
        <v>378</v>
      </c>
      <c r="B192" s="42" t="s">
        <v>299</v>
      </c>
      <c r="C192" s="43">
        <v>414914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700246</v>
      </c>
      <c r="E193" s="16"/>
    </row>
    <row r="194" spans="1:5" x14ac:dyDescent="0.35">
      <c r="A194" s="41" t="s">
        <v>379</v>
      </c>
      <c r="B194" s="41"/>
      <c r="C194" s="41"/>
      <c r="D194" s="41"/>
      <c r="E194" s="41"/>
    </row>
    <row r="195" spans="1:5" x14ac:dyDescent="0.35">
      <c r="A195" s="16" t="s">
        <v>380</v>
      </c>
      <c r="B195" s="42" t="s">
        <v>299</v>
      </c>
      <c r="C195" s="43">
        <v>1215125</v>
      </c>
      <c r="D195" s="16"/>
      <c r="E195" s="16"/>
    </row>
    <row r="196" spans="1:5" x14ac:dyDescent="0.35">
      <c r="A196" s="16" t="s">
        <v>381</v>
      </c>
      <c r="B196" s="42" t="s">
        <v>299</v>
      </c>
      <c r="C196" s="43">
        <v>174477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1389602</v>
      </c>
      <c r="E197" s="16"/>
    </row>
    <row r="198" spans="1:5" x14ac:dyDescent="0.35">
      <c r="A198" s="41" t="s">
        <v>382</v>
      </c>
      <c r="B198" s="41"/>
      <c r="C198" s="41"/>
      <c r="D198" s="41"/>
      <c r="E198" s="41"/>
    </row>
    <row r="199" spans="1:5" x14ac:dyDescent="0.35">
      <c r="A199" s="16" t="s">
        <v>383</v>
      </c>
      <c r="B199" s="42" t="s">
        <v>299</v>
      </c>
      <c r="C199" s="43">
        <v>1014306</v>
      </c>
      <c r="D199" s="16"/>
      <c r="E199" s="16"/>
    </row>
    <row r="200" spans="1:5" x14ac:dyDescent="0.35">
      <c r="A200" s="16" t="s">
        <v>384</v>
      </c>
      <c r="B200" s="42" t="s">
        <v>299</v>
      </c>
      <c r="C200" s="43">
        <v>0</v>
      </c>
      <c r="D200" s="16"/>
      <c r="E200" s="16"/>
    </row>
    <row r="201" spans="1:5" x14ac:dyDescent="0.3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1014306</v>
      </c>
      <c r="E202" s="16"/>
    </row>
    <row r="203" spans="1:5" x14ac:dyDescent="0.35">
      <c r="A203" s="41" t="s">
        <v>385</v>
      </c>
      <c r="B203" s="41"/>
      <c r="C203" s="41"/>
      <c r="D203" s="41"/>
      <c r="E203" s="41"/>
    </row>
    <row r="204" spans="1:5" x14ac:dyDescent="0.35">
      <c r="A204" s="16" t="s">
        <v>386</v>
      </c>
      <c r="B204" s="42" t="s">
        <v>299</v>
      </c>
      <c r="C204" s="43">
        <v>90</v>
      </c>
      <c r="D204" s="16"/>
      <c r="E204" s="16"/>
    </row>
    <row r="205" spans="1:5" x14ac:dyDescent="0.35">
      <c r="A205" s="16" t="s">
        <v>387</v>
      </c>
      <c r="B205" s="42" t="s">
        <v>299</v>
      </c>
      <c r="C205" s="43">
        <v>950558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950648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388</v>
      </c>
      <c r="B208" s="34"/>
      <c r="C208" s="34"/>
      <c r="D208" s="34"/>
      <c r="E208" s="34"/>
    </row>
    <row r="209" spans="1:5" x14ac:dyDescent="0.35">
      <c r="A209" s="45" t="s">
        <v>389</v>
      </c>
      <c r="B209" s="34"/>
      <c r="C209" s="34"/>
      <c r="D209" s="34"/>
      <c r="E209" s="34"/>
    </row>
    <row r="210" spans="1:5" x14ac:dyDescent="0.3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46">
        <v>1722171</v>
      </c>
      <c r="C211" s="43">
        <v>442081</v>
      </c>
      <c r="D211" s="46">
        <v>0</v>
      </c>
      <c r="E211" s="28">
        <v>2164252</v>
      </c>
    </row>
    <row r="212" spans="1:5" x14ac:dyDescent="0.35">
      <c r="A212" s="16" t="s">
        <v>395</v>
      </c>
      <c r="B212" s="46">
        <v>4028158</v>
      </c>
      <c r="C212" s="43">
        <v>0</v>
      </c>
      <c r="D212" s="46">
        <v>0</v>
      </c>
      <c r="E212" s="28">
        <v>4028158</v>
      </c>
    </row>
    <row r="213" spans="1:5" x14ac:dyDescent="0.35">
      <c r="A213" s="16" t="s">
        <v>396</v>
      </c>
      <c r="B213" s="46">
        <v>49251245</v>
      </c>
      <c r="C213" s="43">
        <v>6631912</v>
      </c>
      <c r="D213" s="46">
        <v>0</v>
      </c>
      <c r="E213" s="28">
        <v>55883157</v>
      </c>
    </row>
    <row r="214" spans="1:5" x14ac:dyDescent="0.35">
      <c r="A214" s="16" t="s">
        <v>397</v>
      </c>
      <c r="B214" s="46">
        <v>0</v>
      </c>
      <c r="C214" s="43">
        <v>0</v>
      </c>
      <c r="D214" s="46">
        <v>0</v>
      </c>
      <c r="E214" s="28">
        <v>0</v>
      </c>
    </row>
    <row r="215" spans="1:5" x14ac:dyDescent="0.35">
      <c r="A215" s="16" t="s">
        <v>398</v>
      </c>
      <c r="B215" s="46">
        <v>22413231</v>
      </c>
      <c r="C215" s="43">
        <v>359527</v>
      </c>
      <c r="D215" s="46">
        <v>0</v>
      </c>
      <c r="E215" s="28">
        <v>22772758</v>
      </c>
    </row>
    <row r="216" spans="1:5" x14ac:dyDescent="0.35">
      <c r="A216" s="16" t="s">
        <v>399</v>
      </c>
      <c r="B216" s="46">
        <v>10736103</v>
      </c>
      <c r="C216" s="43">
        <v>419414</v>
      </c>
      <c r="D216" s="46">
        <v>0</v>
      </c>
      <c r="E216" s="28">
        <v>11155517</v>
      </c>
    </row>
    <row r="217" spans="1:5" x14ac:dyDescent="0.35">
      <c r="A217" s="16" t="s">
        <v>400</v>
      </c>
      <c r="B217" s="46">
        <v>0</v>
      </c>
      <c r="C217" s="43">
        <v>0</v>
      </c>
      <c r="D217" s="46">
        <v>0</v>
      </c>
      <c r="E217" s="28">
        <v>0</v>
      </c>
    </row>
    <row r="218" spans="1:5" x14ac:dyDescent="0.35">
      <c r="A218" s="16" t="s">
        <v>401</v>
      </c>
      <c r="B218" s="46">
        <v>1361180</v>
      </c>
      <c r="C218" s="43">
        <v>8106</v>
      </c>
      <c r="D218" s="46">
        <v>0</v>
      </c>
      <c r="E218" s="28">
        <v>1369286</v>
      </c>
    </row>
    <row r="219" spans="1:5" x14ac:dyDescent="0.35">
      <c r="A219" s="16" t="s">
        <v>402</v>
      </c>
      <c r="B219" s="46">
        <v>1394976</v>
      </c>
      <c r="C219" s="43">
        <v>3355794</v>
      </c>
      <c r="D219" s="46">
        <v>653850</v>
      </c>
      <c r="E219" s="28">
        <v>4096920</v>
      </c>
    </row>
    <row r="220" spans="1:5" x14ac:dyDescent="0.35">
      <c r="A220" s="16" t="s">
        <v>230</v>
      </c>
      <c r="B220" s="28">
        <v>90907064</v>
      </c>
      <c r="C220" s="230">
        <v>11216834</v>
      </c>
      <c r="D220" s="28">
        <v>653850</v>
      </c>
      <c r="E220" s="28">
        <v>101470048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403</v>
      </c>
      <c r="B222" s="45"/>
      <c r="C222" s="45"/>
      <c r="D222" s="45"/>
      <c r="E222" s="45"/>
    </row>
    <row r="223" spans="1:5" x14ac:dyDescent="0.3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35">
      <c r="A224" s="16" t="s">
        <v>394</v>
      </c>
      <c r="B224" s="51"/>
      <c r="C224" s="50"/>
      <c r="D224" s="51"/>
      <c r="E224" s="16"/>
    </row>
    <row r="225" spans="1:5" x14ac:dyDescent="0.35">
      <c r="A225" s="16" t="s">
        <v>395</v>
      </c>
      <c r="B225" s="46">
        <v>2013984</v>
      </c>
      <c r="C225" s="43">
        <v>245336</v>
      </c>
      <c r="D225" s="46">
        <v>0</v>
      </c>
      <c r="E225" s="28">
        <v>2259320</v>
      </c>
    </row>
    <row r="226" spans="1:5" x14ac:dyDescent="0.35">
      <c r="A226" s="16" t="s">
        <v>396</v>
      </c>
      <c r="B226" s="46">
        <v>23433158</v>
      </c>
      <c r="C226" s="43">
        <v>3415105</v>
      </c>
      <c r="D226" s="46">
        <v>0</v>
      </c>
      <c r="E226" s="28">
        <v>26848263</v>
      </c>
    </row>
    <row r="227" spans="1:5" x14ac:dyDescent="0.35">
      <c r="A227" s="16" t="s">
        <v>397</v>
      </c>
      <c r="B227" s="46">
        <v>0</v>
      </c>
      <c r="C227" s="43">
        <v>0</v>
      </c>
      <c r="D227" s="46">
        <v>0</v>
      </c>
      <c r="E227" s="28">
        <v>0</v>
      </c>
    </row>
    <row r="228" spans="1:5" x14ac:dyDescent="0.35">
      <c r="A228" s="16" t="s">
        <v>398</v>
      </c>
      <c r="B228" s="46">
        <v>11721768</v>
      </c>
      <c r="C228" s="43">
        <v>1250957</v>
      </c>
      <c r="D228" s="46">
        <v>0</v>
      </c>
      <c r="E228" s="28">
        <v>12972725</v>
      </c>
    </row>
    <row r="229" spans="1:5" x14ac:dyDescent="0.35">
      <c r="A229" s="16" t="s">
        <v>399</v>
      </c>
      <c r="B229" s="46">
        <v>15988664</v>
      </c>
      <c r="C229" s="43">
        <v>2372700</v>
      </c>
      <c r="D229" s="46">
        <v>0</v>
      </c>
      <c r="E229" s="28">
        <v>18361364</v>
      </c>
    </row>
    <row r="230" spans="1:5" x14ac:dyDescent="0.35">
      <c r="A230" s="16" t="s">
        <v>400</v>
      </c>
      <c r="B230" s="46">
        <v>0</v>
      </c>
      <c r="C230" s="43">
        <v>0</v>
      </c>
      <c r="D230" s="46">
        <v>0</v>
      </c>
      <c r="E230" s="28">
        <v>0</v>
      </c>
    </row>
    <row r="231" spans="1:5" x14ac:dyDescent="0.35">
      <c r="A231" s="16" t="s">
        <v>401</v>
      </c>
      <c r="B231" s="46">
        <v>1008024</v>
      </c>
      <c r="C231" s="43">
        <v>80938</v>
      </c>
      <c r="D231" s="46">
        <v>0</v>
      </c>
      <c r="E231" s="28">
        <v>1088962</v>
      </c>
    </row>
    <row r="232" spans="1:5" x14ac:dyDescent="0.35">
      <c r="A232" s="16" t="s">
        <v>402</v>
      </c>
      <c r="B232" s="46">
        <v>0</v>
      </c>
      <c r="C232" s="43">
        <v>0</v>
      </c>
      <c r="D232" s="46">
        <v>0</v>
      </c>
      <c r="E232" s="28">
        <v>0</v>
      </c>
    </row>
    <row r="233" spans="1:5" x14ac:dyDescent="0.35">
      <c r="A233" s="16" t="s">
        <v>230</v>
      </c>
      <c r="B233" s="28">
        <v>54165598</v>
      </c>
      <c r="C233" s="230">
        <v>7365036</v>
      </c>
      <c r="D233" s="28">
        <v>0</v>
      </c>
      <c r="E233" s="28">
        <v>61530634</v>
      </c>
    </row>
    <row r="234" spans="1:5" x14ac:dyDescent="0.35">
      <c r="A234" s="16"/>
      <c r="B234" s="16"/>
      <c r="C234" s="23"/>
      <c r="D234" s="16"/>
      <c r="E234" s="16"/>
    </row>
    <row r="235" spans="1:5" x14ac:dyDescent="0.35">
      <c r="A235" s="34" t="s">
        <v>404</v>
      </c>
      <c r="B235" s="34"/>
      <c r="C235" s="34"/>
      <c r="D235" s="34"/>
      <c r="E235" s="34"/>
    </row>
    <row r="236" spans="1:5" x14ac:dyDescent="0.35">
      <c r="A236" s="34"/>
      <c r="B236" s="395" t="s">
        <v>405</v>
      </c>
      <c r="C236" s="395"/>
      <c r="D236" s="34"/>
      <c r="E236" s="34"/>
    </row>
    <row r="237" spans="1:5" x14ac:dyDescent="0.35">
      <c r="A237" s="52" t="s">
        <v>405</v>
      </c>
      <c r="B237" s="34"/>
      <c r="C237" s="43">
        <v>3772732</v>
      </c>
      <c r="D237" s="36">
        <v>3772732</v>
      </c>
      <c r="E237" s="34"/>
    </row>
    <row r="238" spans="1:5" x14ac:dyDescent="0.35">
      <c r="A238" s="41" t="s">
        <v>406</v>
      </c>
      <c r="B238" s="41"/>
      <c r="C238" s="41"/>
      <c r="D238" s="41"/>
      <c r="E238" s="41"/>
    </row>
    <row r="239" spans="1:5" x14ac:dyDescent="0.35">
      <c r="A239" s="16" t="s">
        <v>407</v>
      </c>
      <c r="B239" s="42" t="s">
        <v>299</v>
      </c>
      <c r="C239" s="43">
        <v>108917668</v>
      </c>
      <c r="D239" s="16"/>
      <c r="E239" s="16"/>
    </row>
    <row r="240" spans="1:5" x14ac:dyDescent="0.35">
      <c r="A240" s="16" t="s">
        <v>408</v>
      </c>
      <c r="B240" s="42" t="s">
        <v>299</v>
      </c>
      <c r="C240" s="43">
        <v>24561790</v>
      </c>
      <c r="D240" s="16"/>
      <c r="E240" s="16"/>
    </row>
    <row r="241" spans="1:5" x14ac:dyDescent="0.35">
      <c r="A241" s="16" t="s">
        <v>409</v>
      </c>
      <c r="B241" s="42" t="s">
        <v>299</v>
      </c>
      <c r="C241" s="43">
        <v>0</v>
      </c>
      <c r="D241" s="16"/>
      <c r="E241" s="16"/>
    </row>
    <row r="242" spans="1:5" x14ac:dyDescent="0.35">
      <c r="A242" s="16" t="s">
        <v>410</v>
      </c>
      <c r="B242" s="42" t="s">
        <v>299</v>
      </c>
      <c r="C242" s="43">
        <v>0</v>
      </c>
      <c r="D242" s="16"/>
      <c r="E242" s="16"/>
    </row>
    <row r="243" spans="1:5" x14ac:dyDescent="0.35">
      <c r="A243" s="16" t="s">
        <v>411</v>
      </c>
      <c r="B243" s="42" t="s">
        <v>299</v>
      </c>
      <c r="C243" s="43">
        <v>0</v>
      </c>
      <c r="D243" s="16"/>
      <c r="E243" s="16"/>
    </row>
    <row r="244" spans="1:5" x14ac:dyDescent="0.35">
      <c r="A244" s="16" t="s">
        <v>412</v>
      </c>
      <c r="B244" s="42" t="s">
        <v>299</v>
      </c>
      <c r="C244" s="43">
        <v>29079742</v>
      </c>
      <c r="D244" s="16"/>
      <c r="E244" s="16"/>
    </row>
    <row r="245" spans="1:5" x14ac:dyDescent="0.35">
      <c r="A245" s="16" t="s">
        <v>413</v>
      </c>
      <c r="B245" s="16"/>
      <c r="C245" s="23"/>
      <c r="D245" s="28">
        <v>162559200</v>
      </c>
      <c r="E245" s="16"/>
    </row>
    <row r="246" spans="1:5" x14ac:dyDescent="0.35">
      <c r="A246" s="41" t="s">
        <v>414</v>
      </c>
      <c r="B246" s="41"/>
      <c r="C246" s="41"/>
      <c r="D246" s="41"/>
      <c r="E246" s="41"/>
    </row>
    <row r="247" spans="1:5" x14ac:dyDescent="0.35">
      <c r="A247" s="22" t="s">
        <v>415</v>
      </c>
      <c r="B247" s="42" t="s">
        <v>299</v>
      </c>
      <c r="C247" s="43">
        <v>744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416</v>
      </c>
      <c r="B249" s="42" t="s">
        <v>299</v>
      </c>
      <c r="C249" s="43">
        <v>252260</v>
      </c>
      <c r="D249" s="16"/>
      <c r="E249" s="16"/>
    </row>
    <row r="250" spans="1:5" x14ac:dyDescent="0.35">
      <c r="A250" s="22" t="s">
        <v>417</v>
      </c>
      <c r="B250" s="42" t="s">
        <v>299</v>
      </c>
      <c r="C250" s="43">
        <v>3028305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418</v>
      </c>
      <c r="B252" s="16"/>
      <c r="C252" s="23"/>
      <c r="D252" s="28">
        <v>3280565</v>
      </c>
      <c r="E252" s="16"/>
    </row>
    <row r="253" spans="1:5" x14ac:dyDescent="0.35">
      <c r="A253" s="41" t="s">
        <v>419</v>
      </c>
      <c r="B253" s="41"/>
      <c r="C253" s="41"/>
      <c r="D253" s="41"/>
      <c r="E253" s="41"/>
    </row>
    <row r="254" spans="1:5" x14ac:dyDescent="0.35">
      <c r="A254" s="16" t="s">
        <v>420</v>
      </c>
      <c r="B254" s="42" t="s">
        <v>299</v>
      </c>
      <c r="C254" s="43">
        <v>0</v>
      </c>
      <c r="D254" s="16"/>
      <c r="E254" s="16"/>
    </row>
    <row r="255" spans="1:5" x14ac:dyDescent="0.35">
      <c r="A255" s="16" t="s">
        <v>419</v>
      </c>
      <c r="B255" s="42" t="s">
        <v>299</v>
      </c>
      <c r="C255" s="43">
        <v>0</v>
      </c>
      <c r="D255" s="16"/>
      <c r="E255" s="16"/>
    </row>
    <row r="256" spans="1:5" x14ac:dyDescent="0.35">
      <c r="A256" s="16" t="s">
        <v>421</v>
      </c>
      <c r="B256" s="16"/>
      <c r="C256" s="23"/>
      <c r="D256" s="28"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422</v>
      </c>
      <c r="B258" s="16"/>
      <c r="C258" s="23"/>
      <c r="D258" s="28">
        <v>169612497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423</v>
      </c>
      <c r="B264" s="34"/>
      <c r="C264" s="34"/>
      <c r="D264" s="34"/>
      <c r="E264" s="34"/>
    </row>
    <row r="265" spans="1:5" x14ac:dyDescent="0.35">
      <c r="A265" s="41" t="s">
        <v>424</v>
      </c>
      <c r="B265" s="41"/>
      <c r="C265" s="41"/>
      <c r="D265" s="41"/>
      <c r="E265" s="41"/>
    </row>
    <row r="266" spans="1:5" x14ac:dyDescent="0.35">
      <c r="A266" s="16" t="s">
        <v>425</v>
      </c>
      <c r="B266" s="42" t="s">
        <v>299</v>
      </c>
      <c r="C266" s="43">
        <v>46848800</v>
      </c>
      <c r="D266" s="16"/>
      <c r="E266" s="16"/>
    </row>
    <row r="267" spans="1:5" x14ac:dyDescent="0.35">
      <c r="A267" s="16" t="s">
        <v>426</v>
      </c>
      <c r="B267" s="42" t="s">
        <v>299</v>
      </c>
      <c r="C267" s="43">
        <v>0</v>
      </c>
      <c r="D267" s="16"/>
      <c r="E267" s="16"/>
    </row>
    <row r="268" spans="1:5" x14ac:dyDescent="0.35">
      <c r="A268" s="16" t="s">
        <v>427</v>
      </c>
      <c r="B268" s="42" t="s">
        <v>299</v>
      </c>
      <c r="C268" s="43">
        <v>44692200</v>
      </c>
      <c r="D268" s="16"/>
      <c r="E268" s="16"/>
    </row>
    <row r="269" spans="1:5" x14ac:dyDescent="0.35">
      <c r="A269" s="16" t="s">
        <v>428</v>
      </c>
      <c r="B269" s="42" t="s">
        <v>299</v>
      </c>
      <c r="C269" s="43">
        <v>26317000</v>
      </c>
      <c r="D269" s="16"/>
      <c r="E269" s="16"/>
    </row>
    <row r="270" spans="1:5" x14ac:dyDescent="0.35">
      <c r="A270" s="16" t="s">
        <v>429</v>
      </c>
      <c r="B270" s="42" t="s">
        <v>299</v>
      </c>
      <c r="C270" s="43">
        <v>3019074</v>
      </c>
      <c r="D270" s="16"/>
      <c r="E270" s="16"/>
    </row>
    <row r="271" spans="1:5" x14ac:dyDescent="0.35">
      <c r="A271" s="16" t="s">
        <v>430</v>
      </c>
      <c r="B271" s="42" t="s">
        <v>299</v>
      </c>
      <c r="C271" s="43">
        <v>1130587</v>
      </c>
      <c r="D271" s="16"/>
      <c r="E271" s="16"/>
    </row>
    <row r="272" spans="1:5" x14ac:dyDescent="0.35">
      <c r="A272" s="16" t="s">
        <v>431</v>
      </c>
      <c r="B272" s="42" t="s">
        <v>299</v>
      </c>
      <c r="C272" s="43">
        <v>0</v>
      </c>
      <c r="D272" s="16"/>
      <c r="E272" s="16"/>
    </row>
    <row r="273" spans="1:5" x14ac:dyDescent="0.35">
      <c r="A273" s="16" t="s">
        <v>432</v>
      </c>
      <c r="B273" s="42" t="s">
        <v>299</v>
      </c>
      <c r="C273" s="43">
        <v>5940865</v>
      </c>
      <c r="D273" s="16"/>
      <c r="E273" s="16"/>
    </row>
    <row r="274" spans="1:5" x14ac:dyDescent="0.35">
      <c r="A274" s="16" t="s">
        <v>433</v>
      </c>
      <c r="B274" s="42" t="s">
        <v>299</v>
      </c>
      <c r="C274" s="43">
        <v>1956750</v>
      </c>
      <c r="D274" s="16"/>
      <c r="E274" s="16"/>
    </row>
    <row r="275" spans="1:5" x14ac:dyDescent="0.35">
      <c r="A275" s="16" t="s">
        <v>434</v>
      </c>
      <c r="B275" s="42" t="s">
        <v>299</v>
      </c>
      <c r="C275" s="43">
        <v>0</v>
      </c>
      <c r="D275" s="16"/>
      <c r="E275" s="16"/>
    </row>
    <row r="276" spans="1:5" x14ac:dyDescent="0.35">
      <c r="A276" s="16" t="s">
        <v>435</v>
      </c>
      <c r="B276" s="16"/>
      <c r="C276" s="23"/>
      <c r="D276" s="28">
        <v>77271276</v>
      </c>
      <c r="E276" s="16"/>
    </row>
    <row r="277" spans="1:5" x14ac:dyDescent="0.35">
      <c r="A277" s="41" t="s">
        <v>436</v>
      </c>
      <c r="B277" s="41"/>
      <c r="C277" s="41"/>
      <c r="D277" s="41"/>
      <c r="E277" s="41"/>
    </row>
    <row r="278" spans="1:5" x14ac:dyDescent="0.35">
      <c r="A278" s="16" t="s">
        <v>425</v>
      </c>
      <c r="B278" s="42" t="s">
        <v>299</v>
      </c>
      <c r="C278" s="43">
        <v>0</v>
      </c>
      <c r="D278" s="16"/>
      <c r="E278" s="16"/>
    </row>
    <row r="279" spans="1:5" x14ac:dyDescent="0.35">
      <c r="A279" s="16" t="s">
        <v>426</v>
      </c>
      <c r="B279" s="42" t="s">
        <v>299</v>
      </c>
      <c r="C279" s="43">
        <v>0</v>
      </c>
      <c r="D279" s="16"/>
      <c r="E279" s="16"/>
    </row>
    <row r="280" spans="1:5" x14ac:dyDescent="0.35">
      <c r="A280" s="16" t="s">
        <v>437</v>
      </c>
      <c r="B280" s="42" t="s">
        <v>299</v>
      </c>
      <c r="C280" s="43">
        <v>0</v>
      </c>
      <c r="D280" s="16"/>
      <c r="E280" s="16"/>
    </row>
    <row r="281" spans="1:5" x14ac:dyDescent="0.35">
      <c r="A281" s="16" t="s">
        <v>438</v>
      </c>
      <c r="B281" s="16"/>
      <c r="C281" s="23"/>
      <c r="D281" s="28">
        <v>0</v>
      </c>
      <c r="E281" s="16"/>
    </row>
    <row r="282" spans="1:5" x14ac:dyDescent="0.35">
      <c r="A282" s="41" t="s">
        <v>439</v>
      </c>
      <c r="B282" s="41"/>
      <c r="C282" s="41"/>
      <c r="D282" s="41"/>
      <c r="E282" s="41"/>
    </row>
    <row r="283" spans="1:5" x14ac:dyDescent="0.35">
      <c r="A283" s="16" t="s">
        <v>394</v>
      </c>
      <c r="B283" s="42" t="s">
        <v>299</v>
      </c>
      <c r="C283" s="43">
        <v>2164252</v>
      </c>
      <c r="D283" s="16"/>
      <c r="E283" s="16"/>
    </row>
    <row r="284" spans="1:5" x14ac:dyDescent="0.35">
      <c r="A284" s="16" t="s">
        <v>395</v>
      </c>
      <c r="B284" s="42" t="s">
        <v>299</v>
      </c>
      <c r="C284" s="43">
        <v>4028158</v>
      </c>
      <c r="D284" s="16"/>
      <c r="E284" s="16"/>
    </row>
    <row r="285" spans="1:5" x14ac:dyDescent="0.35">
      <c r="A285" s="16" t="s">
        <v>396</v>
      </c>
      <c r="B285" s="42" t="s">
        <v>299</v>
      </c>
      <c r="C285" s="43">
        <v>49457579</v>
      </c>
      <c r="D285" s="16"/>
      <c r="E285" s="16"/>
    </row>
    <row r="286" spans="1:5" x14ac:dyDescent="0.35">
      <c r="A286" s="16" t="s">
        <v>440</v>
      </c>
      <c r="B286" s="42" t="s">
        <v>299</v>
      </c>
      <c r="C286" s="43">
        <v>0</v>
      </c>
      <c r="D286" s="16"/>
      <c r="E286" s="16"/>
    </row>
    <row r="287" spans="1:5" x14ac:dyDescent="0.35">
      <c r="A287" s="16" t="s">
        <v>441</v>
      </c>
      <c r="B287" s="42" t="s">
        <v>299</v>
      </c>
      <c r="C287" s="43">
        <v>22772758</v>
      </c>
      <c r="D287" s="16"/>
      <c r="E287" s="16"/>
    </row>
    <row r="288" spans="1:5" x14ac:dyDescent="0.35">
      <c r="A288" s="16" t="s">
        <v>442</v>
      </c>
      <c r="B288" s="42" t="s">
        <v>299</v>
      </c>
      <c r="C288" s="43">
        <v>17581095</v>
      </c>
      <c r="D288" s="16"/>
      <c r="E288" s="16"/>
    </row>
    <row r="289" spans="1:5" x14ac:dyDescent="0.35">
      <c r="A289" s="16" t="s">
        <v>401</v>
      </c>
      <c r="B289" s="42" t="s">
        <v>299</v>
      </c>
      <c r="C289" s="43">
        <v>1369286</v>
      </c>
      <c r="D289" s="16"/>
      <c r="E289" s="16"/>
    </row>
    <row r="290" spans="1:5" x14ac:dyDescent="0.35">
      <c r="A290" s="16" t="s">
        <v>402</v>
      </c>
      <c r="B290" s="42" t="s">
        <v>299</v>
      </c>
      <c r="C290" s="43">
        <v>4096920</v>
      </c>
      <c r="D290" s="16"/>
      <c r="E290" s="16"/>
    </row>
    <row r="291" spans="1:5" x14ac:dyDescent="0.35">
      <c r="A291" s="16" t="s">
        <v>443</v>
      </c>
      <c r="B291" s="16"/>
      <c r="C291" s="23"/>
      <c r="D291" s="28">
        <v>101470048</v>
      </c>
      <c r="E291" s="16"/>
    </row>
    <row r="292" spans="1:5" x14ac:dyDescent="0.35">
      <c r="A292" s="16" t="s">
        <v>444</v>
      </c>
      <c r="B292" s="42" t="s">
        <v>299</v>
      </c>
      <c r="C292" s="43">
        <v>61536453</v>
      </c>
      <c r="D292" s="16"/>
      <c r="E292" s="16"/>
    </row>
    <row r="293" spans="1:5" x14ac:dyDescent="0.35">
      <c r="A293" s="16" t="s">
        <v>445</v>
      </c>
      <c r="B293" s="16"/>
      <c r="C293" s="23"/>
      <c r="D293" s="28">
        <v>39933595</v>
      </c>
      <c r="E293" s="16"/>
    </row>
    <row r="294" spans="1:5" x14ac:dyDescent="0.35">
      <c r="A294" s="41" t="s">
        <v>446</v>
      </c>
      <c r="B294" s="41"/>
      <c r="C294" s="41"/>
      <c r="D294" s="41"/>
      <c r="E294" s="41"/>
    </row>
    <row r="295" spans="1:5" x14ac:dyDescent="0.35">
      <c r="A295" s="16" t="s">
        <v>447</v>
      </c>
      <c r="B295" s="42" t="s">
        <v>299</v>
      </c>
      <c r="C295" s="43">
        <v>0</v>
      </c>
      <c r="D295" s="16"/>
      <c r="E295" s="16"/>
    </row>
    <row r="296" spans="1:5" x14ac:dyDescent="0.35">
      <c r="A296" s="16" t="s">
        <v>448</v>
      </c>
      <c r="B296" s="42" t="s">
        <v>299</v>
      </c>
      <c r="C296" s="43">
        <v>0</v>
      </c>
      <c r="D296" s="16"/>
      <c r="E296" s="16"/>
    </row>
    <row r="297" spans="1:5" x14ac:dyDescent="0.35">
      <c r="A297" s="16" t="s">
        <v>449</v>
      </c>
      <c r="B297" s="42" t="s">
        <v>299</v>
      </c>
      <c r="C297" s="43">
        <v>0</v>
      </c>
      <c r="D297" s="16"/>
      <c r="E297" s="16"/>
    </row>
    <row r="298" spans="1:5" x14ac:dyDescent="0.35">
      <c r="A298" s="16" t="s">
        <v>437</v>
      </c>
      <c r="B298" s="42" t="s">
        <v>299</v>
      </c>
      <c r="C298" s="43">
        <v>0</v>
      </c>
      <c r="D298" s="16"/>
      <c r="E298" s="16"/>
    </row>
    <row r="299" spans="1:5" x14ac:dyDescent="0.35">
      <c r="A299" s="16" t="s">
        <v>450</v>
      </c>
      <c r="B299" s="16"/>
      <c r="C299" s="23"/>
      <c r="D299" s="28">
        <v>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451</v>
      </c>
      <c r="B301" s="41"/>
      <c r="C301" s="41"/>
      <c r="D301" s="41"/>
      <c r="E301" s="41"/>
    </row>
    <row r="302" spans="1:5" x14ac:dyDescent="0.35">
      <c r="A302" s="16" t="s">
        <v>452</v>
      </c>
      <c r="B302" s="42" t="s">
        <v>299</v>
      </c>
      <c r="C302" s="43">
        <v>0</v>
      </c>
      <c r="D302" s="16"/>
      <c r="E302" s="16"/>
    </row>
    <row r="303" spans="1:5" x14ac:dyDescent="0.35">
      <c r="A303" s="16" t="s">
        <v>453</v>
      </c>
      <c r="B303" s="42" t="s">
        <v>299</v>
      </c>
      <c r="C303" s="43">
        <v>0</v>
      </c>
      <c r="D303" s="16"/>
      <c r="E303" s="16"/>
    </row>
    <row r="304" spans="1:5" x14ac:dyDescent="0.35">
      <c r="A304" s="16" t="s">
        <v>454</v>
      </c>
      <c r="B304" s="42" t="s">
        <v>299</v>
      </c>
      <c r="C304" s="43">
        <v>0</v>
      </c>
      <c r="D304" s="16"/>
      <c r="E304" s="16"/>
    </row>
    <row r="305" spans="1:5" x14ac:dyDescent="0.35">
      <c r="A305" s="16" t="s">
        <v>455</v>
      </c>
      <c r="B305" s="42" t="s">
        <v>299</v>
      </c>
      <c r="C305" s="43">
        <v>0</v>
      </c>
      <c r="D305" s="16"/>
      <c r="E305" s="16"/>
    </row>
    <row r="306" spans="1:5" x14ac:dyDescent="0.35">
      <c r="A306" s="16" t="s">
        <v>456</v>
      </c>
      <c r="B306" s="16"/>
      <c r="C306" s="23"/>
      <c r="D306" s="28">
        <v>0</v>
      </c>
      <c r="E306" s="16"/>
    </row>
    <row r="307" spans="1:5" x14ac:dyDescent="0.35">
      <c r="A307" s="16"/>
      <c r="B307" s="16"/>
      <c r="C307" s="23"/>
      <c r="D307" s="16"/>
      <c r="E307" s="16"/>
    </row>
    <row r="308" spans="1:5" x14ac:dyDescent="0.35">
      <c r="A308" s="16" t="s">
        <v>457</v>
      </c>
      <c r="B308" s="16"/>
      <c r="C308" s="23"/>
      <c r="D308" s="28">
        <v>117204871</v>
      </c>
      <c r="E308" s="16"/>
    </row>
    <row r="309" spans="1:5" x14ac:dyDescent="0.35">
      <c r="A309" s="16"/>
      <c r="B309" s="16"/>
      <c r="C309" s="23"/>
      <c r="D309" s="16"/>
      <c r="E309" s="16"/>
    </row>
    <row r="310" spans="1:5" x14ac:dyDescent="0.35">
      <c r="A310" s="16"/>
      <c r="B310" s="16"/>
      <c r="C310" s="23"/>
      <c r="D310" s="16"/>
      <c r="E310" s="16"/>
    </row>
    <row r="311" spans="1:5" x14ac:dyDescent="0.35">
      <c r="A311" s="16"/>
      <c r="B311" s="16"/>
      <c r="C311" s="23"/>
      <c r="D311" s="16"/>
      <c r="E311" s="16"/>
    </row>
    <row r="312" spans="1:5" x14ac:dyDescent="0.35">
      <c r="A312" s="34" t="s">
        <v>458</v>
      </c>
      <c r="B312" s="34"/>
      <c r="C312" s="34"/>
      <c r="D312" s="34"/>
      <c r="E312" s="34"/>
    </row>
    <row r="313" spans="1:5" x14ac:dyDescent="0.35">
      <c r="A313" s="41" t="s">
        <v>459</v>
      </c>
      <c r="B313" s="41"/>
      <c r="C313" s="41"/>
      <c r="D313" s="41"/>
      <c r="E313" s="41"/>
    </row>
    <row r="314" spans="1:5" x14ac:dyDescent="0.35">
      <c r="A314" s="16" t="s">
        <v>460</v>
      </c>
      <c r="B314" s="42" t="s">
        <v>299</v>
      </c>
      <c r="C314" s="43">
        <v>0</v>
      </c>
      <c r="D314" s="16"/>
      <c r="E314" s="16"/>
    </row>
    <row r="315" spans="1:5" x14ac:dyDescent="0.35">
      <c r="A315" s="16" t="s">
        <v>461</v>
      </c>
      <c r="B315" s="42" t="s">
        <v>299</v>
      </c>
      <c r="C315" s="43">
        <v>2451576</v>
      </c>
      <c r="D315" s="16"/>
      <c r="E315" s="16"/>
    </row>
    <row r="316" spans="1:5" x14ac:dyDescent="0.35">
      <c r="A316" s="16" t="s">
        <v>462</v>
      </c>
      <c r="B316" s="42" t="s">
        <v>299</v>
      </c>
      <c r="C316" s="43">
        <v>0</v>
      </c>
      <c r="D316" s="16"/>
      <c r="E316" s="16"/>
    </row>
    <row r="317" spans="1:5" x14ac:dyDescent="0.35">
      <c r="A317" s="16" t="s">
        <v>463</v>
      </c>
      <c r="B317" s="42" t="s">
        <v>299</v>
      </c>
      <c r="C317" s="43">
        <v>0</v>
      </c>
      <c r="D317" s="16"/>
      <c r="E317" s="16"/>
    </row>
    <row r="318" spans="1:5" x14ac:dyDescent="0.35">
      <c r="A318" s="16" t="s">
        <v>464</v>
      </c>
      <c r="B318" s="42" t="s">
        <v>299</v>
      </c>
      <c r="C318" s="43">
        <v>0</v>
      </c>
      <c r="D318" s="16"/>
      <c r="E318" s="16"/>
    </row>
    <row r="319" spans="1:5" x14ac:dyDescent="0.35">
      <c r="A319" s="16" t="s">
        <v>465</v>
      </c>
      <c r="B319" s="42" t="s">
        <v>299</v>
      </c>
      <c r="C319" s="43">
        <v>0</v>
      </c>
      <c r="D319" s="16"/>
      <c r="E319" s="16"/>
    </row>
    <row r="320" spans="1:5" x14ac:dyDescent="0.35">
      <c r="A320" s="16" t="s">
        <v>466</v>
      </c>
      <c r="B320" s="42" t="s">
        <v>299</v>
      </c>
      <c r="C320" s="43">
        <v>0</v>
      </c>
      <c r="D320" s="16"/>
      <c r="E320" s="16"/>
    </row>
    <row r="321" spans="1:5" x14ac:dyDescent="0.35">
      <c r="A321" s="16" t="s">
        <v>467</v>
      </c>
      <c r="B321" s="42" t="s">
        <v>299</v>
      </c>
      <c r="C321" s="43">
        <v>0</v>
      </c>
      <c r="D321" s="16"/>
      <c r="E321" s="16"/>
    </row>
    <row r="322" spans="1:5" x14ac:dyDescent="0.35">
      <c r="A322" s="16" t="s">
        <v>468</v>
      </c>
      <c r="B322" s="42" t="s">
        <v>299</v>
      </c>
      <c r="C322" s="43">
        <v>10486453</v>
      </c>
      <c r="D322" s="16"/>
      <c r="E322" s="16"/>
    </row>
    <row r="323" spans="1:5" x14ac:dyDescent="0.35">
      <c r="A323" s="16" t="s">
        <v>469</v>
      </c>
      <c r="B323" s="42" t="s">
        <v>299</v>
      </c>
      <c r="C323" s="43">
        <v>2567645</v>
      </c>
      <c r="D323" s="16"/>
      <c r="E323" s="16"/>
    </row>
    <row r="324" spans="1:5" x14ac:dyDescent="0.35">
      <c r="A324" s="16" t="s">
        <v>470</v>
      </c>
      <c r="B324" s="16"/>
      <c r="C324" s="23"/>
      <c r="D324" s="28">
        <v>15505674</v>
      </c>
      <c r="E324" s="16"/>
    </row>
    <row r="325" spans="1:5" x14ac:dyDescent="0.35">
      <c r="A325" s="41" t="s">
        <v>471</v>
      </c>
      <c r="B325" s="41"/>
      <c r="C325" s="41"/>
      <c r="D325" s="41"/>
      <c r="E325" s="41"/>
    </row>
    <row r="326" spans="1:5" x14ac:dyDescent="0.35">
      <c r="A326" s="16" t="s">
        <v>472</v>
      </c>
      <c r="B326" s="42" t="s">
        <v>299</v>
      </c>
      <c r="C326" s="43">
        <v>0</v>
      </c>
      <c r="D326" s="16"/>
      <c r="E326" s="16"/>
    </row>
    <row r="327" spans="1:5" x14ac:dyDescent="0.35">
      <c r="A327" s="16" t="s">
        <v>473</v>
      </c>
      <c r="B327" s="42" t="s">
        <v>299</v>
      </c>
      <c r="C327" s="43">
        <v>0</v>
      </c>
      <c r="D327" s="16"/>
      <c r="E327" s="16"/>
    </row>
    <row r="328" spans="1:5" x14ac:dyDescent="0.35">
      <c r="A328" s="16" t="s">
        <v>474</v>
      </c>
      <c r="B328" s="42" t="s">
        <v>299</v>
      </c>
      <c r="C328" s="43">
        <v>0</v>
      </c>
      <c r="D328" s="16"/>
      <c r="E328" s="16"/>
    </row>
    <row r="329" spans="1:5" x14ac:dyDescent="0.35">
      <c r="A329" s="16" t="s">
        <v>475</v>
      </c>
      <c r="B329" s="16"/>
      <c r="C329" s="23"/>
      <c r="D329" s="28">
        <v>0</v>
      </c>
      <c r="E329" s="16"/>
    </row>
    <row r="330" spans="1:5" x14ac:dyDescent="0.35">
      <c r="A330" s="41" t="s">
        <v>476</v>
      </c>
      <c r="B330" s="41"/>
      <c r="C330" s="41"/>
      <c r="D330" s="41"/>
      <c r="E330" s="41"/>
    </row>
    <row r="331" spans="1:5" x14ac:dyDescent="0.35">
      <c r="A331" s="16" t="s">
        <v>477</v>
      </c>
      <c r="B331" s="42" t="s">
        <v>299</v>
      </c>
      <c r="C331" s="43">
        <v>0</v>
      </c>
      <c r="D331" s="16"/>
      <c r="E331" s="16"/>
    </row>
    <row r="332" spans="1:5" x14ac:dyDescent="0.35">
      <c r="A332" s="16" t="s">
        <v>478</v>
      </c>
      <c r="B332" s="42" t="s">
        <v>299</v>
      </c>
      <c r="C332" s="43">
        <v>0</v>
      </c>
      <c r="D332" s="16"/>
      <c r="E332" s="16"/>
    </row>
    <row r="333" spans="1:5" x14ac:dyDescent="0.35">
      <c r="A333" s="16" t="s">
        <v>479</v>
      </c>
      <c r="B333" s="42" t="s">
        <v>299</v>
      </c>
      <c r="C333" s="43">
        <v>24538879</v>
      </c>
      <c r="D333" s="16"/>
      <c r="E333" s="16"/>
    </row>
    <row r="334" spans="1:5" x14ac:dyDescent="0.35">
      <c r="A334" s="22" t="s">
        <v>480</v>
      </c>
      <c r="B334" s="42" t="s">
        <v>299</v>
      </c>
      <c r="C334" s="43">
        <v>2837891</v>
      </c>
      <c r="D334" s="16"/>
      <c r="E334" s="16"/>
    </row>
    <row r="335" spans="1:5" x14ac:dyDescent="0.35">
      <c r="A335" s="16" t="s">
        <v>481</v>
      </c>
      <c r="B335" s="42" t="s">
        <v>299</v>
      </c>
      <c r="C335" s="43">
        <v>0</v>
      </c>
      <c r="D335" s="16"/>
      <c r="E335" s="16"/>
    </row>
    <row r="336" spans="1:5" x14ac:dyDescent="0.35">
      <c r="A336" s="22" t="s">
        <v>482</v>
      </c>
      <c r="B336" s="42" t="s">
        <v>299</v>
      </c>
      <c r="C336" s="43">
        <v>0</v>
      </c>
      <c r="D336" s="16"/>
      <c r="E336" s="16"/>
    </row>
    <row r="337" spans="1:5" x14ac:dyDescent="0.35">
      <c r="A337" s="22" t="s">
        <v>483</v>
      </c>
      <c r="B337" s="42" t="s">
        <v>299</v>
      </c>
      <c r="C337" s="318">
        <v>0</v>
      </c>
      <c r="D337" s="16"/>
      <c r="E337" s="16"/>
    </row>
    <row r="338" spans="1:5" x14ac:dyDescent="0.35">
      <c r="A338" s="16" t="s">
        <v>484</v>
      </c>
      <c r="B338" s="42" t="s">
        <v>299</v>
      </c>
      <c r="C338" s="43">
        <v>0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v>27376770</v>
      </c>
      <c r="E339" s="16"/>
    </row>
    <row r="340" spans="1:5" x14ac:dyDescent="0.35">
      <c r="A340" s="16" t="s">
        <v>485</v>
      </c>
      <c r="B340" s="16"/>
      <c r="C340" s="23"/>
      <c r="D340" s="28">
        <v>2567645</v>
      </c>
      <c r="E340" s="16"/>
    </row>
    <row r="341" spans="1:5" x14ac:dyDescent="0.35">
      <c r="A341" s="16" t="s">
        <v>486</v>
      </c>
      <c r="B341" s="16"/>
      <c r="C341" s="23"/>
      <c r="D341" s="28">
        <v>24809125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487</v>
      </c>
      <c r="B343" s="42" t="s">
        <v>299</v>
      </c>
      <c r="C343" s="251">
        <v>76890072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488</v>
      </c>
      <c r="B345" s="42" t="s">
        <v>299</v>
      </c>
      <c r="C345" s="208">
        <v>0</v>
      </c>
      <c r="D345" s="16"/>
      <c r="E345" s="16"/>
    </row>
    <row r="346" spans="1:5" x14ac:dyDescent="0.35">
      <c r="A346" s="16" t="s">
        <v>489</v>
      </c>
      <c r="B346" s="42" t="s">
        <v>299</v>
      </c>
      <c r="C346" s="208">
        <v>0</v>
      </c>
      <c r="D346" s="16"/>
      <c r="E346" s="16"/>
    </row>
    <row r="347" spans="1:5" x14ac:dyDescent="0.35">
      <c r="A347" s="16" t="s">
        <v>490</v>
      </c>
      <c r="B347" s="42" t="s">
        <v>299</v>
      </c>
      <c r="C347" s="208">
        <v>0</v>
      </c>
      <c r="D347" s="16"/>
      <c r="E347" s="16"/>
    </row>
    <row r="348" spans="1:5" x14ac:dyDescent="0.35">
      <c r="A348" s="16" t="s">
        <v>491</v>
      </c>
      <c r="B348" s="42" t="s">
        <v>299</v>
      </c>
      <c r="C348" s="208">
        <v>0</v>
      </c>
      <c r="D348" s="16"/>
      <c r="E348" s="16"/>
    </row>
    <row r="349" spans="1:5" x14ac:dyDescent="0.35">
      <c r="A349" s="16" t="s">
        <v>492</v>
      </c>
      <c r="B349" s="42" t="s">
        <v>299</v>
      </c>
      <c r="C349" s="208">
        <v>0</v>
      </c>
      <c r="D349" s="16"/>
      <c r="E349" s="16"/>
    </row>
    <row r="350" spans="1:5" x14ac:dyDescent="0.35">
      <c r="A350" s="16" t="s">
        <v>493</v>
      </c>
      <c r="B350" s="16"/>
      <c r="C350" s="23"/>
      <c r="D350" s="28">
        <v>117204871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494</v>
      </c>
      <c r="B352" s="16"/>
      <c r="C352" s="23"/>
      <c r="D352" s="28">
        <v>117204871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495</v>
      </c>
      <c r="B356" s="34"/>
      <c r="C356" s="34"/>
      <c r="D356" s="34"/>
      <c r="E356" s="34"/>
    </row>
    <row r="357" spans="1:5" x14ac:dyDescent="0.35">
      <c r="A357" s="41" t="s">
        <v>496</v>
      </c>
      <c r="B357" s="41"/>
      <c r="C357" s="41"/>
      <c r="D357" s="41"/>
      <c r="E357" s="41"/>
    </row>
    <row r="358" spans="1:5" x14ac:dyDescent="0.35">
      <c r="A358" s="16" t="s">
        <v>497</v>
      </c>
      <c r="B358" s="42" t="s">
        <v>299</v>
      </c>
      <c r="C358" s="208">
        <v>45741344</v>
      </c>
      <c r="D358" s="16"/>
      <c r="E358" s="16"/>
    </row>
    <row r="359" spans="1:5" x14ac:dyDescent="0.35">
      <c r="A359" s="16" t="s">
        <v>498</v>
      </c>
      <c r="B359" s="42" t="s">
        <v>299</v>
      </c>
      <c r="C359" s="208">
        <v>274284503</v>
      </c>
      <c r="D359" s="16"/>
      <c r="E359" s="16"/>
    </row>
    <row r="360" spans="1:5" x14ac:dyDescent="0.35">
      <c r="A360" s="16" t="s">
        <v>499</v>
      </c>
      <c r="B360" s="16"/>
      <c r="C360" s="23"/>
      <c r="D360" s="28">
        <v>320025847</v>
      </c>
      <c r="E360" s="16"/>
    </row>
    <row r="361" spans="1:5" x14ac:dyDescent="0.35">
      <c r="A361" s="41" t="s">
        <v>500</v>
      </c>
      <c r="B361" s="41"/>
      <c r="C361" s="41"/>
      <c r="D361" s="41"/>
      <c r="E361" s="41"/>
    </row>
    <row r="362" spans="1:5" x14ac:dyDescent="0.35">
      <c r="A362" s="16" t="s">
        <v>405</v>
      </c>
      <c r="B362" s="41"/>
      <c r="C362" s="43">
        <v>3772732</v>
      </c>
      <c r="D362" s="16"/>
      <c r="E362" s="41"/>
    </row>
    <row r="363" spans="1:5" x14ac:dyDescent="0.35">
      <c r="A363" s="16" t="s">
        <v>501</v>
      </c>
      <c r="B363" s="42" t="s">
        <v>299</v>
      </c>
      <c r="C363" s="43">
        <v>162559200</v>
      </c>
      <c r="D363" s="16"/>
      <c r="E363" s="16"/>
    </row>
    <row r="364" spans="1:5" x14ac:dyDescent="0.35">
      <c r="A364" s="16" t="s">
        <v>502</v>
      </c>
      <c r="B364" s="42" t="s">
        <v>299</v>
      </c>
      <c r="C364" s="43">
        <v>3280565</v>
      </c>
      <c r="D364" s="16"/>
      <c r="E364" s="16"/>
    </row>
    <row r="365" spans="1:5" x14ac:dyDescent="0.35">
      <c r="A365" s="16" t="s">
        <v>503</v>
      </c>
      <c r="B365" s="42" t="s">
        <v>299</v>
      </c>
      <c r="C365" s="43">
        <v>0</v>
      </c>
      <c r="D365" s="16"/>
      <c r="E365" s="16"/>
    </row>
    <row r="366" spans="1:5" x14ac:dyDescent="0.35">
      <c r="A366" s="16" t="s">
        <v>422</v>
      </c>
      <c r="B366" s="16"/>
      <c r="C366" s="23"/>
      <c r="D366" s="28">
        <v>169612497</v>
      </c>
      <c r="E366" s="16"/>
    </row>
    <row r="367" spans="1:5" x14ac:dyDescent="0.35">
      <c r="A367" s="16" t="s">
        <v>504</v>
      </c>
      <c r="B367" s="16"/>
      <c r="C367" s="23"/>
      <c r="D367" s="28">
        <v>150413350</v>
      </c>
      <c r="E367" s="16"/>
    </row>
    <row r="368" spans="1:5" x14ac:dyDescent="0.35">
      <c r="A368" s="54" t="s">
        <v>505</v>
      </c>
      <c r="B368" s="41"/>
      <c r="C368" s="41"/>
      <c r="D368" s="41"/>
      <c r="E368" s="41"/>
    </row>
    <row r="369" spans="1:6" x14ac:dyDescent="0.35">
      <c r="A369" s="28" t="s">
        <v>506</v>
      </c>
      <c r="B369" s="16"/>
      <c r="C369" s="16"/>
      <c r="D369" s="16"/>
      <c r="E369" s="16"/>
    </row>
    <row r="370" spans="1:6" x14ac:dyDescent="0.35">
      <c r="A370" s="55" t="s">
        <v>507</v>
      </c>
      <c r="B370" s="36" t="s">
        <v>299</v>
      </c>
      <c r="C370" s="233">
        <v>0</v>
      </c>
      <c r="D370" s="28">
        <v>0</v>
      </c>
      <c r="E370" s="28"/>
    </row>
    <row r="371" spans="1:6" x14ac:dyDescent="0.35">
      <c r="A371" s="55" t="s">
        <v>508</v>
      </c>
      <c r="B371" s="36" t="s">
        <v>299</v>
      </c>
      <c r="C371" s="233">
        <v>297516</v>
      </c>
      <c r="D371" s="28">
        <v>0</v>
      </c>
      <c r="E371" s="28"/>
    </row>
    <row r="372" spans="1:6" x14ac:dyDescent="0.35">
      <c r="A372" s="55" t="s">
        <v>509</v>
      </c>
      <c r="B372" s="36" t="s">
        <v>299</v>
      </c>
      <c r="C372" s="233">
        <v>0</v>
      </c>
      <c r="D372" s="28">
        <v>0</v>
      </c>
      <c r="E372" s="28"/>
    </row>
    <row r="373" spans="1:6" x14ac:dyDescent="0.35">
      <c r="A373" s="55" t="s">
        <v>510</v>
      </c>
      <c r="B373" s="36" t="s">
        <v>299</v>
      </c>
      <c r="C373" s="233">
        <v>0</v>
      </c>
      <c r="D373" s="28">
        <v>0</v>
      </c>
      <c r="E373" s="28"/>
    </row>
    <row r="374" spans="1:6" x14ac:dyDescent="0.35">
      <c r="A374" s="55" t="s">
        <v>511</v>
      </c>
      <c r="B374" s="36" t="s">
        <v>299</v>
      </c>
      <c r="C374" s="233">
        <v>2976878</v>
      </c>
      <c r="D374" s="28">
        <v>0</v>
      </c>
      <c r="E374" s="28"/>
    </row>
    <row r="375" spans="1:6" x14ac:dyDescent="0.35">
      <c r="A375" s="55" t="s">
        <v>512</v>
      </c>
      <c r="B375" s="36" t="s">
        <v>299</v>
      </c>
      <c r="C375" s="233">
        <v>0</v>
      </c>
      <c r="D375" s="28">
        <v>0</v>
      </c>
      <c r="E375" s="28"/>
    </row>
    <row r="376" spans="1:6" x14ac:dyDescent="0.35">
      <c r="A376" s="55" t="s">
        <v>513</v>
      </c>
      <c r="B376" s="36" t="s">
        <v>299</v>
      </c>
      <c r="C376" s="233">
        <v>0</v>
      </c>
      <c r="D376" s="28">
        <v>0</v>
      </c>
      <c r="E376" s="28"/>
    </row>
    <row r="377" spans="1:6" x14ac:dyDescent="0.35">
      <c r="A377" s="55" t="s">
        <v>514</v>
      </c>
      <c r="B377" s="36" t="s">
        <v>299</v>
      </c>
      <c r="C377" s="233">
        <v>0</v>
      </c>
      <c r="D377" s="28">
        <v>0</v>
      </c>
      <c r="E377" s="28"/>
    </row>
    <row r="378" spans="1:6" x14ac:dyDescent="0.35">
      <c r="A378" s="55" t="s">
        <v>515</v>
      </c>
      <c r="B378" s="36" t="s">
        <v>299</v>
      </c>
      <c r="C378" s="233">
        <v>18104</v>
      </c>
      <c r="D378" s="28">
        <v>0</v>
      </c>
      <c r="E378" s="28"/>
    </row>
    <row r="379" spans="1:6" x14ac:dyDescent="0.35">
      <c r="A379" s="55" t="s">
        <v>516</v>
      </c>
      <c r="B379" s="36" t="s">
        <v>299</v>
      </c>
      <c r="C379" s="233">
        <v>521937</v>
      </c>
      <c r="D379" s="28">
        <v>0</v>
      </c>
      <c r="E379" s="28"/>
    </row>
    <row r="380" spans="1:6" x14ac:dyDescent="0.35">
      <c r="A380" s="55" t="s">
        <v>517</v>
      </c>
      <c r="B380" s="36" t="s">
        <v>299</v>
      </c>
      <c r="C380" s="209">
        <v>895957</v>
      </c>
      <c r="D380" s="28">
        <v>0</v>
      </c>
      <c r="E380" s="210"/>
      <c r="F380" s="56"/>
    </row>
    <row r="381" spans="1:6" x14ac:dyDescent="0.35">
      <c r="A381" s="57" t="s">
        <v>518</v>
      </c>
      <c r="B381" s="42"/>
      <c r="C381" s="42"/>
      <c r="D381" s="28">
        <v>4710392</v>
      </c>
      <c r="E381" s="28"/>
      <c r="F381" s="56"/>
    </row>
    <row r="382" spans="1:6" x14ac:dyDescent="0.35">
      <c r="A382" s="52" t="s">
        <v>519</v>
      </c>
      <c r="B382" s="42" t="s">
        <v>299</v>
      </c>
      <c r="C382" s="43">
        <v>0</v>
      </c>
      <c r="D382" s="28">
        <v>0</v>
      </c>
      <c r="E382" s="16"/>
    </row>
    <row r="383" spans="1:6" x14ac:dyDescent="0.35">
      <c r="A383" s="16" t="s">
        <v>520</v>
      </c>
      <c r="B383" s="16"/>
      <c r="C383" s="23"/>
      <c r="D383" s="28">
        <v>4710392</v>
      </c>
      <c r="E383" s="16"/>
    </row>
    <row r="384" spans="1:6" x14ac:dyDescent="0.35">
      <c r="A384" s="16" t="s">
        <v>521</v>
      </c>
      <c r="B384" s="16"/>
      <c r="C384" s="23"/>
      <c r="D384" s="28">
        <v>155123742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522</v>
      </c>
      <c r="B388" s="41"/>
      <c r="C388" s="41"/>
      <c r="D388" s="41"/>
      <c r="E388" s="41"/>
    </row>
    <row r="389" spans="1:5" x14ac:dyDescent="0.35">
      <c r="A389" s="16" t="s">
        <v>523</v>
      </c>
      <c r="B389" s="42" t="s">
        <v>299</v>
      </c>
      <c r="C389" s="43">
        <v>73833253</v>
      </c>
      <c r="D389" s="16"/>
      <c r="E389" s="16"/>
    </row>
    <row r="390" spans="1:5" x14ac:dyDescent="0.35">
      <c r="A390" s="16" t="s">
        <v>11</v>
      </c>
      <c r="B390" s="42" t="s">
        <v>299</v>
      </c>
      <c r="C390" s="43">
        <v>16248274</v>
      </c>
      <c r="D390" s="16"/>
      <c r="E390" s="16"/>
    </row>
    <row r="391" spans="1:5" x14ac:dyDescent="0.35">
      <c r="A391" s="16" t="s">
        <v>264</v>
      </c>
      <c r="B391" s="42" t="s">
        <v>299</v>
      </c>
      <c r="C391" s="43">
        <v>6879970</v>
      </c>
      <c r="D391" s="16"/>
      <c r="E391" s="16"/>
    </row>
    <row r="392" spans="1:5" x14ac:dyDescent="0.35">
      <c r="A392" s="16" t="s">
        <v>524</v>
      </c>
      <c r="B392" s="42" t="s">
        <v>299</v>
      </c>
      <c r="C392" s="43">
        <v>32788536</v>
      </c>
      <c r="D392" s="16"/>
      <c r="E392" s="16"/>
    </row>
    <row r="393" spans="1:5" x14ac:dyDescent="0.35">
      <c r="A393" s="16" t="s">
        <v>525</v>
      </c>
      <c r="B393" s="42" t="s">
        <v>299</v>
      </c>
      <c r="C393" s="43">
        <v>1404708</v>
      </c>
      <c r="D393" s="16"/>
      <c r="E393" s="16"/>
    </row>
    <row r="394" spans="1:5" x14ac:dyDescent="0.35">
      <c r="A394" s="16" t="s">
        <v>526</v>
      </c>
      <c r="B394" s="42" t="s">
        <v>299</v>
      </c>
      <c r="C394" s="43">
        <v>8675536</v>
      </c>
      <c r="D394" s="16"/>
      <c r="E394" s="16"/>
    </row>
    <row r="395" spans="1:5" x14ac:dyDescent="0.35">
      <c r="A395" s="16" t="s">
        <v>16</v>
      </c>
      <c r="B395" s="42" t="s">
        <v>299</v>
      </c>
      <c r="C395" s="43">
        <v>5005267</v>
      </c>
      <c r="D395" s="16"/>
      <c r="E395" s="16"/>
    </row>
    <row r="396" spans="1:5" x14ac:dyDescent="0.35">
      <c r="A396" s="16" t="s">
        <v>527</v>
      </c>
      <c r="B396" s="42" t="s">
        <v>299</v>
      </c>
      <c r="C396" s="43">
        <v>700246</v>
      </c>
      <c r="D396" s="16"/>
      <c r="E396" s="16"/>
    </row>
    <row r="397" spans="1:5" x14ac:dyDescent="0.35">
      <c r="A397" s="16" t="s">
        <v>528</v>
      </c>
      <c r="B397" s="42" t="s">
        <v>299</v>
      </c>
      <c r="C397" s="43">
        <v>1389602</v>
      </c>
      <c r="D397" s="16"/>
      <c r="E397" s="16"/>
    </row>
    <row r="398" spans="1:5" x14ac:dyDescent="0.35">
      <c r="A398" s="16" t="s">
        <v>529</v>
      </c>
      <c r="B398" s="42" t="s">
        <v>299</v>
      </c>
      <c r="C398" s="43">
        <v>1014306</v>
      </c>
      <c r="D398" s="16"/>
      <c r="E398" s="16"/>
    </row>
    <row r="399" spans="1:5" x14ac:dyDescent="0.35">
      <c r="A399" s="16" t="s">
        <v>530</v>
      </c>
      <c r="B399" s="42" t="s">
        <v>299</v>
      </c>
      <c r="C399" s="43">
        <v>950648</v>
      </c>
      <c r="D399" s="16"/>
      <c r="E399" s="16"/>
    </row>
    <row r="400" spans="1:5" x14ac:dyDescent="0.35">
      <c r="A400" s="28" t="s">
        <v>531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233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233">
        <v>0</v>
      </c>
      <c r="D402" s="28">
        <v>0</v>
      </c>
      <c r="E402" s="28"/>
    </row>
    <row r="403" spans="1:9" x14ac:dyDescent="0.35">
      <c r="A403" s="29" t="s">
        <v>532</v>
      </c>
      <c r="B403" s="36" t="s">
        <v>299</v>
      </c>
      <c r="C403" s="233">
        <v>331976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233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233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233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233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233">
        <v>1099220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233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233">
        <v>212061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233">
        <v>611652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233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233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209">
        <v>1353830</v>
      </c>
      <c r="D414" s="28">
        <v>0</v>
      </c>
      <c r="E414" s="210" t="s">
        <v>1044</v>
      </c>
      <c r="F414" s="56"/>
      <c r="G414" s="56"/>
      <c r="H414" s="56"/>
      <c r="I414" s="56"/>
    </row>
    <row r="415" spans="1:9" x14ac:dyDescent="0.35">
      <c r="A415" s="58" t="s">
        <v>533</v>
      </c>
      <c r="B415" s="42"/>
      <c r="C415" s="42"/>
      <c r="D415" s="28">
        <v>3608739</v>
      </c>
      <c r="E415" s="28"/>
      <c r="F415" s="56"/>
      <c r="G415" s="56"/>
      <c r="H415" s="56"/>
      <c r="I415" s="56"/>
    </row>
    <row r="416" spans="1:9" x14ac:dyDescent="0.35">
      <c r="A416" s="28" t="s">
        <v>534</v>
      </c>
      <c r="B416" s="16"/>
      <c r="C416" s="23"/>
      <c r="D416" s="28">
        <v>152499085</v>
      </c>
      <c r="E416" s="28"/>
    </row>
    <row r="417" spans="1:13" x14ac:dyDescent="0.35">
      <c r="A417" s="28" t="s">
        <v>535</v>
      </c>
      <c r="B417" s="16"/>
      <c r="C417" s="23"/>
      <c r="D417" s="28">
        <v>2624657</v>
      </c>
      <c r="E417" s="28"/>
    </row>
    <row r="418" spans="1:13" x14ac:dyDescent="0.35">
      <c r="A418" s="28" t="s">
        <v>536</v>
      </c>
      <c r="B418" s="16"/>
      <c r="C418" s="209">
        <v>1300238</v>
      </c>
      <c r="D418" s="28">
        <v>0</v>
      </c>
      <c r="E418" s="28"/>
    </row>
    <row r="419" spans="1:13" x14ac:dyDescent="0.35">
      <c r="A419" s="55" t="s">
        <v>537</v>
      </c>
      <c r="B419" s="42" t="s">
        <v>299</v>
      </c>
      <c r="C419" s="233">
        <v>2200653</v>
      </c>
      <c r="D419" s="28">
        <v>0</v>
      </c>
      <c r="E419" s="28"/>
    </row>
    <row r="420" spans="1:13" x14ac:dyDescent="0.35">
      <c r="A420" s="57" t="s">
        <v>538</v>
      </c>
      <c r="B420" s="16"/>
      <c r="C420" s="16"/>
      <c r="D420" s="28">
        <v>3500891</v>
      </c>
      <c r="E420" s="28"/>
    </row>
    <row r="421" spans="1:13" x14ac:dyDescent="0.35">
      <c r="A421" s="28" t="s">
        <v>539</v>
      </c>
      <c r="B421" s="16"/>
      <c r="C421" s="23"/>
      <c r="D421" s="28">
        <v>6125548</v>
      </c>
      <c r="E421" s="28"/>
      <c r="F421" s="59"/>
    </row>
    <row r="422" spans="1:13" x14ac:dyDescent="0.35">
      <c r="A422" s="28" t="s">
        <v>540</v>
      </c>
      <c r="B422" s="42" t="s">
        <v>299</v>
      </c>
      <c r="C422" s="43">
        <v>0</v>
      </c>
      <c r="D422" s="28">
        <v>0</v>
      </c>
      <c r="E422" s="16"/>
    </row>
    <row r="423" spans="1:13" x14ac:dyDescent="0.35">
      <c r="A423" s="16" t="s">
        <v>541</v>
      </c>
      <c r="B423" s="42" t="s">
        <v>299</v>
      </c>
      <c r="C423" s="43">
        <v>0</v>
      </c>
      <c r="D423" s="28">
        <v>0</v>
      </c>
      <c r="E423" s="16"/>
    </row>
    <row r="424" spans="1:13" x14ac:dyDescent="0.35">
      <c r="A424" s="16" t="s">
        <v>542</v>
      </c>
      <c r="B424" s="16"/>
      <c r="C424" s="23"/>
      <c r="D424" s="28">
        <v>6125548</v>
      </c>
      <c r="E424" s="16"/>
    </row>
    <row r="425" spans="1:13" x14ac:dyDescent="0.35">
      <c r="A425" s="16" t="s">
        <v>542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06" customFormat="1" ht="12.65" customHeight="1" x14ac:dyDescent="0.3">
      <c r="A613" s="217"/>
      <c r="C613" s="215" t="s">
        <v>543</v>
      </c>
      <c r="D613" s="222">
        <f>CE91-(BE91+CD91)</f>
        <v>16852</v>
      </c>
      <c r="E613" s="224">
        <f>SUM(C625:D648)+SUM(C669:D714)</f>
        <v>-3379143</v>
      </c>
      <c r="F613" s="224">
        <f>CE65-(AX65+BD65+BE65+BG65+BJ65+BN65+BP65+BQ65+CB65+CC65+CD65)</f>
        <v>189956</v>
      </c>
      <c r="G613" s="222">
        <f>CE92-(AX92+AY92+BD92+BE92+BG92+BJ92+BN92+BP92+BQ92+CB92+CC92+CD92)</f>
        <v>3087</v>
      </c>
      <c r="H613" s="227">
        <f>CE61-(AX61+AY61+AZ61+BD61+BE61+BG61+BJ61+BN61+BO61+BP61+BQ61+BR61+CB61+CC61+CD61)</f>
        <v>66055881</v>
      </c>
      <c r="I613" s="222">
        <f>CE93-(AX93+AY93+AZ93+BD93+BE93+BF93+BG93+BJ93+BN93+BO93+BP93+BQ93+BR93+CB93+CC93+CD93)</f>
        <v>279208</v>
      </c>
      <c r="J613" s="222">
        <f>CE94-(AX94+AY94+AZ94+BA94+BD94+BE94+BF94+BG94+BJ94+BN94+BO94+BP94+BQ94+BR94+CB94+CC94+CD94)</f>
        <v>92.759999999999991</v>
      </c>
      <c r="K613" s="222">
        <f>CE90-(AW90+AX90+AY90+AZ90+BA90+BB90+BC90+BD90+BE90+BF90+BG90+BH90+BI90+BJ90+BK90+BL90+BM90+BN90+BO90+BP90+BQ90+BR90+BS90+BT90+BU90+BV90+BW90+BX90+CB90+CC90+CD90)</f>
        <v>102783</v>
      </c>
      <c r="L613" s="228">
        <f>CE95-(AW95+AX95+AY95+AZ95+BA95+BB95+BC95+BD95+BE95+BF95+BG95+BH95+BI95+BJ95+BK95+BL95+BM95+BN95+BO95+BP95+BQ95+BR95+BS95+BT95+BU95+BV95+BW95+BX95+BY95+BZ95+CA95+CB95+CC95+CD95)</f>
        <v>0</v>
      </c>
    </row>
    <row r="614" spans="1:14" s="206" customFormat="1" ht="12.65" customHeight="1" x14ac:dyDescent="0.3">
      <c r="A614" s="217"/>
      <c r="C614" s="215" t="s">
        <v>544</v>
      </c>
      <c r="D614" s="223" t="s">
        <v>545</v>
      </c>
      <c r="E614" s="225" t="s">
        <v>546</v>
      </c>
      <c r="F614" s="226" t="s">
        <v>547</v>
      </c>
      <c r="G614" s="223" t="s">
        <v>548</v>
      </c>
      <c r="H614" s="226" t="s">
        <v>549</v>
      </c>
      <c r="I614" s="223" t="s">
        <v>550</v>
      </c>
      <c r="J614" s="223" t="s">
        <v>551</v>
      </c>
      <c r="K614" s="215" t="s">
        <v>552</v>
      </c>
      <c r="L614" s="216" t="s">
        <v>553</v>
      </c>
    </row>
    <row r="615" spans="1:14" s="206" customFormat="1" ht="12.65" customHeight="1" x14ac:dyDescent="0.3">
      <c r="A615" s="217">
        <v>8430</v>
      </c>
      <c r="B615" s="216" t="s">
        <v>167</v>
      </c>
      <c r="C615" s="222" t="str">
        <f>BE86</f>
        <v>x</v>
      </c>
      <c r="D615" s="222"/>
      <c r="E615" s="224"/>
      <c r="F615" s="224"/>
      <c r="G615" s="222"/>
      <c r="H615" s="224"/>
      <c r="I615" s="222"/>
      <c r="J615" s="222"/>
      <c r="N615" s="218" t="s">
        <v>554</v>
      </c>
    </row>
    <row r="616" spans="1:14" s="206" customFormat="1" ht="12.65" customHeight="1" x14ac:dyDescent="0.3">
      <c r="A616" s="217"/>
      <c r="B616" s="216" t="s">
        <v>555</v>
      </c>
      <c r="C616" s="222">
        <f>CD70-CD85</f>
        <v>-3379143</v>
      </c>
      <c r="D616" s="222">
        <f>SUM(C615:C616)</f>
        <v>-3379143</v>
      </c>
      <c r="E616" s="224"/>
      <c r="F616" s="224"/>
      <c r="G616" s="222"/>
      <c r="H616" s="224"/>
      <c r="I616" s="222"/>
      <c r="J616" s="222"/>
      <c r="N616" s="218" t="s">
        <v>556</v>
      </c>
    </row>
    <row r="617" spans="1:14" s="206" customFormat="1" ht="12.65" customHeight="1" x14ac:dyDescent="0.3">
      <c r="A617" s="217">
        <v>8310</v>
      </c>
      <c r="B617" s="221" t="s">
        <v>557</v>
      </c>
      <c r="C617" s="222" t="str">
        <f>AX86</f>
        <v>x</v>
      </c>
      <c r="D617" s="222">
        <f>(D616/D613)*AX91</f>
        <v>0</v>
      </c>
      <c r="E617" s="224"/>
      <c r="F617" s="224"/>
      <c r="G617" s="222"/>
      <c r="H617" s="224"/>
      <c r="I617" s="222"/>
      <c r="J617" s="222"/>
      <c r="N617" s="218" t="s">
        <v>558</v>
      </c>
    </row>
    <row r="618" spans="1:14" s="206" customFormat="1" ht="12.65" customHeight="1" x14ac:dyDescent="0.3">
      <c r="A618" s="217">
        <v>8510</v>
      </c>
      <c r="B618" s="221" t="s">
        <v>172</v>
      </c>
      <c r="C618" s="222" t="str">
        <f>BJ86</f>
        <v>x</v>
      </c>
      <c r="D618" s="222">
        <f>(D616/D613)*BJ91</f>
        <v>0</v>
      </c>
      <c r="E618" s="224"/>
      <c r="F618" s="224"/>
      <c r="G618" s="222"/>
      <c r="H618" s="224"/>
      <c r="I618" s="222"/>
      <c r="J618" s="222"/>
      <c r="N618" s="218" t="s">
        <v>559</v>
      </c>
    </row>
    <row r="619" spans="1:14" s="206" customFormat="1" ht="12.65" customHeight="1" x14ac:dyDescent="0.3">
      <c r="A619" s="217">
        <v>8470</v>
      </c>
      <c r="B619" s="221" t="s">
        <v>560</v>
      </c>
      <c r="C619" s="222" t="str">
        <f>BG86</f>
        <v>x</v>
      </c>
      <c r="D619" s="222">
        <f>(D616/D613)*BG91</f>
        <v>0</v>
      </c>
      <c r="E619" s="224"/>
      <c r="F619" s="224"/>
      <c r="G619" s="222"/>
      <c r="H619" s="224"/>
      <c r="I619" s="222"/>
      <c r="J619" s="222"/>
      <c r="N619" s="218" t="s">
        <v>561</v>
      </c>
    </row>
    <row r="620" spans="1:14" s="206" customFormat="1" ht="12.65" customHeight="1" x14ac:dyDescent="0.3">
      <c r="A620" s="217">
        <v>8610</v>
      </c>
      <c r="B620" s="221" t="s">
        <v>562</v>
      </c>
      <c r="C620" s="222" t="str">
        <f>BN86</f>
        <v>x</v>
      </c>
      <c r="D620" s="222">
        <f>(D616/D613)*BN91</f>
        <v>0</v>
      </c>
      <c r="E620" s="224"/>
      <c r="F620" s="224"/>
      <c r="G620" s="222"/>
      <c r="H620" s="224"/>
      <c r="I620" s="222"/>
      <c r="J620" s="222"/>
      <c r="N620" s="218" t="s">
        <v>563</v>
      </c>
    </row>
    <row r="621" spans="1:14" s="206" customFormat="1" ht="12.65" customHeight="1" x14ac:dyDescent="0.3">
      <c r="A621" s="217">
        <v>8790</v>
      </c>
      <c r="B621" s="221" t="s">
        <v>564</v>
      </c>
      <c r="C621" s="222" t="str">
        <f>CC86</f>
        <v>x</v>
      </c>
      <c r="D621" s="222">
        <f>(D616/D613)*CC91</f>
        <v>0</v>
      </c>
      <c r="E621" s="224"/>
      <c r="F621" s="224"/>
      <c r="G621" s="222"/>
      <c r="H621" s="224"/>
      <c r="I621" s="222"/>
      <c r="J621" s="222"/>
      <c r="N621" s="218" t="s">
        <v>565</v>
      </c>
    </row>
    <row r="622" spans="1:14" s="206" customFormat="1" ht="12.65" customHeight="1" x14ac:dyDescent="0.3">
      <c r="A622" s="217">
        <v>8630</v>
      </c>
      <c r="B622" s="221" t="s">
        <v>566</v>
      </c>
      <c r="C622" s="222" t="str">
        <f>BP86</f>
        <v>x</v>
      </c>
      <c r="D622" s="222">
        <f>(D616/D613)*BP91</f>
        <v>0</v>
      </c>
      <c r="E622" s="224"/>
      <c r="F622" s="224"/>
      <c r="G622" s="222"/>
      <c r="H622" s="224"/>
      <c r="I622" s="222"/>
      <c r="J622" s="222"/>
      <c r="N622" s="218" t="s">
        <v>567</v>
      </c>
    </row>
    <row r="623" spans="1:14" s="206" customFormat="1" ht="12.65" customHeight="1" x14ac:dyDescent="0.3">
      <c r="A623" s="217">
        <v>8770</v>
      </c>
      <c r="B623" s="216" t="s">
        <v>568</v>
      </c>
      <c r="C623" s="222" t="str">
        <f>CB86</f>
        <v>x</v>
      </c>
      <c r="D623" s="222">
        <f>(D616/D613)*CB91</f>
        <v>0</v>
      </c>
      <c r="E623" s="224"/>
      <c r="F623" s="224"/>
      <c r="G623" s="222"/>
      <c r="H623" s="224"/>
      <c r="I623" s="222"/>
      <c r="J623" s="222"/>
      <c r="N623" s="218" t="s">
        <v>569</v>
      </c>
    </row>
    <row r="624" spans="1:14" s="206" customFormat="1" ht="12.65" customHeight="1" x14ac:dyDescent="0.3">
      <c r="A624" s="217">
        <v>8640</v>
      </c>
      <c r="B624" s="221" t="s">
        <v>570</v>
      </c>
      <c r="C624" s="222" t="str">
        <f>BQ86</f>
        <v>x</v>
      </c>
      <c r="D624" s="222">
        <f>(D616/D613)*BQ91</f>
        <v>0</v>
      </c>
      <c r="E624" s="224">
        <f>SUM(C617:D624)</f>
        <v>0</v>
      </c>
      <c r="F624" s="224"/>
      <c r="G624" s="222"/>
      <c r="H624" s="224"/>
      <c r="I624" s="222"/>
      <c r="J624" s="222"/>
      <c r="N624" s="218" t="s">
        <v>571</v>
      </c>
    </row>
    <row r="625" spans="1:14" s="206" customFormat="1" ht="12.65" customHeight="1" x14ac:dyDescent="0.3">
      <c r="A625" s="217">
        <v>8420</v>
      </c>
      <c r="B625" s="221" t="s">
        <v>166</v>
      </c>
      <c r="C625" s="222" t="str">
        <f>BD86</f>
        <v>x</v>
      </c>
      <c r="D625" s="222">
        <f>(D616/D613)*BD91</f>
        <v>0</v>
      </c>
      <c r="E625" s="224">
        <f>(E624/E613)*SUM(C625:D625)</f>
        <v>0</v>
      </c>
      <c r="F625" s="224">
        <f>SUM(C625:E625)</f>
        <v>0</v>
      </c>
      <c r="G625" s="222"/>
      <c r="H625" s="224"/>
      <c r="I625" s="222"/>
      <c r="J625" s="222"/>
      <c r="N625" s="218" t="s">
        <v>572</v>
      </c>
    </row>
    <row r="626" spans="1:14" s="206" customFormat="1" ht="12.65" customHeight="1" x14ac:dyDescent="0.3">
      <c r="A626" s="217">
        <v>8320</v>
      </c>
      <c r="B626" s="221" t="s">
        <v>162</v>
      </c>
      <c r="C626" s="222" t="str">
        <f>AY86</f>
        <v>x</v>
      </c>
      <c r="D626" s="222">
        <f>(D616/D613)*AY91</f>
        <v>0</v>
      </c>
      <c r="E626" s="224">
        <f>(E624/E613)*SUM(C626:D626)</f>
        <v>0</v>
      </c>
      <c r="F626" s="224">
        <f>(F625/F613)*AY65</f>
        <v>0</v>
      </c>
      <c r="G626" s="222">
        <f>SUM(C626:F626)</f>
        <v>0</v>
      </c>
      <c r="H626" s="224"/>
      <c r="I626" s="222"/>
      <c r="J626" s="222"/>
      <c r="N626" s="218" t="s">
        <v>573</v>
      </c>
    </row>
    <row r="627" spans="1:14" s="206" customFormat="1" ht="12.65" customHeight="1" x14ac:dyDescent="0.3">
      <c r="A627" s="217">
        <v>8650</v>
      </c>
      <c r="B627" s="221" t="s">
        <v>179</v>
      </c>
      <c r="C627" s="222" t="str">
        <f>BR86</f>
        <v>x</v>
      </c>
      <c r="D627" s="222">
        <f>(D616/D613)*BR91</f>
        <v>0</v>
      </c>
      <c r="E627" s="224">
        <f>(E624/E613)*SUM(C627:D627)</f>
        <v>0</v>
      </c>
      <c r="F627" s="224">
        <f>(F625/F613)*BR65</f>
        <v>0</v>
      </c>
      <c r="G627" s="222">
        <f>(G626/G613)*BR92</f>
        <v>0</v>
      </c>
      <c r="H627" s="224"/>
      <c r="I627" s="222"/>
      <c r="J627" s="222"/>
      <c r="N627" s="218" t="s">
        <v>574</v>
      </c>
    </row>
    <row r="628" spans="1:14" s="206" customFormat="1" ht="12.65" customHeight="1" x14ac:dyDescent="0.3">
      <c r="A628" s="217">
        <v>8620</v>
      </c>
      <c r="B628" s="216" t="s">
        <v>575</v>
      </c>
      <c r="C628" s="222" t="str">
        <f>BO86</f>
        <v>x</v>
      </c>
      <c r="D628" s="222">
        <f>(D616/D613)*BO91</f>
        <v>0</v>
      </c>
      <c r="E628" s="224">
        <f>(E624/E613)*SUM(C628:D628)</f>
        <v>0</v>
      </c>
      <c r="F628" s="224">
        <f>(F625/F613)*BO65</f>
        <v>0</v>
      </c>
      <c r="G628" s="222">
        <f>(G626/G613)*BO92</f>
        <v>0</v>
      </c>
      <c r="H628" s="224"/>
      <c r="I628" s="222"/>
      <c r="J628" s="222"/>
      <c r="N628" s="218" t="s">
        <v>576</v>
      </c>
    </row>
    <row r="629" spans="1:14" s="206" customFormat="1" ht="12.65" customHeight="1" x14ac:dyDescent="0.3">
      <c r="A629" s="217">
        <v>8330</v>
      </c>
      <c r="B629" s="221" t="s">
        <v>163</v>
      </c>
      <c r="C629" s="222" t="str">
        <f>AZ86</f>
        <v>x</v>
      </c>
      <c r="D629" s="222">
        <f>(D616/D613)*AZ91</f>
        <v>0</v>
      </c>
      <c r="E629" s="224">
        <f>(E624/E613)*SUM(C629:D629)</f>
        <v>0</v>
      </c>
      <c r="F629" s="224">
        <f>(F625/F613)*AZ65</f>
        <v>0</v>
      </c>
      <c r="G629" s="222">
        <f>(G626/G613)*AZ92</f>
        <v>0</v>
      </c>
      <c r="H629" s="224">
        <f>SUM(C627:G629)</f>
        <v>0</v>
      </c>
      <c r="I629" s="222"/>
      <c r="J629" s="222"/>
      <c r="N629" s="218" t="s">
        <v>577</v>
      </c>
    </row>
    <row r="630" spans="1:14" s="206" customFormat="1" ht="12.65" customHeight="1" x14ac:dyDescent="0.3">
      <c r="A630" s="217">
        <v>8460</v>
      </c>
      <c r="B630" s="221" t="s">
        <v>168</v>
      </c>
      <c r="C630" s="222" t="str">
        <f>BF86</f>
        <v>x</v>
      </c>
      <c r="D630" s="222">
        <f>(D616/D613)*BF91</f>
        <v>0</v>
      </c>
      <c r="E630" s="224">
        <f>(E624/E613)*SUM(C630:D630)</f>
        <v>0</v>
      </c>
      <c r="F630" s="224">
        <f>(F625/F613)*BF65</f>
        <v>0</v>
      </c>
      <c r="G630" s="222">
        <f>(G626/G613)*BF92</f>
        <v>0</v>
      </c>
      <c r="H630" s="224">
        <f>(H629/H613)*BF61</f>
        <v>0</v>
      </c>
      <c r="I630" s="222">
        <f>SUM(C630:H630)</f>
        <v>0</v>
      </c>
      <c r="J630" s="222"/>
      <c r="N630" s="218" t="s">
        <v>578</v>
      </c>
    </row>
    <row r="631" spans="1:14" s="206" customFormat="1" ht="12.65" customHeight="1" x14ac:dyDescent="0.3">
      <c r="A631" s="217">
        <v>8350</v>
      </c>
      <c r="B631" s="221" t="s">
        <v>579</v>
      </c>
      <c r="C631" s="222" t="str">
        <f>BA86</f>
        <v>x</v>
      </c>
      <c r="D631" s="222">
        <f>(D616/D613)*BA91</f>
        <v>0</v>
      </c>
      <c r="E631" s="224">
        <f>(E624/E613)*SUM(C631:D631)</f>
        <v>0</v>
      </c>
      <c r="F631" s="224">
        <f>(F625/F613)*BA65</f>
        <v>0</v>
      </c>
      <c r="G631" s="222">
        <f>(G626/G613)*BA92</f>
        <v>0</v>
      </c>
      <c r="H631" s="224">
        <f>(H629/H613)*BA61</f>
        <v>0</v>
      </c>
      <c r="I631" s="222">
        <f>(I630/I613)*BA93</f>
        <v>0</v>
      </c>
      <c r="J631" s="222">
        <f>SUM(C631:I631)</f>
        <v>0</v>
      </c>
      <c r="N631" s="218" t="s">
        <v>580</v>
      </c>
    </row>
    <row r="632" spans="1:14" s="206" customFormat="1" ht="12.65" customHeight="1" x14ac:dyDescent="0.3">
      <c r="A632" s="217">
        <v>8200</v>
      </c>
      <c r="B632" s="221" t="s">
        <v>581</v>
      </c>
      <c r="C632" s="222" t="str">
        <f>AW86</f>
        <v>x</v>
      </c>
      <c r="D632" s="222">
        <f>(D616/D613)*AW91</f>
        <v>0</v>
      </c>
      <c r="E632" s="224">
        <f>(E624/E613)*SUM(C632:D632)</f>
        <v>0</v>
      </c>
      <c r="F632" s="224">
        <f>(F625/F613)*AW65</f>
        <v>0</v>
      </c>
      <c r="G632" s="222">
        <f>(G626/G613)*AW92</f>
        <v>0</v>
      </c>
      <c r="H632" s="224">
        <f>(H629/H613)*AW61</f>
        <v>0</v>
      </c>
      <c r="I632" s="222">
        <f>(I630/I613)*AW93</f>
        <v>0</v>
      </c>
      <c r="J632" s="222">
        <f>(J631/J613)*AW94</f>
        <v>0</v>
      </c>
      <c r="N632" s="218" t="s">
        <v>582</v>
      </c>
    </row>
    <row r="633" spans="1:14" s="206" customFormat="1" ht="12.65" customHeight="1" x14ac:dyDescent="0.3">
      <c r="A633" s="217">
        <v>8360</v>
      </c>
      <c r="B633" s="221" t="s">
        <v>583</v>
      </c>
      <c r="C633" s="222" t="str">
        <f>BB86</f>
        <v>x</v>
      </c>
      <c r="D633" s="222">
        <f>(D616/D613)*BB91</f>
        <v>0</v>
      </c>
      <c r="E633" s="224">
        <f>(E624/E613)*SUM(C633:D633)</f>
        <v>0</v>
      </c>
      <c r="F633" s="224">
        <f>(F625/F613)*BB65</f>
        <v>0</v>
      </c>
      <c r="G633" s="222">
        <f>(G626/G613)*BB92</f>
        <v>0</v>
      </c>
      <c r="H633" s="224">
        <f>(H629/H613)*BB61</f>
        <v>0</v>
      </c>
      <c r="I633" s="222">
        <f>(I630/I613)*BB93</f>
        <v>0</v>
      </c>
      <c r="J633" s="222">
        <f>(J631/J613)*BB94</f>
        <v>0</v>
      </c>
      <c r="N633" s="218" t="s">
        <v>584</v>
      </c>
    </row>
    <row r="634" spans="1:14" s="206" customFormat="1" ht="12.65" customHeight="1" x14ac:dyDescent="0.3">
      <c r="A634" s="217">
        <v>8370</v>
      </c>
      <c r="B634" s="221" t="s">
        <v>585</v>
      </c>
      <c r="C634" s="222" t="str">
        <f>BC86</f>
        <v>x</v>
      </c>
      <c r="D634" s="222">
        <f>(D616/D613)*BC91</f>
        <v>0</v>
      </c>
      <c r="E634" s="224">
        <f>(E624/E613)*SUM(C634:D634)</f>
        <v>0</v>
      </c>
      <c r="F634" s="224">
        <f>(F625/F613)*BC65</f>
        <v>0</v>
      </c>
      <c r="G634" s="222">
        <f>(G626/G613)*BC92</f>
        <v>0</v>
      </c>
      <c r="H634" s="224">
        <f>(H629/H613)*BC61</f>
        <v>0</v>
      </c>
      <c r="I634" s="222">
        <f>(I630/I613)*BC93</f>
        <v>0</v>
      </c>
      <c r="J634" s="222">
        <f>(J631/J613)*BC94</f>
        <v>0</v>
      </c>
      <c r="N634" s="218" t="s">
        <v>586</v>
      </c>
    </row>
    <row r="635" spans="1:14" s="206" customFormat="1" ht="12.65" customHeight="1" x14ac:dyDescent="0.3">
      <c r="A635" s="217">
        <v>8490</v>
      </c>
      <c r="B635" s="221" t="s">
        <v>587</v>
      </c>
      <c r="C635" s="222" t="str">
        <f>BI86</f>
        <v>x</v>
      </c>
      <c r="D635" s="222">
        <f>(D616/D613)*BI91</f>
        <v>0</v>
      </c>
      <c r="E635" s="224">
        <f>(E624/E613)*SUM(C635:D635)</f>
        <v>0</v>
      </c>
      <c r="F635" s="224">
        <f>(F625/F613)*BI65</f>
        <v>0</v>
      </c>
      <c r="G635" s="222">
        <f>(G626/G613)*BI92</f>
        <v>0</v>
      </c>
      <c r="H635" s="224">
        <f>(H629/H613)*BI61</f>
        <v>0</v>
      </c>
      <c r="I635" s="222">
        <f>(I630/I613)*BI93</f>
        <v>0</v>
      </c>
      <c r="J635" s="222">
        <f>(J631/J613)*BI94</f>
        <v>0</v>
      </c>
      <c r="N635" s="218" t="s">
        <v>588</v>
      </c>
    </row>
    <row r="636" spans="1:14" s="206" customFormat="1" ht="12.65" customHeight="1" x14ac:dyDescent="0.3">
      <c r="A636" s="217">
        <v>8530</v>
      </c>
      <c r="B636" s="221" t="s">
        <v>589</v>
      </c>
      <c r="C636" s="222" t="str">
        <f>BK86</f>
        <v>x</v>
      </c>
      <c r="D636" s="222">
        <f>(D616/D613)*BK91</f>
        <v>0</v>
      </c>
      <c r="E636" s="224">
        <f>(E624/E613)*SUM(C636:D636)</f>
        <v>0</v>
      </c>
      <c r="F636" s="224">
        <f>(F625/F613)*BK65</f>
        <v>0</v>
      </c>
      <c r="G636" s="222">
        <f>(G626/G613)*BK92</f>
        <v>0</v>
      </c>
      <c r="H636" s="224">
        <f>(H629/H613)*BK61</f>
        <v>0</v>
      </c>
      <c r="I636" s="222">
        <f>(I630/I613)*BK93</f>
        <v>0</v>
      </c>
      <c r="J636" s="222">
        <f>(J631/J613)*BK94</f>
        <v>0</v>
      </c>
      <c r="N636" s="218" t="s">
        <v>590</v>
      </c>
    </row>
    <row r="637" spans="1:14" s="206" customFormat="1" ht="12.65" customHeight="1" x14ac:dyDescent="0.3">
      <c r="A637" s="217">
        <v>8480</v>
      </c>
      <c r="B637" s="221" t="s">
        <v>591</v>
      </c>
      <c r="C637" s="222" t="str">
        <f>BH86</f>
        <v>x</v>
      </c>
      <c r="D637" s="222">
        <f>(D616/D613)*BH91</f>
        <v>0</v>
      </c>
      <c r="E637" s="224">
        <f>(E624/E613)*SUM(C637:D637)</f>
        <v>0</v>
      </c>
      <c r="F637" s="224">
        <f>(F625/F613)*BH65</f>
        <v>0</v>
      </c>
      <c r="G637" s="222">
        <f>(G626/G613)*BH92</f>
        <v>0</v>
      </c>
      <c r="H637" s="224">
        <f>(H629/H613)*BH61</f>
        <v>0</v>
      </c>
      <c r="I637" s="222">
        <f>(I630/I613)*BH93</f>
        <v>0</v>
      </c>
      <c r="J637" s="222">
        <f>(J631/J613)*BH94</f>
        <v>0</v>
      </c>
      <c r="N637" s="218" t="s">
        <v>592</v>
      </c>
    </row>
    <row r="638" spans="1:14" s="206" customFormat="1" ht="12.65" customHeight="1" x14ac:dyDescent="0.3">
      <c r="A638" s="217">
        <v>8560</v>
      </c>
      <c r="B638" s="221" t="s">
        <v>174</v>
      </c>
      <c r="C638" s="222" t="str">
        <f>BL86</f>
        <v>x</v>
      </c>
      <c r="D638" s="222">
        <f>(D616/D613)*BL91</f>
        <v>0</v>
      </c>
      <c r="E638" s="224">
        <f>(E624/E613)*SUM(C638:D638)</f>
        <v>0</v>
      </c>
      <c r="F638" s="224">
        <f>(F625/F613)*BL65</f>
        <v>0</v>
      </c>
      <c r="G638" s="222">
        <f>(G626/G613)*BL92</f>
        <v>0</v>
      </c>
      <c r="H638" s="224">
        <f>(H629/H613)*BL61</f>
        <v>0</v>
      </c>
      <c r="I638" s="222">
        <f>(I630/I613)*BL93</f>
        <v>0</v>
      </c>
      <c r="J638" s="222">
        <f>(J631/J613)*BL94</f>
        <v>0</v>
      </c>
      <c r="N638" s="218" t="s">
        <v>593</v>
      </c>
    </row>
    <row r="639" spans="1:14" s="206" customFormat="1" ht="12.65" customHeight="1" x14ac:dyDescent="0.3">
      <c r="A639" s="217">
        <v>8590</v>
      </c>
      <c r="B639" s="221" t="s">
        <v>594</v>
      </c>
      <c r="C639" s="222" t="str">
        <f>BM86</f>
        <v>x</v>
      </c>
      <c r="D639" s="222">
        <f>(D616/D613)*BM91</f>
        <v>0</v>
      </c>
      <c r="E639" s="224">
        <f>(E624/E613)*SUM(C639:D639)</f>
        <v>0</v>
      </c>
      <c r="F639" s="224">
        <f>(F625/F613)*BM65</f>
        <v>0</v>
      </c>
      <c r="G639" s="222">
        <f>(G626/G613)*BM92</f>
        <v>0</v>
      </c>
      <c r="H639" s="224">
        <f>(H629/H613)*BM61</f>
        <v>0</v>
      </c>
      <c r="I639" s="222">
        <f>(I630/I613)*BM93</f>
        <v>0</v>
      </c>
      <c r="J639" s="222">
        <f>(J631/J613)*BM94</f>
        <v>0</v>
      </c>
      <c r="N639" s="218" t="s">
        <v>595</v>
      </c>
    </row>
    <row r="640" spans="1:14" s="206" customFormat="1" ht="12.65" customHeight="1" x14ac:dyDescent="0.3">
      <c r="A640" s="217">
        <v>8660</v>
      </c>
      <c r="B640" s="221" t="s">
        <v>596</v>
      </c>
      <c r="C640" s="222" t="str">
        <f>BS86</f>
        <v>x</v>
      </c>
      <c r="D640" s="222">
        <f>(D616/D613)*BS91</f>
        <v>0</v>
      </c>
      <c r="E640" s="224">
        <f>(E624/E613)*SUM(C640:D640)</f>
        <v>0</v>
      </c>
      <c r="F640" s="224">
        <f>(F625/F613)*BS65</f>
        <v>0</v>
      </c>
      <c r="G640" s="222">
        <f>(G626/G613)*BS92</f>
        <v>0</v>
      </c>
      <c r="H640" s="224">
        <f>(H629/H613)*BS61</f>
        <v>0</v>
      </c>
      <c r="I640" s="222">
        <f>(I630/I613)*BS93</f>
        <v>0</v>
      </c>
      <c r="J640" s="222">
        <f>(J631/J613)*BS94</f>
        <v>0</v>
      </c>
      <c r="N640" s="218" t="s">
        <v>597</v>
      </c>
    </row>
    <row r="641" spans="1:14" s="206" customFormat="1" ht="12.65" customHeight="1" x14ac:dyDescent="0.3">
      <c r="A641" s="217">
        <v>8670</v>
      </c>
      <c r="B641" s="221" t="s">
        <v>598</v>
      </c>
      <c r="C641" s="222" t="str">
        <f>BT86</f>
        <v>x</v>
      </c>
      <c r="D641" s="222">
        <f>(D616/D613)*BT91</f>
        <v>0</v>
      </c>
      <c r="E641" s="224">
        <f>(E624/E613)*SUM(C641:D641)</f>
        <v>0</v>
      </c>
      <c r="F641" s="224">
        <f>(F625/F613)*BT65</f>
        <v>0</v>
      </c>
      <c r="G641" s="222">
        <f>(G626/G613)*BT92</f>
        <v>0</v>
      </c>
      <c r="H641" s="224">
        <f>(H629/H613)*BT61</f>
        <v>0</v>
      </c>
      <c r="I641" s="222">
        <f>(I630/I613)*BT93</f>
        <v>0</v>
      </c>
      <c r="J641" s="222">
        <f>(J631/J613)*BT94</f>
        <v>0</v>
      </c>
      <c r="N641" s="218" t="s">
        <v>599</v>
      </c>
    </row>
    <row r="642" spans="1:14" s="206" customFormat="1" ht="12.65" customHeight="1" x14ac:dyDescent="0.3">
      <c r="A642" s="217">
        <v>8680</v>
      </c>
      <c r="B642" s="221" t="s">
        <v>600</v>
      </c>
      <c r="C642" s="222" t="str">
        <f>BU86</f>
        <v>x</v>
      </c>
      <c r="D642" s="222">
        <f>(D616/D613)*BU91</f>
        <v>0</v>
      </c>
      <c r="E642" s="224">
        <f>(E624/E613)*SUM(C642:D642)</f>
        <v>0</v>
      </c>
      <c r="F642" s="224">
        <f>(F625/F613)*BU65</f>
        <v>0</v>
      </c>
      <c r="G642" s="222">
        <f>(G626/G613)*BU92</f>
        <v>0</v>
      </c>
      <c r="H642" s="224">
        <f>(H629/H613)*BU61</f>
        <v>0</v>
      </c>
      <c r="I642" s="222">
        <f>(I630/I613)*BU93</f>
        <v>0</v>
      </c>
      <c r="J642" s="222">
        <f>(J631/J613)*BU94</f>
        <v>0</v>
      </c>
      <c r="N642" s="218" t="s">
        <v>601</v>
      </c>
    </row>
    <row r="643" spans="1:14" s="206" customFormat="1" ht="12.65" customHeight="1" x14ac:dyDescent="0.3">
      <c r="A643" s="217">
        <v>8690</v>
      </c>
      <c r="B643" s="221" t="s">
        <v>602</v>
      </c>
      <c r="C643" s="222" t="str">
        <f>BV86</f>
        <v>x</v>
      </c>
      <c r="D643" s="222">
        <f>(D616/D613)*BV91</f>
        <v>0</v>
      </c>
      <c r="E643" s="224">
        <f>(E624/E613)*SUM(C643:D643)</f>
        <v>0</v>
      </c>
      <c r="F643" s="224">
        <f>(F625/F613)*BV65</f>
        <v>0</v>
      </c>
      <c r="G643" s="222">
        <f>(G626/G613)*BV92</f>
        <v>0</v>
      </c>
      <c r="H643" s="224">
        <f>(H629/H613)*BV61</f>
        <v>0</v>
      </c>
      <c r="I643" s="222">
        <f>(I630/I613)*BV93</f>
        <v>0</v>
      </c>
      <c r="J643" s="222">
        <f>(J631/J613)*BV94</f>
        <v>0</v>
      </c>
      <c r="N643" s="218" t="s">
        <v>603</v>
      </c>
    </row>
    <row r="644" spans="1:14" s="206" customFormat="1" ht="12.65" customHeight="1" x14ac:dyDescent="0.3">
      <c r="A644" s="217">
        <v>8700</v>
      </c>
      <c r="B644" s="221" t="s">
        <v>604</v>
      </c>
      <c r="C644" s="222" t="str">
        <f>BW86</f>
        <v>x</v>
      </c>
      <c r="D644" s="222">
        <f>(D616/D613)*BW91</f>
        <v>0</v>
      </c>
      <c r="E644" s="224">
        <f>(E624/E613)*SUM(C644:D644)</f>
        <v>0</v>
      </c>
      <c r="F644" s="224">
        <f>(F625/F613)*BW65</f>
        <v>0</v>
      </c>
      <c r="G644" s="222">
        <f>(G626/G613)*BW92</f>
        <v>0</v>
      </c>
      <c r="H644" s="224">
        <f>(H629/H613)*BW61</f>
        <v>0</v>
      </c>
      <c r="I644" s="222">
        <f>(I630/I613)*BW93</f>
        <v>0</v>
      </c>
      <c r="J644" s="222">
        <f>(J631/J613)*BW94</f>
        <v>0</v>
      </c>
      <c r="N644" s="218" t="s">
        <v>605</v>
      </c>
    </row>
    <row r="645" spans="1:14" s="206" customFormat="1" ht="12.65" customHeight="1" x14ac:dyDescent="0.3">
      <c r="A645" s="217">
        <v>8710</v>
      </c>
      <c r="B645" s="221" t="s">
        <v>606</v>
      </c>
      <c r="C645" s="222" t="str">
        <f>BX86</f>
        <v>x</v>
      </c>
      <c r="D645" s="222">
        <f>(D616/D613)*BX91</f>
        <v>0</v>
      </c>
      <c r="E645" s="224">
        <f>(E624/E613)*SUM(C645:D645)</f>
        <v>0</v>
      </c>
      <c r="F645" s="224">
        <f>(F625/F613)*BX65</f>
        <v>0</v>
      </c>
      <c r="G645" s="222">
        <f>(G626/G613)*BX92</f>
        <v>0</v>
      </c>
      <c r="H645" s="224">
        <f>(H629/H613)*BX61</f>
        <v>0</v>
      </c>
      <c r="I645" s="222">
        <f>(I630/I613)*BX93</f>
        <v>0</v>
      </c>
      <c r="J645" s="222">
        <f>(J631/J613)*BX94</f>
        <v>0</v>
      </c>
      <c r="K645" s="224">
        <f>SUM(C632:J645)</f>
        <v>0</v>
      </c>
      <c r="L645" s="224"/>
      <c r="N645" s="218" t="s">
        <v>607</v>
      </c>
    </row>
    <row r="646" spans="1:14" s="206" customFormat="1" ht="12.65" customHeight="1" x14ac:dyDescent="0.3">
      <c r="A646" s="217">
        <v>8720</v>
      </c>
      <c r="B646" s="221" t="s">
        <v>608</v>
      </c>
      <c r="C646" s="222" t="str">
        <f>BY86</f>
        <v>x</v>
      </c>
      <c r="D646" s="222">
        <f>(D616/D613)*BY91</f>
        <v>0</v>
      </c>
      <c r="E646" s="224">
        <f>(E624/E613)*SUM(C646:D646)</f>
        <v>0</v>
      </c>
      <c r="F646" s="224">
        <f>(F625/F613)*BY65</f>
        <v>0</v>
      </c>
      <c r="G646" s="222">
        <f>(G626/G613)*BY92</f>
        <v>0</v>
      </c>
      <c r="H646" s="224">
        <f>(H629/H613)*BY61</f>
        <v>0</v>
      </c>
      <c r="I646" s="222">
        <f>(I630/I613)*BY93</f>
        <v>0</v>
      </c>
      <c r="J646" s="222">
        <f>(J631/J613)*BY94</f>
        <v>0</v>
      </c>
      <c r="K646" s="224">
        <v>0</v>
      </c>
      <c r="L646" s="224"/>
      <c r="N646" s="218" t="s">
        <v>609</v>
      </c>
    </row>
    <row r="647" spans="1:14" s="206" customFormat="1" ht="12.65" customHeight="1" x14ac:dyDescent="0.3">
      <c r="A647" s="217">
        <v>8730</v>
      </c>
      <c r="B647" s="221" t="s">
        <v>610</v>
      </c>
      <c r="C647" s="222" t="str">
        <f>BZ86</f>
        <v>x</v>
      </c>
      <c r="D647" s="222">
        <f>(D616/D613)*BZ91</f>
        <v>0</v>
      </c>
      <c r="E647" s="224">
        <f>(E624/E613)*SUM(C647:D647)</f>
        <v>0</v>
      </c>
      <c r="F647" s="224">
        <f>(F625/F613)*BZ65</f>
        <v>0</v>
      </c>
      <c r="G647" s="222">
        <f>(G626/G613)*BZ92</f>
        <v>0</v>
      </c>
      <c r="H647" s="224">
        <f>(H629/H613)*BZ61</f>
        <v>0</v>
      </c>
      <c r="I647" s="222">
        <f>(I630/I613)*BZ93</f>
        <v>0</v>
      </c>
      <c r="J647" s="222">
        <f>(J631/J613)*BZ94</f>
        <v>0</v>
      </c>
      <c r="K647" s="224">
        <v>0</v>
      </c>
      <c r="L647" s="224"/>
      <c r="N647" s="218" t="s">
        <v>611</v>
      </c>
    </row>
    <row r="648" spans="1:14" s="206" customFormat="1" ht="12.65" customHeight="1" x14ac:dyDescent="0.3">
      <c r="A648" s="217">
        <v>8740</v>
      </c>
      <c r="B648" s="221" t="s">
        <v>612</v>
      </c>
      <c r="C648" s="222" t="str">
        <f>CA86</f>
        <v>x</v>
      </c>
      <c r="D648" s="222">
        <f>(D616/D613)*CA91</f>
        <v>0</v>
      </c>
      <c r="E648" s="224">
        <f>(E624/E613)*SUM(C648:D648)</f>
        <v>0</v>
      </c>
      <c r="F648" s="224">
        <f>(F625/F613)*CA65</f>
        <v>0</v>
      </c>
      <c r="G648" s="222">
        <f>(G626/G613)*CA92</f>
        <v>0</v>
      </c>
      <c r="H648" s="224">
        <f>(H629/H613)*CA61</f>
        <v>0</v>
      </c>
      <c r="I648" s="222">
        <f>(I630/I613)*CA93</f>
        <v>0</v>
      </c>
      <c r="J648" s="222">
        <f>(J631/J613)*CA94</f>
        <v>0</v>
      </c>
      <c r="K648" s="224">
        <v>0</v>
      </c>
      <c r="L648" s="224">
        <f>SUM(C646:K648)</f>
        <v>0</v>
      </c>
      <c r="N648" s="218" t="s">
        <v>613</v>
      </c>
    </row>
    <row r="649" spans="1:14" s="206" customFormat="1" ht="12.65" customHeight="1" x14ac:dyDescent="0.3">
      <c r="A649" s="217"/>
      <c r="B649" s="217"/>
      <c r="C649" s="206">
        <f>SUM(C615:C648)</f>
        <v>-3379143</v>
      </c>
      <c r="L649" s="220"/>
    </row>
    <row r="667" spans="1:14" s="206" customFormat="1" ht="12.65" customHeight="1" x14ac:dyDescent="0.3">
      <c r="C667" s="215" t="s">
        <v>614</v>
      </c>
      <c r="M667" s="215" t="s">
        <v>615</v>
      </c>
    </row>
    <row r="668" spans="1:14" s="206" customFormat="1" ht="12.65" customHeight="1" x14ac:dyDescent="0.3">
      <c r="C668" s="215" t="s">
        <v>544</v>
      </c>
      <c r="D668" s="215" t="s">
        <v>545</v>
      </c>
      <c r="E668" s="216" t="s">
        <v>546</v>
      </c>
      <c r="F668" s="215" t="s">
        <v>547</v>
      </c>
      <c r="G668" s="215" t="s">
        <v>548</v>
      </c>
      <c r="H668" s="215" t="s">
        <v>549</v>
      </c>
      <c r="I668" s="215" t="s">
        <v>550</v>
      </c>
      <c r="J668" s="215" t="s">
        <v>551</v>
      </c>
      <c r="K668" s="215" t="s">
        <v>552</v>
      </c>
      <c r="L668" s="216" t="s">
        <v>553</v>
      </c>
      <c r="M668" s="215" t="s">
        <v>616</v>
      </c>
    </row>
    <row r="669" spans="1:14" s="206" customFormat="1" ht="12.65" customHeight="1" x14ac:dyDescent="0.3">
      <c r="A669" s="217">
        <v>6010</v>
      </c>
      <c r="B669" s="216" t="s">
        <v>343</v>
      </c>
      <c r="C669" s="222" t="str">
        <f>C86</f>
        <v>x</v>
      </c>
      <c r="D669" s="222">
        <f>(D616/D613)*C91</f>
        <v>-247440.21255637312</v>
      </c>
      <c r="E669" s="224">
        <f>(E624/E613)*SUM(C669:D669)</f>
        <v>0</v>
      </c>
      <c r="F669" s="224">
        <f>(F625/F613)*C65</f>
        <v>0</v>
      </c>
      <c r="G669" s="222">
        <f>(G626/G613)*C92</f>
        <v>0</v>
      </c>
      <c r="H669" s="224">
        <f>(H629/H613)*C61</f>
        <v>0</v>
      </c>
      <c r="I669" s="222">
        <f>(I630/I613)*C93</f>
        <v>0</v>
      </c>
      <c r="J669" s="222">
        <f>(J631/J613)*C94</f>
        <v>0</v>
      </c>
      <c r="K669" s="222">
        <f>(K645/K613)*C90</f>
        <v>0</v>
      </c>
      <c r="L669" s="222" t="e">
        <f>(L648/L613)*C95</f>
        <v>#DIV/0!</v>
      </c>
      <c r="M669" s="206" t="e">
        <f t="shared" ref="M669:M714" si="0">ROUND(SUM(D669:L669),0)</f>
        <v>#DIV/0!</v>
      </c>
      <c r="N669" s="216" t="s">
        <v>617</v>
      </c>
    </row>
    <row r="670" spans="1:14" s="206" customFormat="1" ht="12.65" customHeight="1" x14ac:dyDescent="0.3">
      <c r="A670" s="217">
        <v>6030</v>
      </c>
      <c r="B670" s="216" t="s">
        <v>344</v>
      </c>
      <c r="C670" s="222" t="str">
        <f>D86</f>
        <v>x</v>
      </c>
      <c r="D670" s="222">
        <f>(D616/D613)*D91</f>
        <v>0</v>
      </c>
      <c r="E670" s="224">
        <f>(E624/E613)*SUM(C670:D670)</f>
        <v>0</v>
      </c>
      <c r="F670" s="224">
        <f>(F625/F613)*D65</f>
        <v>0</v>
      </c>
      <c r="G670" s="222">
        <f>(G626/G613)*D92</f>
        <v>0</v>
      </c>
      <c r="H670" s="224">
        <f>(H629/H613)*D61</f>
        <v>0</v>
      </c>
      <c r="I670" s="222">
        <f>(I630/I613)*D93</f>
        <v>0</v>
      </c>
      <c r="J670" s="222">
        <f>(J631/J613)*D94</f>
        <v>0</v>
      </c>
      <c r="K670" s="222">
        <f>(K645/K613)*D90</f>
        <v>0</v>
      </c>
      <c r="L670" s="222" t="e">
        <f>(L648/L613)*D95</f>
        <v>#DIV/0!</v>
      </c>
      <c r="M670" s="206" t="e">
        <f t="shared" si="0"/>
        <v>#DIV/0!</v>
      </c>
      <c r="N670" s="216" t="s">
        <v>618</v>
      </c>
    </row>
    <row r="671" spans="1:14" s="206" customFormat="1" ht="12.65" customHeight="1" x14ac:dyDescent="0.3">
      <c r="A671" s="217">
        <v>6070</v>
      </c>
      <c r="B671" s="216" t="s">
        <v>619</v>
      </c>
      <c r="C671" s="222" t="str">
        <f>E86</f>
        <v>x</v>
      </c>
      <c r="D671" s="222">
        <f>(D616/D613)*E91</f>
        <v>-3060518.6096012341</v>
      </c>
      <c r="E671" s="224">
        <f>(E624/E613)*SUM(C671:D671)</f>
        <v>0</v>
      </c>
      <c r="F671" s="224">
        <f>(F625/F613)*E65</f>
        <v>0</v>
      </c>
      <c r="G671" s="222">
        <f>(G626/G613)*E92</f>
        <v>0</v>
      </c>
      <c r="H671" s="224">
        <f>(H629/H613)*E61</f>
        <v>0</v>
      </c>
      <c r="I671" s="222">
        <f>(I630/I613)*E93</f>
        <v>0</v>
      </c>
      <c r="J671" s="222">
        <f>(J631/J613)*E94</f>
        <v>0</v>
      </c>
      <c r="K671" s="222">
        <f>(K645/K613)*E90</f>
        <v>0</v>
      </c>
      <c r="L671" s="222" t="e">
        <f>(L648/L613)*E95</f>
        <v>#DIV/0!</v>
      </c>
      <c r="M671" s="206" t="e">
        <f t="shared" si="0"/>
        <v>#DIV/0!</v>
      </c>
      <c r="N671" s="216" t="s">
        <v>620</v>
      </c>
    </row>
    <row r="672" spans="1:14" s="206" customFormat="1" ht="12.65" customHeight="1" x14ac:dyDescent="0.3">
      <c r="A672" s="217">
        <v>6100</v>
      </c>
      <c r="B672" s="216" t="s">
        <v>621</v>
      </c>
      <c r="C672" s="222" t="str">
        <f>F86</f>
        <v>x</v>
      </c>
      <c r="D672" s="222">
        <f>(D616/D613)*F91</f>
        <v>0</v>
      </c>
      <c r="E672" s="224">
        <f>(E624/E613)*SUM(C672:D672)</f>
        <v>0</v>
      </c>
      <c r="F672" s="224">
        <f>(F625/F613)*F65</f>
        <v>0</v>
      </c>
      <c r="G672" s="222">
        <f>(G626/G613)*F92</f>
        <v>0</v>
      </c>
      <c r="H672" s="224">
        <f>(H629/H613)*F61</f>
        <v>0</v>
      </c>
      <c r="I672" s="222">
        <f>(I630/I613)*F93</f>
        <v>0</v>
      </c>
      <c r="J672" s="222">
        <f>(J631/J613)*F94</f>
        <v>0</v>
      </c>
      <c r="K672" s="222">
        <f>(K645/K613)*F90</f>
        <v>0</v>
      </c>
      <c r="L672" s="222" t="e">
        <f>(L648/L613)*F95</f>
        <v>#DIV/0!</v>
      </c>
      <c r="M672" s="206" t="e">
        <f t="shared" si="0"/>
        <v>#DIV/0!</v>
      </c>
      <c r="N672" s="216" t="s">
        <v>622</v>
      </c>
    </row>
    <row r="673" spans="1:14" s="206" customFormat="1" ht="12.65" customHeight="1" x14ac:dyDescent="0.3">
      <c r="A673" s="217">
        <v>6120</v>
      </c>
      <c r="B673" s="216" t="s">
        <v>623</v>
      </c>
      <c r="C673" s="222" t="str">
        <f>G86</f>
        <v>x</v>
      </c>
      <c r="D673" s="222">
        <f>(D616/D613)*G91</f>
        <v>0</v>
      </c>
      <c r="E673" s="224">
        <f>(E624/E613)*SUM(C673:D673)</f>
        <v>0</v>
      </c>
      <c r="F673" s="224">
        <f>(F625/F613)*G65</f>
        <v>0</v>
      </c>
      <c r="G673" s="222">
        <f>(G626/G613)*G92</f>
        <v>0</v>
      </c>
      <c r="H673" s="224">
        <f>(H629/H613)*G61</f>
        <v>0</v>
      </c>
      <c r="I673" s="222">
        <f>(I630/I613)*G93</f>
        <v>0</v>
      </c>
      <c r="J673" s="222">
        <f>(J631/J613)*G94</f>
        <v>0</v>
      </c>
      <c r="K673" s="222">
        <f>(K645/K613)*G90</f>
        <v>0</v>
      </c>
      <c r="L673" s="222" t="e">
        <f>(L648/L613)*G95</f>
        <v>#DIV/0!</v>
      </c>
      <c r="M673" s="206" t="e">
        <f t="shared" si="0"/>
        <v>#DIV/0!</v>
      </c>
      <c r="N673" s="216" t="s">
        <v>624</v>
      </c>
    </row>
    <row r="674" spans="1:14" s="206" customFormat="1" ht="12.65" customHeight="1" x14ac:dyDescent="0.3">
      <c r="A674" s="217">
        <v>6140</v>
      </c>
      <c r="B674" s="216" t="s">
        <v>625</v>
      </c>
      <c r="C674" s="222" t="str">
        <f>H86</f>
        <v>x</v>
      </c>
      <c r="D674" s="222">
        <f>(D616/D613)*H91</f>
        <v>0</v>
      </c>
      <c r="E674" s="224">
        <f>(E624/E613)*SUM(C674:D674)</f>
        <v>0</v>
      </c>
      <c r="F674" s="224">
        <f>(F625/F613)*H65</f>
        <v>0</v>
      </c>
      <c r="G674" s="222">
        <f>(G626/G613)*H92</f>
        <v>0</v>
      </c>
      <c r="H674" s="224">
        <f>(H629/H613)*H61</f>
        <v>0</v>
      </c>
      <c r="I674" s="222">
        <f>(I630/I613)*H93</f>
        <v>0</v>
      </c>
      <c r="J674" s="222">
        <f>(J631/J613)*H94</f>
        <v>0</v>
      </c>
      <c r="K674" s="222">
        <f>(K645/K613)*H90</f>
        <v>0</v>
      </c>
      <c r="L674" s="222" t="e">
        <f>(L648/L613)*H95</f>
        <v>#DIV/0!</v>
      </c>
      <c r="M674" s="206" t="e">
        <f t="shared" si="0"/>
        <v>#DIV/0!</v>
      </c>
      <c r="N674" s="216" t="s">
        <v>626</v>
      </c>
    </row>
    <row r="675" spans="1:14" s="206" customFormat="1" ht="12.65" customHeight="1" x14ac:dyDescent="0.3">
      <c r="A675" s="217">
        <v>6150</v>
      </c>
      <c r="B675" s="216" t="s">
        <v>627</v>
      </c>
      <c r="C675" s="222" t="str">
        <f>I86</f>
        <v>x</v>
      </c>
      <c r="D675" s="222">
        <f>(D616/D613)*I91</f>
        <v>0</v>
      </c>
      <c r="E675" s="224">
        <f>(E624/E613)*SUM(C675:D675)</f>
        <v>0</v>
      </c>
      <c r="F675" s="224">
        <f>(F625/F613)*I65</f>
        <v>0</v>
      </c>
      <c r="G675" s="222">
        <f>(G626/G613)*I92</f>
        <v>0</v>
      </c>
      <c r="H675" s="224">
        <f>(H629/H613)*I61</f>
        <v>0</v>
      </c>
      <c r="I675" s="222">
        <f>(I630/I613)*I93</f>
        <v>0</v>
      </c>
      <c r="J675" s="222">
        <f>(J631/J613)*I94</f>
        <v>0</v>
      </c>
      <c r="K675" s="222">
        <f>(K645/K613)*I90</f>
        <v>0</v>
      </c>
      <c r="L675" s="222" t="e">
        <f>(L648/L613)*I95</f>
        <v>#DIV/0!</v>
      </c>
      <c r="M675" s="206" t="e">
        <f t="shared" si="0"/>
        <v>#DIV/0!</v>
      </c>
      <c r="N675" s="216" t="s">
        <v>628</v>
      </c>
    </row>
    <row r="676" spans="1:14" s="206" customFormat="1" ht="12.65" customHeight="1" x14ac:dyDescent="0.3">
      <c r="A676" s="217">
        <v>6170</v>
      </c>
      <c r="B676" s="216" t="s">
        <v>125</v>
      </c>
      <c r="C676" s="222" t="str">
        <f>J86</f>
        <v>x</v>
      </c>
      <c r="D676" s="222">
        <f>(D616/D613)*J91</f>
        <v>0</v>
      </c>
      <c r="E676" s="224">
        <f>(E624/E613)*SUM(C676:D676)</f>
        <v>0</v>
      </c>
      <c r="F676" s="224">
        <f>(F625/F613)*J65</f>
        <v>0</v>
      </c>
      <c r="G676" s="222">
        <f>(G626/G613)*J92</f>
        <v>0</v>
      </c>
      <c r="H676" s="224">
        <f>(H629/H613)*J61</f>
        <v>0</v>
      </c>
      <c r="I676" s="222">
        <f>(I630/I613)*J93</f>
        <v>0</v>
      </c>
      <c r="J676" s="222">
        <f>(J631/J613)*J94</f>
        <v>0</v>
      </c>
      <c r="K676" s="222">
        <f>(K645/K613)*J90</f>
        <v>0</v>
      </c>
      <c r="L676" s="222" t="e">
        <f>(L648/L613)*J95</f>
        <v>#DIV/0!</v>
      </c>
      <c r="M676" s="206" t="e">
        <f t="shared" si="0"/>
        <v>#DIV/0!</v>
      </c>
      <c r="N676" s="216" t="s">
        <v>629</v>
      </c>
    </row>
    <row r="677" spans="1:14" s="206" customFormat="1" ht="12.65" customHeight="1" x14ac:dyDescent="0.3">
      <c r="A677" s="217">
        <v>6200</v>
      </c>
      <c r="B677" s="216" t="s">
        <v>349</v>
      </c>
      <c r="C677" s="222" t="str">
        <f>K86</f>
        <v>x</v>
      </c>
      <c r="D677" s="222">
        <f>(D616/D613)*K91</f>
        <v>0</v>
      </c>
      <c r="E677" s="224">
        <f>(E624/E613)*SUM(C677:D677)</f>
        <v>0</v>
      </c>
      <c r="F677" s="224">
        <f>(F625/F613)*K65</f>
        <v>0</v>
      </c>
      <c r="G677" s="222">
        <f>(G626/G613)*K92</f>
        <v>0</v>
      </c>
      <c r="H677" s="224">
        <f>(H629/H613)*K61</f>
        <v>0</v>
      </c>
      <c r="I677" s="222">
        <f>(I630/I613)*K93</f>
        <v>0</v>
      </c>
      <c r="J677" s="222">
        <f>(J631/J613)*K94</f>
        <v>0</v>
      </c>
      <c r="K677" s="222">
        <f>(K645/K613)*K90</f>
        <v>0</v>
      </c>
      <c r="L677" s="222" t="e">
        <f>(L648/L613)*K95</f>
        <v>#DIV/0!</v>
      </c>
      <c r="M677" s="206" t="e">
        <f t="shared" si="0"/>
        <v>#DIV/0!</v>
      </c>
      <c r="N677" s="216" t="s">
        <v>630</v>
      </c>
    </row>
    <row r="678" spans="1:14" s="206" customFormat="1" ht="12.65" customHeight="1" x14ac:dyDescent="0.3">
      <c r="A678" s="217">
        <v>6210</v>
      </c>
      <c r="B678" s="216" t="s">
        <v>350</v>
      </c>
      <c r="C678" s="222" t="str">
        <f>L86</f>
        <v>x</v>
      </c>
      <c r="D678" s="222">
        <f>(D616/D613)*L91</f>
        <v>-71184.177842392586</v>
      </c>
      <c r="E678" s="224">
        <f>(E624/E613)*SUM(C678:D678)</f>
        <v>0</v>
      </c>
      <c r="F678" s="224">
        <f>(F625/F613)*L65</f>
        <v>0</v>
      </c>
      <c r="G678" s="222">
        <f>(G626/G613)*L92</f>
        <v>0</v>
      </c>
      <c r="H678" s="224">
        <f>(H629/H613)*L61</f>
        <v>0</v>
      </c>
      <c r="I678" s="222">
        <f>(I630/I613)*L93</f>
        <v>0</v>
      </c>
      <c r="J678" s="222">
        <f>(J631/J613)*L94</f>
        <v>0</v>
      </c>
      <c r="K678" s="222">
        <f>(K645/K613)*L90</f>
        <v>0</v>
      </c>
      <c r="L678" s="222" t="e">
        <f>(L648/L613)*L95</f>
        <v>#DIV/0!</v>
      </c>
      <c r="M678" s="206" t="e">
        <f t="shared" si="0"/>
        <v>#DIV/0!</v>
      </c>
      <c r="N678" s="216" t="s">
        <v>631</v>
      </c>
    </row>
    <row r="679" spans="1:14" s="206" customFormat="1" ht="12.65" customHeight="1" x14ac:dyDescent="0.3">
      <c r="A679" s="217">
        <v>6330</v>
      </c>
      <c r="B679" s="216" t="s">
        <v>632</v>
      </c>
      <c r="C679" s="222" t="str">
        <f>M86</f>
        <v>x</v>
      </c>
      <c r="D679" s="222">
        <f>(D616/D613)*M91</f>
        <v>0</v>
      </c>
      <c r="E679" s="224">
        <f>(E624/E613)*SUM(C679:D679)</f>
        <v>0</v>
      </c>
      <c r="F679" s="224">
        <f>(F625/F613)*M65</f>
        <v>0</v>
      </c>
      <c r="G679" s="222">
        <f>(G626/G613)*M92</f>
        <v>0</v>
      </c>
      <c r="H679" s="224">
        <f>(H629/H613)*M61</f>
        <v>0</v>
      </c>
      <c r="I679" s="222">
        <f>(I630/I613)*M93</f>
        <v>0</v>
      </c>
      <c r="J679" s="222">
        <f>(J631/J613)*M94</f>
        <v>0</v>
      </c>
      <c r="K679" s="222">
        <f>(K645/K613)*M90</f>
        <v>0</v>
      </c>
      <c r="L679" s="222" t="e">
        <f>(L648/L613)*M95</f>
        <v>#DIV/0!</v>
      </c>
      <c r="M679" s="206" t="e">
        <f t="shared" si="0"/>
        <v>#DIV/0!</v>
      </c>
      <c r="N679" s="216" t="s">
        <v>633</v>
      </c>
    </row>
    <row r="680" spans="1:14" s="206" customFormat="1" ht="12.65" customHeight="1" x14ac:dyDescent="0.3">
      <c r="A680" s="217">
        <v>6400</v>
      </c>
      <c r="B680" s="216" t="s">
        <v>634</v>
      </c>
      <c r="C680" s="222" t="str">
        <f>N86</f>
        <v>x</v>
      </c>
      <c r="D680" s="222">
        <f>(D616/D613)*N91</f>
        <v>0</v>
      </c>
      <c r="E680" s="224">
        <f>(E624/E613)*SUM(C680:D680)</f>
        <v>0</v>
      </c>
      <c r="F680" s="224">
        <f>(F625/F613)*N65</f>
        <v>0</v>
      </c>
      <c r="G680" s="222">
        <f>(G626/G613)*N92</f>
        <v>0</v>
      </c>
      <c r="H680" s="224">
        <f>(H629/H613)*N61</f>
        <v>0</v>
      </c>
      <c r="I680" s="222">
        <f>(I630/I613)*N93</f>
        <v>0</v>
      </c>
      <c r="J680" s="222">
        <f>(J631/J613)*N94</f>
        <v>0</v>
      </c>
      <c r="K680" s="222">
        <f>(K645/K613)*N90</f>
        <v>0</v>
      </c>
      <c r="L680" s="222" t="e">
        <f>(L648/L613)*N95</f>
        <v>#DIV/0!</v>
      </c>
      <c r="M680" s="206" t="e">
        <f t="shared" si="0"/>
        <v>#DIV/0!</v>
      </c>
      <c r="N680" s="216" t="s">
        <v>635</v>
      </c>
    </row>
    <row r="681" spans="1:14" s="206" customFormat="1" ht="12.65" customHeight="1" x14ac:dyDescent="0.3">
      <c r="A681" s="217">
        <v>7010</v>
      </c>
      <c r="B681" s="216" t="s">
        <v>636</v>
      </c>
      <c r="C681" s="222" t="str">
        <f>O86</f>
        <v>x</v>
      </c>
      <c r="D681" s="222">
        <f>(D616/D613)*O91</f>
        <v>0</v>
      </c>
      <c r="E681" s="224">
        <f>(E624/E613)*SUM(C681:D681)</f>
        <v>0</v>
      </c>
      <c r="F681" s="224">
        <f>(F625/F613)*O65</f>
        <v>0</v>
      </c>
      <c r="G681" s="222">
        <f>(G626/G613)*O92</f>
        <v>0</v>
      </c>
      <c r="H681" s="224">
        <f>(H629/H613)*O61</f>
        <v>0</v>
      </c>
      <c r="I681" s="222">
        <f>(I630/I613)*O93</f>
        <v>0</v>
      </c>
      <c r="J681" s="222">
        <f>(J631/J613)*O94</f>
        <v>0</v>
      </c>
      <c r="K681" s="222">
        <f>(K645/K613)*O90</f>
        <v>0</v>
      </c>
      <c r="L681" s="222" t="e">
        <f>(L648/L613)*O95</f>
        <v>#DIV/0!</v>
      </c>
      <c r="M681" s="206" t="e">
        <f t="shared" si="0"/>
        <v>#DIV/0!</v>
      </c>
      <c r="N681" s="216" t="s">
        <v>637</v>
      </c>
    </row>
    <row r="682" spans="1:14" s="206" customFormat="1" ht="12.65" customHeight="1" x14ac:dyDescent="0.3">
      <c r="A682" s="217">
        <v>7020</v>
      </c>
      <c r="B682" s="216" t="s">
        <v>638</v>
      </c>
      <c r="C682" s="222" t="str">
        <f>P86</f>
        <v>x</v>
      </c>
      <c r="D682" s="222">
        <f>(D616/D613)*P91</f>
        <v>0</v>
      </c>
      <c r="E682" s="224">
        <f>(E624/E613)*SUM(C682:D682)</f>
        <v>0</v>
      </c>
      <c r="F682" s="224">
        <f>(F625/F613)*P65</f>
        <v>0</v>
      </c>
      <c r="G682" s="222">
        <f>(G626/G613)*P92</f>
        <v>0</v>
      </c>
      <c r="H682" s="224">
        <f>(H629/H613)*P61</f>
        <v>0</v>
      </c>
      <c r="I682" s="222">
        <f>(I630/I613)*P93</f>
        <v>0</v>
      </c>
      <c r="J682" s="222">
        <f>(J631/J613)*P94</f>
        <v>0</v>
      </c>
      <c r="K682" s="222">
        <f>(K645/K613)*P90</f>
        <v>0</v>
      </c>
      <c r="L682" s="222" t="e">
        <f>(L648/L613)*P95</f>
        <v>#DIV/0!</v>
      </c>
      <c r="M682" s="206" t="e">
        <f t="shared" si="0"/>
        <v>#DIV/0!</v>
      </c>
      <c r="N682" s="216" t="s">
        <v>639</v>
      </c>
    </row>
    <row r="683" spans="1:14" s="206" customFormat="1" ht="12.65" customHeight="1" x14ac:dyDescent="0.3">
      <c r="A683" s="217">
        <v>7030</v>
      </c>
      <c r="B683" s="216" t="s">
        <v>640</v>
      </c>
      <c r="C683" s="222" t="str">
        <f>Q86</f>
        <v>x</v>
      </c>
      <c r="D683" s="222">
        <f>(D616/D613)*Q91</f>
        <v>0</v>
      </c>
      <c r="E683" s="224">
        <f>(E624/E613)*SUM(C683:D683)</f>
        <v>0</v>
      </c>
      <c r="F683" s="224">
        <f>(F625/F613)*Q65</f>
        <v>0</v>
      </c>
      <c r="G683" s="222">
        <f>(G626/G613)*Q92</f>
        <v>0</v>
      </c>
      <c r="H683" s="224">
        <f>(H629/H613)*Q61</f>
        <v>0</v>
      </c>
      <c r="I683" s="222">
        <f>(I630/I613)*Q93</f>
        <v>0</v>
      </c>
      <c r="J683" s="222">
        <f>(J631/J613)*Q94</f>
        <v>0</v>
      </c>
      <c r="K683" s="222">
        <f>(K645/K613)*Q90</f>
        <v>0</v>
      </c>
      <c r="L683" s="222" t="e">
        <f>(L648/L613)*Q95</f>
        <v>#DIV/0!</v>
      </c>
      <c r="M683" s="206" t="e">
        <f t="shared" si="0"/>
        <v>#DIV/0!</v>
      </c>
      <c r="N683" s="216" t="s">
        <v>641</v>
      </c>
    </row>
    <row r="684" spans="1:14" s="206" customFormat="1" ht="12.65" customHeight="1" x14ac:dyDescent="0.3">
      <c r="A684" s="217">
        <v>7040</v>
      </c>
      <c r="B684" s="216" t="s">
        <v>133</v>
      </c>
      <c r="C684" s="222" t="str">
        <f>R86</f>
        <v>x</v>
      </c>
      <c r="D684" s="222">
        <f>(D616/D613)*R91</f>
        <v>0</v>
      </c>
      <c r="E684" s="224">
        <f>(E624/E613)*SUM(C684:D684)</f>
        <v>0</v>
      </c>
      <c r="F684" s="224">
        <f>(F625/F613)*R65</f>
        <v>0</v>
      </c>
      <c r="G684" s="222">
        <f>(G626/G613)*R92</f>
        <v>0</v>
      </c>
      <c r="H684" s="224">
        <f>(H629/H613)*R61</f>
        <v>0</v>
      </c>
      <c r="I684" s="222">
        <f>(I630/I613)*R93</f>
        <v>0</v>
      </c>
      <c r="J684" s="222">
        <f>(J631/J613)*R94</f>
        <v>0</v>
      </c>
      <c r="K684" s="222">
        <f>(K645/K613)*R90</f>
        <v>0</v>
      </c>
      <c r="L684" s="222" t="e">
        <f>(L648/L613)*R95</f>
        <v>#DIV/0!</v>
      </c>
      <c r="M684" s="206" t="e">
        <f t="shared" si="0"/>
        <v>#DIV/0!</v>
      </c>
      <c r="N684" s="216" t="s">
        <v>642</v>
      </c>
    </row>
    <row r="685" spans="1:14" s="206" customFormat="1" ht="12.65" customHeight="1" x14ac:dyDescent="0.3">
      <c r="A685" s="217">
        <v>7050</v>
      </c>
      <c r="B685" s="216" t="s">
        <v>643</v>
      </c>
      <c r="C685" s="222" t="str">
        <f>S86</f>
        <v>x</v>
      </c>
      <c r="D685" s="222">
        <f>(D616/D613)*S91</f>
        <v>0</v>
      </c>
      <c r="E685" s="224">
        <f>(E624/E613)*SUM(C685:D685)</f>
        <v>0</v>
      </c>
      <c r="F685" s="224">
        <f>(F625/F613)*S65</f>
        <v>0</v>
      </c>
      <c r="G685" s="222">
        <f>(G626/G613)*S92</f>
        <v>0</v>
      </c>
      <c r="H685" s="224">
        <f>(H629/H613)*S61</f>
        <v>0</v>
      </c>
      <c r="I685" s="222">
        <f>(I630/I613)*S93</f>
        <v>0</v>
      </c>
      <c r="J685" s="222">
        <f>(J631/J613)*S94</f>
        <v>0</v>
      </c>
      <c r="K685" s="222">
        <f>(K645/K613)*S90</f>
        <v>0</v>
      </c>
      <c r="L685" s="222" t="e">
        <f>(L648/L613)*S95</f>
        <v>#DIV/0!</v>
      </c>
      <c r="M685" s="206" t="e">
        <f t="shared" si="0"/>
        <v>#DIV/0!</v>
      </c>
      <c r="N685" s="216" t="s">
        <v>644</v>
      </c>
    </row>
    <row r="686" spans="1:14" s="206" customFormat="1" ht="12.65" customHeight="1" x14ac:dyDescent="0.3">
      <c r="A686" s="217">
        <v>7060</v>
      </c>
      <c r="B686" s="216" t="s">
        <v>645</v>
      </c>
      <c r="C686" s="222" t="str">
        <f>T86</f>
        <v>x</v>
      </c>
      <c r="D686" s="222">
        <f>(D616/D613)*T91</f>
        <v>0</v>
      </c>
      <c r="E686" s="224">
        <f>(E624/E613)*SUM(C686:D686)</f>
        <v>0</v>
      </c>
      <c r="F686" s="224">
        <f>(F625/F613)*T65</f>
        <v>0</v>
      </c>
      <c r="G686" s="222">
        <f>(G626/G613)*T92</f>
        <v>0</v>
      </c>
      <c r="H686" s="224">
        <f>(H629/H613)*T61</f>
        <v>0</v>
      </c>
      <c r="I686" s="222">
        <f>(I630/I613)*T93</f>
        <v>0</v>
      </c>
      <c r="J686" s="222">
        <f>(J631/J613)*T94</f>
        <v>0</v>
      </c>
      <c r="K686" s="222">
        <f>(K645/K613)*T90</f>
        <v>0</v>
      </c>
      <c r="L686" s="222" t="e">
        <f>(L648/L613)*T95</f>
        <v>#DIV/0!</v>
      </c>
      <c r="M686" s="206" t="e">
        <f t="shared" si="0"/>
        <v>#DIV/0!</v>
      </c>
      <c r="N686" s="216" t="s">
        <v>646</v>
      </c>
    </row>
    <row r="687" spans="1:14" s="206" customFormat="1" ht="12.65" customHeight="1" x14ac:dyDescent="0.3">
      <c r="A687" s="217">
        <v>7070</v>
      </c>
      <c r="B687" s="216" t="s">
        <v>136</v>
      </c>
      <c r="C687" s="222" t="str">
        <f>U86</f>
        <v>x</v>
      </c>
      <c r="D687" s="222">
        <f>(D616/D613)*U91</f>
        <v>0</v>
      </c>
      <c r="E687" s="224">
        <f>(E624/E613)*SUM(C687:D687)</f>
        <v>0</v>
      </c>
      <c r="F687" s="224">
        <f>(F625/F613)*U65</f>
        <v>0</v>
      </c>
      <c r="G687" s="222">
        <f>(G626/G613)*U92</f>
        <v>0</v>
      </c>
      <c r="H687" s="224">
        <f>(H629/H613)*U61</f>
        <v>0</v>
      </c>
      <c r="I687" s="222">
        <f>(I630/I613)*U93</f>
        <v>0</v>
      </c>
      <c r="J687" s="222">
        <f>(J631/J613)*U94</f>
        <v>0</v>
      </c>
      <c r="K687" s="222">
        <f>(K645/K613)*U90</f>
        <v>0</v>
      </c>
      <c r="L687" s="222" t="e">
        <f>(L648/L613)*U95</f>
        <v>#DIV/0!</v>
      </c>
      <c r="M687" s="206" t="e">
        <f t="shared" si="0"/>
        <v>#DIV/0!</v>
      </c>
      <c r="N687" s="216" t="s">
        <v>647</v>
      </c>
    </row>
    <row r="688" spans="1:14" s="206" customFormat="1" ht="12.65" customHeight="1" x14ac:dyDescent="0.3">
      <c r="A688" s="217">
        <v>7110</v>
      </c>
      <c r="B688" s="216" t="s">
        <v>648</v>
      </c>
      <c r="C688" s="222" t="str">
        <f>V86</f>
        <v>x</v>
      </c>
      <c r="D688" s="222">
        <f>(D616/D613)*V91</f>
        <v>0</v>
      </c>
      <c r="E688" s="224">
        <f>(E624/E613)*SUM(C688:D688)</f>
        <v>0</v>
      </c>
      <c r="F688" s="224">
        <f>(F625/F613)*V65</f>
        <v>0</v>
      </c>
      <c r="G688" s="222">
        <f>(G626/G613)*V92</f>
        <v>0</v>
      </c>
      <c r="H688" s="224">
        <f>(H629/H613)*V61</f>
        <v>0</v>
      </c>
      <c r="I688" s="222">
        <f>(I630/I613)*V93</f>
        <v>0</v>
      </c>
      <c r="J688" s="222">
        <f>(J631/J613)*V94</f>
        <v>0</v>
      </c>
      <c r="K688" s="222">
        <f>(K645/K613)*V90</f>
        <v>0</v>
      </c>
      <c r="L688" s="222" t="e">
        <f>(L648/L613)*V95</f>
        <v>#DIV/0!</v>
      </c>
      <c r="M688" s="206" t="e">
        <f t="shared" si="0"/>
        <v>#DIV/0!</v>
      </c>
      <c r="N688" s="216" t="s">
        <v>649</v>
      </c>
    </row>
    <row r="689" spans="1:14" s="206" customFormat="1" ht="12.65" customHeight="1" x14ac:dyDescent="0.3">
      <c r="A689" s="217">
        <v>7120</v>
      </c>
      <c r="B689" s="216" t="s">
        <v>650</v>
      </c>
      <c r="C689" s="222" t="str">
        <f>W86</f>
        <v>x</v>
      </c>
      <c r="D689" s="222">
        <f>(D616/D613)*W91</f>
        <v>0</v>
      </c>
      <c r="E689" s="224">
        <f>(E624/E613)*SUM(C689:D689)</f>
        <v>0</v>
      </c>
      <c r="F689" s="224">
        <f>(F625/F613)*W65</f>
        <v>0</v>
      </c>
      <c r="G689" s="222">
        <f>(G626/G613)*W92</f>
        <v>0</v>
      </c>
      <c r="H689" s="224">
        <f>(H629/H613)*W61</f>
        <v>0</v>
      </c>
      <c r="I689" s="222">
        <f>(I630/I613)*W93</f>
        <v>0</v>
      </c>
      <c r="J689" s="222">
        <f>(J631/J613)*W94</f>
        <v>0</v>
      </c>
      <c r="K689" s="222">
        <f>(K645/K613)*W90</f>
        <v>0</v>
      </c>
      <c r="L689" s="222" t="e">
        <f>(L648/L613)*W95</f>
        <v>#DIV/0!</v>
      </c>
      <c r="M689" s="206" t="e">
        <f t="shared" si="0"/>
        <v>#DIV/0!</v>
      </c>
      <c r="N689" s="216" t="s">
        <v>651</v>
      </c>
    </row>
    <row r="690" spans="1:14" s="206" customFormat="1" ht="12.65" customHeight="1" x14ac:dyDescent="0.3">
      <c r="A690" s="217">
        <v>7130</v>
      </c>
      <c r="B690" s="216" t="s">
        <v>652</v>
      </c>
      <c r="C690" s="222" t="str">
        <f>X86</f>
        <v>x</v>
      </c>
      <c r="D690" s="222">
        <f>(D616/D613)*X91</f>
        <v>0</v>
      </c>
      <c r="E690" s="224">
        <f>(E624/E613)*SUM(C690:D690)</f>
        <v>0</v>
      </c>
      <c r="F690" s="224">
        <f>(F625/F613)*X65</f>
        <v>0</v>
      </c>
      <c r="G690" s="222">
        <f>(G626/G613)*X92</f>
        <v>0</v>
      </c>
      <c r="H690" s="224">
        <f>(H629/H613)*X61</f>
        <v>0</v>
      </c>
      <c r="I690" s="222">
        <f>(I630/I613)*X93</f>
        <v>0</v>
      </c>
      <c r="J690" s="222">
        <f>(J631/J613)*X94</f>
        <v>0</v>
      </c>
      <c r="K690" s="222">
        <f>(K645/K613)*X90</f>
        <v>0</v>
      </c>
      <c r="L690" s="222" t="e">
        <f>(L648/L613)*X95</f>
        <v>#DIV/0!</v>
      </c>
      <c r="M690" s="206" t="e">
        <f t="shared" si="0"/>
        <v>#DIV/0!</v>
      </c>
      <c r="N690" s="216" t="s">
        <v>653</v>
      </c>
    </row>
    <row r="691" spans="1:14" s="206" customFormat="1" ht="12.65" customHeight="1" x14ac:dyDescent="0.3">
      <c r="A691" s="217">
        <v>7140</v>
      </c>
      <c r="B691" s="216" t="s">
        <v>654</v>
      </c>
      <c r="C691" s="222" t="str">
        <f>Y86</f>
        <v>x</v>
      </c>
      <c r="D691" s="222">
        <f>(D616/D613)*Y91</f>
        <v>0</v>
      </c>
      <c r="E691" s="224">
        <f>(E624/E613)*SUM(C691:D691)</f>
        <v>0</v>
      </c>
      <c r="F691" s="224">
        <f>(F625/F613)*Y65</f>
        <v>0</v>
      </c>
      <c r="G691" s="222">
        <f>(G626/G613)*Y92</f>
        <v>0</v>
      </c>
      <c r="H691" s="224">
        <f>(H629/H613)*Y61</f>
        <v>0</v>
      </c>
      <c r="I691" s="222">
        <f>(I630/I613)*Y93</f>
        <v>0</v>
      </c>
      <c r="J691" s="222">
        <f>(J631/J613)*Y94</f>
        <v>0</v>
      </c>
      <c r="K691" s="222">
        <f>(K645/K613)*Y90</f>
        <v>0</v>
      </c>
      <c r="L691" s="222" t="e">
        <f>(L648/L613)*Y95</f>
        <v>#DIV/0!</v>
      </c>
      <c r="M691" s="206" t="e">
        <f t="shared" si="0"/>
        <v>#DIV/0!</v>
      </c>
      <c r="N691" s="216" t="s">
        <v>655</v>
      </c>
    </row>
    <row r="692" spans="1:14" s="206" customFormat="1" ht="12.65" customHeight="1" x14ac:dyDescent="0.3">
      <c r="A692" s="217">
        <v>7150</v>
      </c>
      <c r="B692" s="216" t="s">
        <v>656</v>
      </c>
      <c r="C692" s="222" t="str">
        <f>Z86</f>
        <v>x</v>
      </c>
      <c r="D692" s="222">
        <f>(D616/D613)*Z91</f>
        <v>0</v>
      </c>
      <c r="E692" s="224">
        <f>(E624/E613)*SUM(C692:D692)</f>
        <v>0</v>
      </c>
      <c r="F692" s="224">
        <f>(F625/F613)*Z65</f>
        <v>0</v>
      </c>
      <c r="G692" s="222">
        <f>(G626/G613)*Z92</f>
        <v>0</v>
      </c>
      <c r="H692" s="224">
        <f>(H629/H613)*Z61</f>
        <v>0</v>
      </c>
      <c r="I692" s="222">
        <f>(I630/I613)*Z93</f>
        <v>0</v>
      </c>
      <c r="J692" s="222">
        <f>(J631/J613)*Z94</f>
        <v>0</v>
      </c>
      <c r="K692" s="222">
        <f>(K645/K613)*Z90</f>
        <v>0</v>
      </c>
      <c r="L692" s="222" t="e">
        <f>(L648/L613)*Z95</f>
        <v>#DIV/0!</v>
      </c>
      <c r="M692" s="206" t="e">
        <f t="shared" si="0"/>
        <v>#DIV/0!</v>
      </c>
      <c r="N692" s="216" t="s">
        <v>657</v>
      </c>
    </row>
    <row r="693" spans="1:14" s="206" customFormat="1" ht="12.65" customHeight="1" x14ac:dyDescent="0.3">
      <c r="A693" s="217">
        <v>7160</v>
      </c>
      <c r="B693" s="216" t="s">
        <v>658</v>
      </c>
      <c r="C693" s="222" t="str">
        <f>AA86</f>
        <v>x</v>
      </c>
      <c r="D693" s="222">
        <f>(D616/D613)*AA91</f>
        <v>0</v>
      </c>
      <c r="E693" s="224">
        <f>(E624/E613)*SUM(C693:D693)</f>
        <v>0</v>
      </c>
      <c r="F693" s="224">
        <f>(F625/F613)*AA65</f>
        <v>0</v>
      </c>
      <c r="G693" s="222">
        <f>(G626/G613)*AA92</f>
        <v>0</v>
      </c>
      <c r="H693" s="224">
        <f>(H629/H613)*AA61</f>
        <v>0</v>
      </c>
      <c r="I693" s="222">
        <f>(I630/I613)*AA93</f>
        <v>0</v>
      </c>
      <c r="J693" s="222">
        <f>(J631/J613)*AA94</f>
        <v>0</v>
      </c>
      <c r="K693" s="222">
        <f>(K645/K613)*AA90</f>
        <v>0</v>
      </c>
      <c r="L693" s="222" t="e">
        <f>(L648/L613)*AA95</f>
        <v>#DIV/0!</v>
      </c>
      <c r="M693" s="206" t="e">
        <f t="shared" si="0"/>
        <v>#DIV/0!</v>
      </c>
      <c r="N693" s="216" t="s">
        <v>659</v>
      </c>
    </row>
    <row r="694" spans="1:14" s="206" customFormat="1" ht="12.65" customHeight="1" x14ac:dyDescent="0.3">
      <c r="A694" s="217">
        <v>7170</v>
      </c>
      <c r="B694" s="216" t="s">
        <v>142</v>
      </c>
      <c r="C694" s="222" t="str">
        <f>AB86</f>
        <v>x</v>
      </c>
      <c r="D694" s="222">
        <f>(D616/D613)*AB91</f>
        <v>0</v>
      </c>
      <c r="E694" s="224">
        <f>(E624/E613)*SUM(C694:D694)</f>
        <v>0</v>
      </c>
      <c r="F694" s="224">
        <f>(F625/F613)*AB65</f>
        <v>0</v>
      </c>
      <c r="G694" s="222">
        <f>(G626/G613)*AB92</f>
        <v>0</v>
      </c>
      <c r="H694" s="224">
        <f>(H629/H613)*AB61</f>
        <v>0</v>
      </c>
      <c r="I694" s="222">
        <f>(I630/I613)*AB93</f>
        <v>0</v>
      </c>
      <c r="J694" s="222">
        <f>(J631/J613)*AB94</f>
        <v>0</v>
      </c>
      <c r="K694" s="222">
        <f>(K645/K613)*AB90</f>
        <v>0</v>
      </c>
      <c r="L694" s="222" t="e">
        <f>(L648/L613)*AB95</f>
        <v>#DIV/0!</v>
      </c>
      <c r="M694" s="206" t="e">
        <f t="shared" si="0"/>
        <v>#DIV/0!</v>
      </c>
      <c r="N694" s="216" t="s">
        <v>660</v>
      </c>
    </row>
    <row r="695" spans="1:14" s="206" customFormat="1" ht="12.65" customHeight="1" x14ac:dyDescent="0.3">
      <c r="A695" s="217">
        <v>7180</v>
      </c>
      <c r="B695" s="216" t="s">
        <v>661</v>
      </c>
      <c r="C695" s="222" t="str">
        <f>AC86</f>
        <v>x</v>
      </c>
      <c r="D695" s="222">
        <f>(D616/D613)*AC91</f>
        <v>0</v>
      </c>
      <c r="E695" s="224">
        <f>(E624/E613)*SUM(C695:D695)</f>
        <v>0</v>
      </c>
      <c r="F695" s="224">
        <f>(F625/F613)*AC65</f>
        <v>0</v>
      </c>
      <c r="G695" s="222">
        <f>(G626/G613)*AC92</f>
        <v>0</v>
      </c>
      <c r="H695" s="224">
        <f>(H629/H613)*AC61</f>
        <v>0</v>
      </c>
      <c r="I695" s="222">
        <f>(I630/I613)*AC93</f>
        <v>0</v>
      </c>
      <c r="J695" s="222">
        <f>(J631/J613)*AC94</f>
        <v>0</v>
      </c>
      <c r="K695" s="222">
        <f>(K645/K613)*AC90</f>
        <v>0</v>
      </c>
      <c r="L695" s="222" t="e">
        <f>(L648/L613)*AC95</f>
        <v>#DIV/0!</v>
      </c>
      <c r="M695" s="206" t="e">
        <f t="shared" si="0"/>
        <v>#DIV/0!</v>
      </c>
      <c r="N695" s="216" t="s">
        <v>662</v>
      </c>
    </row>
    <row r="696" spans="1:14" s="206" customFormat="1" ht="12.65" customHeight="1" x14ac:dyDescent="0.3">
      <c r="A696" s="217">
        <v>7190</v>
      </c>
      <c r="B696" s="216" t="s">
        <v>144</v>
      </c>
      <c r="C696" s="222" t="str">
        <f>AD86</f>
        <v>x</v>
      </c>
      <c r="D696" s="222">
        <f>(D616/D613)*AD91</f>
        <v>0</v>
      </c>
      <c r="E696" s="224">
        <f>(E624/E613)*SUM(C696:D696)</f>
        <v>0</v>
      </c>
      <c r="F696" s="224">
        <f>(F625/F613)*AD65</f>
        <v>0</v>
      </c>
      <c r="G696" s="222">
        <f>(G626/G613)*AD92</f>
        <v>0</v>
      </c>
      <c r="H696" s="224">
        <f>(H629/H613)*AD61</f>
        <v>0</v>
      </c>
      <c r="I696" s="222">
        <f>(I630/I613)*AD93</f>
        <v>0</v>
      </c>
      <c r="J696" s="222">
        <f>(J631/J613)*AD94</f>
        <v>0</v>
      </c>
      <c r="K696" s="222">
        <f>(K645/K613)*AD90</f>
        <v>0</v>
      </c>
      <c r="L696" s="222" t="e">
        <f>(L648/L613)*AD95</f>
        <v>#DIV/0!</v>
      </c>
      <c r="M696" s="206" t="e">
        <f t="shared" si="0"/>
        <v>#DIV/0!</v>
      </c>
      <c r="N696" s="216" t="s">
        <v>663</v>
      </c>
    </row>
    <row r="697" spans="1:14" s="206" customFormat="1" ht="12.65" customHeight="1" x14ac:dyDescent="0.3">
      <c r="A697" s="217">
        <v>7200</v>
      </c>
      <c r="B697" s="216" t="s">
        <v>664</v>
      </c>
      <c r="C697" s="222" t="str">
        <f>AE86</f>
        <v>x</v>
      </c>
      <c r="D697" s="222">
        <f>(D616/D613)*AE91</f>
        <v>0</v>
      </c>
      <c r="E697" s="224">
        <f>(E624/E613)*SUM(C697:D697)</f>
        <v>0</v>
      </c>
      <c r="F697" s="224">
        <f>(F625/F613)*AE65</f>
        <v>0</v>
      </c>
      <c r="G697" s="222">
        <f>(G626/G613)*AE92</f>
        <v>0</v>
      </c>
      <c r="H697" s="224">
        <f>(H629/H613)*AE61</f>
        <v>0</v>
      </c>
      <c r="I697" s="222">
        <f>(I630/I613)*AE93</f>
        <v>0</v>
      </c>
      <c r="J697" s="222">
        <f>(J631/J613)*AE94</f>
        <v>0</v>
      </c>
      <c r="K697" s="222">
        <f>(K645/K613)*AE90</f>
        <v>0</v>
      </c>
      <c r="L697" s="222" t="e">
        <f>(L648/L613)*AE95</f>
        <v>#DIV/0!</v>
      </c>
      <c r="M697" s="206" t="e">
        <f t="shared" si="0"/>
        <v>#DIV/0!</v>
      </c>
      <c r="N697" s="216" t="s">
        <v>665</v>
      </c>
    </row>
    <row r="698" spans="1:14" s="206" customFormat="1" ht="12.65" customHeight="1" x14ac:dyDescent="0.3">
      <c r="A698" s="217">
        <v>7220</v>
      </c>
      <c r="B698" s="216" t="s">
        <v>666</v>
      </c>
      <c r="C698" s="222" t="str">
        <f>AF86</f>
        <v>x</v>
      </c>
      <c r="D698" s="222">
        <f>(D616/D613)*AF91</f>
        <v>0</v>
      </c>
      <c r="E698" s="224">
        <f>(E624/E613)*SUM(C698:D698)</f>
        <v>0</v>
      </c>
      <c r="F698" s="224">
        <f>(F625/F613)*AF65</f>
        <v>0</v>
      </c>
      <c r="G698" s="222">
        <f>(G626/G613)*AF92</f>
        <v>0</v>
      </c>
      <c r="H698" s="224">
        <f>(H629/H613)*AF61</f>
        <v>0</v>
      </c>
      <c r="I698" s="222">
        <f>(I630/I613)*AF93</f>
        <v>0</v>
      </c>
      <c r="J698" s="222">
        <f>(J631/J613)*AF94</f>
        <v>0</v>
      </c>
      <c r="K698" s="222">
        <f>(K645/K613)*AF90</f>
        <v>0</v>
      </c>
      <c r="L698" s="222" t="e">
        <f>(L648/L613)*AF95</f>
        <v>#DIV/0!</v>
      </c>
      <c r="M698" s="206" t="e">
        <f t="shared" si="0"/>
        <v>#DIV/0!</v>
      </c>
      <c r="N698" s="216" t="s">
        <v>667</v>
      </c>
    </row>
    <row r="699" spans="1:14" s="206" customFormat="1" ht="12.65" customHeight="1" x14ac:dyDescent="0.3">
      <c r="A699" s="217">
        <v>7230</v>
      </c>
      <c r="B699" s="216" t="s">
        <v>668</v>
      </c>
      <c r="C699" s="222" t="str">
        <f>AG86</f>
        <v>x</v>
      </c>
      <c r="D699" s="222">
        <f>(D616/D613)*AG91</f>
        <v>0</v>
      </c>
      <c r="E699" s="224">
        <f>(E624/E613)*SUM(C699:D699)</f>
        <v>0</v>
      </c>
      <c r="F699" s="224">
        <f>(F625/F613)*AG65</f>
        <v>0</v>
      </c>
      <c r="G699" s="222">
        <f>(G626/G613)*AG92</f>
        <v>0</v>
      </c>
      <c r="H699" s="224">
        <f>(H629/H613)*AG61</f>
        <v>0</v>
      </c>
      <c r="I699" s="222">
        <f>(I630/I613)*AG93</f>
        <v>0</v>
      </c>
      <c r="J699" s="222">
        <f>(J631/J613)*AG94</f>
        <v>0</v>
      </c>
      <c r="K699" s="222">
        <f>(K645/K613)*AG90</f>
        <v>0</v>
      </c>
      <c r="L699" s="222" t="e">
        <f>(L648/L613)*AG95</f>
        <v>#DIV/0!</v>
      </c>
      <c r="M699" s="206" t="e">
        <f t="shared" si="0"/>
        <v>#DIV/0!</v>
      </c>
      <c r="N699" s="216" t="s">
        <v>669</v>
      </c>
    </row>
    <row r="700" spans="1:14" s="206" customFormat="1" ht="12.65" customHeight="1" x14ac:dyDescent="0.3">
      <c r="A700" s="217">
        <v>7240</v>
      </c>
      <c r="B700" s="216" t="s">
        <v>146</v>
      </c>
      <c r="C700" s="222" t="str">
        <f>AH86</f>
        <v>x</v>
      </c>
      <c r="D700" s="222">
        <f>(D616/D613)*AH91</f>
        <v>0</v>
      </c>
      <c r="E700" s="224">
        <f>(E624/E613)*SUM(C700:D700)</f>
        <v>0</v>
      </c>
      <c r="F700" s="224">
        <f>(F625/F613)*AH65</f>
        <v>0</v>
      </c>
      <c r="G700" s="222">
        <f>(G626/G613)*AH92</f>
        <v>0</v>
      </c>
      <c r="H700" s="224">
        <f>(H629/H613)*AH61</f>
        <v>0</v>
      </c>
      <c r="I700" s="222">
        <f>(I630/I613)*AH93</f>
        <v>0</v>
      </c>
      <c r="J700" s="222">
        <f>(J631/J613)*AH94</f>
        <v>0</v>
      </c>
      <c r="K700" s="222">
        <f>(K645/K613)*AH90</f>
        <v>0</v>
      </c>
      <c r="L700" s="222" t="e">
        <f>(L648/L613)*AH95</f>
        <v>#DIV/0!</v>
      </c>
      <c r="M700" s="206" t="e">
        <f t="shared" si="0"/>
        <v>#DIV/0!</v>
      </c>
      <c r="N700" s="216" t="s">
        <v>670</v>
      </c>
    </row>
    <row r="701" spans="1:14" s="206" customFormat="1" ht="12.65" customHeight="1" x14ac:dyDescent="0.3">
      <c r="A701" s="217">
        <v>7250</v>
      </c>
      <c r="B701" s="216" t="s">
        <v>671</v>
      </c>
      <c r="C701" s="222" t="str">
        <f>AI86</f>
        <v>x</v>
      </c>
      <c r="D701" s="222">
        <f>(D616/D613)*AI91</f>
        <v>0</v>
      </c>
      <c r="E701" s="224">
        <f>(E624/E613)*SUM(C701:D701)</f>
        <v>0</v>
      </c>
      <c r="F701" s="224">
        <f>(F625/F613)*AI65</f>
        <v>0</v>
      </c>
      <c r="G701" s="222">
        <f>(G626/G613)*AI92</f>
        <v>0</v>
      </c>
      <c r="H701" s="224">
        <f>(H629/H613)*AI61</f>
        <v>0</v>
      </c>
      <c r="I701" s="222">
        <f>(I630/I613)*AI93</f>
        <v>0</v>
      </c>
      <c r="J701" s="222">
        <f>(J631/J613)*AI94</f>
        <v>0</v>
      </c>
      <c r="K701" s="222">
        <f>(K645/K613)*AI90</f>
        <v>0</v>
      </c>
      <c r="L701" s="222" t="e">
        <f>(L648/L613)*AI95</f>
        <v>#DIV/0!</v>
      </c>
      <c r="M701" s="206" t="e">
        <f t="shared" si="0"/>
        <v>#DIV/0!</v>
      </c>
      <c r="N701" s="216" t="s">
        <v>672</v>
      </c>
    </row>
    <row r="702" spans="1:14" s="206" customFormat="1" ht="12.65" customHeight="1" x14ac:dyDescent="0.3">
      <c r="A702" s="217">
        <v>7260</v>
      </c>
      <c r="B702" s="216" t="s">
        <v>148</v>
      </c>
      <c r="C702" s="222" t="str">
        <f>AJ86</f>
        <v>x</v>
      </c>
      <c r="D702" s="222">
        <f>(D616/D613)*AJ91</f>
        <v>0</v>
      </c>
      <c r="E702" s="224">
        <f>(E624/E613)*SUM(C702:D702)</f>
        <v>0</v>
      </c>
      <c r="F702" s="224">
        <f>(F625/F613)*AJ65</f>
        <v>0</v>
      </c>
      <c r="G702" s="222">
        <f>(G626/G613)*AJ92</f>
        <v>0</v>
      </c>
      <c r="H702" s="224">
        <f>(H629/H613)*AJ61</f>
        <v>0</v>
      </c>
      <c r="I702" s="222">
        <f>(I630/I613)*AJ93</f>
        <v>0</v>
      </c>
      <c r="J702" s="222">
        <f>(J631/J613)*AJ94</f>
        <v>0</v>
      </c>
      <c r="K702" s="222">
        <f>(K645/K613)*AJ90</f>
        <v>0</v>
      </c>
      <c r="L702" s="222" t="e">
        <f>(L648/L613)*AJ95</f>
        <v>#DIV/0!</v>
      </c>
      <c r="M702" s="206" t="e">
        <f t="shared" si="0"/>
        <v>#DIV/0!</v>
      </c>
      <c r="N702" s="216" t="s">
        <v>673</v>
      </c>
    </row>
    <row r="703" spans="1:14" s="206" customFormat="1" ht="12.65" customHeight="1" x14ac:dyDescent="0.3">
      <c r="A703" s="217">
        <v>7310</v>
      </c>
      <c r="B703" s="216" t="s">
        <v>674</v>
      </c>
      <c r="C703" s="222" t="str">
        <f>AK86</f>
        <v>x</v>
      </c>
      <c r="D703" s="222">
        <f>(D616/D613)*AK91</f>
        <v>0</v>
      </c>
      <c r="E703" s="224">
        <f>(E624/E613)*SUM(C703:D703)</f>
        <v>0</v>
      </c>
      <c r="F703" s="224">
        <f>(F625/F613)*AK65</f>
        <v>0</v>
      </c>
      <c r="G703" s="222">
        <f>(G626/G613)*AK92</f>
        <v>0</v>
      </c>
      <c r="H703" s="224">
        <f>(H629/H613)*AK61</f>
        <v>0</v>
      </c>
      <c r="I703" s="222">
        <f>(I630/I613)*AK93</f>
        <v>0</v>
      </c>
      <c r="J703" s="222">
        <f>(J631/J613)*AK94</f>
        <v>0</v>
      </c>
      <c r="K703" s="222">
        <f>(K645/K613)*AK90</f>
        <v>0</v>
      </c>
      <c r="L703" s="222" t="e">
        <f>(L648/L613)*AK95</f>
        <v>#DIV/0!</v>
      </c>
      <c r="M703" s="206" t="e">
        <f t="shared" si="0"/>
        <v>#DIV/0!</v>
      </c>
      <c r="N703" s="216" t="s">
        <v>675</v>
      </c>
    </row>
    <row r="704" spans="1:14" s="206" customFormat="1" ht="12.65" customHeight="1" x14ac:dyDescent="0.3">
      <c r="A704" s="217">
        <v>7320</v>
      </c>
      <c r="B704" s="216" t="s">
        <v>676</v>
      </c>
      <c r="C704" s="222" t="str">
        <f>AL86</f>
        <v>x</v>
      </c>
      <c r="D704" s="222">
        <f>(D616/D613)*AL91</f>
        <v>0</v>
      </c>
      <c r="E704" s="224">
        <f>(E624/E613)*SUM(C704:D704)</f>
        <v>0</v>
      </c>
      <c r="F704" s="224">
        <f>(F625/F613)*AL65</f>
        <v>0</v>
      </c>
      <c r="G704" s="222">
        <f>(G626/G613)*AL92</f>
        <v>0</v>
      </c>
      <c r="H704" s="224">
        <f>(H629/H613)*AL61</f>
        <v>0</v>
      </c>
      <c r="I704" s="222">
        <f>(I630/I613)*AL93</f>
        <v>0</v>
      </c>
      <c r="J704" s="222">
        <f>(J631/J613)*AL94</f>
        <v>0</v>
      </c>
      <c r="K704" s="222">
        <f>(K645/K613)*AL90</f>
        <v>0</v>
      </c>
      <c r="L704" s="222" t="e">
        <f>(L648/L613)*AL95</f>
        <v>#DIV/0!</v>
      </c>
      <c r="M704" s="206" t="e">
        <f t="shared" si="0"/>
        <v>#DIV/0!</v>
      </c>
      <c r="N704" s="216" t="s">
        <v>677</v>
      </c>
    </row>
    <row r="705" spans="1:14" s="206" customFormat="1" ht="12.65" customHeight="1" x14ac:dyDescent="0.3">
      <c r="A705" s="217">
        <v>7330</v>
      </c>
      <c r="B705" s="216" t="s">
        <v>678</v>
      </c>
      <c r="C705" s="222" t="str">
        <f>AM86</f>
        <v>x</v>
      </c>
      <c r="D705" s="222">
        <f>(D616/D613)*AM91</f>
        <v>0</v>
      </c>
      <c r="E705" s="224">
        <f>(E624/E613)*SUM(C705:D705)</f>
        <v>0</v>
      </c>
      <c r="F705" s="224">
        <f>(F625/F613)*AM65</f>
        <v>0</v>
      </c>
      <c r="G705" s="222">
        <f>(G626/G613)*AM92</f>
        <v>0</v>
      </c>
      <c r="H705" s="224">
        <f>(H629/H613)*AM61</f>
        <v>0</v>
      </c>
      <c r="I705" s="222">
        <f>(I630/I613)*AM93</f>
        <v>0</v>
      </c>
      <c r="J705" s="222">
        <f>(J631/J613)*AM94</f>
        <v>0</v>
      </c>
      <c r="K705" s="222">
        <f>(K645/K613)*AM90</f>
        <v>0</v>
      </c>
      <c r="L705" s="222" t="e">
        <f>(L648/L613)*AM95</f>
        <v>#DIV/0!</v>
      </c>
      <c r="M705" s="206" t="e">
        <f t="shared" si="0"/>
        <v>#DIV/0!</v>
      </c>
      <c r="N705" s="216" t="s">
        <v>679</v>
      </c>
    </row>
    <row r="706" spans="1:14" s="206" customFormat="1" ht="12.65" customHeight="1" x14ac:dyDescent="0.3">
      <c r="A706" s="217">
        <v>7340</v>
      </c>
      <c r="B706" s="216" t="s">
        <v>680</v>
      </c>
      <c r="C706" s="222" t="str">
        <f>AN86</f>
        <v>x</v>
      </c>
      <c r="D706" s="222">
        <f>(D616/D613)*AN91</f>
        <v>0</v>
      </c>
      <c r="E706" s="224">
        <f>(E624/E613)*SUM(C706:D706)</f>
        <v>0</v>
      </c>
      <c r="F706" s="224">
        <f>(F625/F613)*AN65</f>
        <v>0</v>
      </c>
      <c r="G706" s="222">
        <f>(G626/G613)*AN92</f>
        <v>0</v>
      </c>
      <c r="H706" s="224">
        <f>(H629/H613)*AN61</f>
        <v>0</v>
      </c>
      <c r="I706" s="222">
        <f>(I630/I613)*AN93</f>
        <v>0</v>
      </c>
      <c r="J706" s="222">
        <f>(J631/J613)*AN94</f>
        <v>0</v>
      </c>
      <c r="K706" s="222">
        <f>(K645/K613)*AN90</f>
        <v>0</v>
      </c>
      <c r="L706" s="222" t="e">
        <f>(L648/L613)*AN95</f>
        <v>#DIV/0!</v>
      </c>
      <c r="M706" s="206" t="e">
        <f t="shared" si="0"/>
        <v>#DIV/0!</v>
      </c>
      <c r="N706" s="216" t="s">
        <v>681</v>
      </c>
    </row>
    <row r="707" spans="1:14" s="206" customFormat="1" ht="12.65" customHeight="1" x14ac:dyDescent="0.3">
      <c r="A707" s="217">
        <v>7350</v>
      </c>
      <c r="B707" s="216" t="s">
        <v>682</v>
      </c>
      <c r="C707" s="222" t="str">
        <f>AO86</f>
        <v>x</v>
      </c>
      <c r="D707" s="222">
        <f>(D616/D613)*AO91</f>
        <v>0</v>
      </c>
      <c r="E707" s="224">
        <f>(E624/E613)*SUM(C707:D707)</f>
        <v>0</v>
      </c>
      <c r="F707" s="224">
        <f>(F625/F613)*AO65</f>
        <v>0</v>
      </c>
      <c r="G707" s="222">
        <f>(G626/G613)*AO92</f>
        <v>0</v>
      </c>
      <c r="H707" s="224">
        <f>(H629/H613)*AO61</f>
        <v>0</v>
      </c>
      <c r="I707" s="222">
        <f>(I630/I613)*AO93</f>
        <v>0</v>
      </c>
      <c r="J707" s="222">
        <f>(J631/J613)*AO94</f>
        <v>0</v>
      </c>
      <c r="K707" s="222">
        <f>(K645/K613)*AO90</f>
        <v>0</v>
      </c>
      <c r="L707" s="222" t="e">
        <f>(L648/L613)*AO95</f>
        <v>#DIV/0!</v>
      </c>
      <c r="M707" s="206" t="e">
        <f t="shared" si="0"/>
        <v>#DIV/0!</v>
      </c>
      <c r="N707" s="216" t="s">
        <v>683</v>
      </c>
    </row>
    <row r="708" spans="1:14" s="206" customFormat="1" ht="12.65" customHeight="1" x14ac:dyDescent="0.3">
      <c r="A708" s="217">
        <v>7380</v>
      </c>
      <c r="B708" s="216" t="s">
        <v>684</v>
      </c>
      <c r="C708" s="222" t="str">
        <f>AP86</f>
        <v>x</v>
      </c>
      <c r="D708" s="222">
        <f>(D616/D613)*AP91</f>
        <v>0</v>
      </c>
      <c r="E708" s="224">
        <f>(E624/E613)*SUM(C708:D708)</f>
        <v>0</v>
      </c>
      <c r="F708" s="224">
        <f>(F625/F613)*AP65</f>
        <v>0</v>
      </c>
      <c r="G708" s="222">
        <f>(G626/G613)*AP92</f>
        <v>0</v>
      </c>
      <c r="H708" s="224">
        <f>(H629/H613)*AP61</f>
        <v>0</v>
      </c>
      <c r="I708" s="222">
        <f>(I630/I613)*AP93</f>
        <v>0</v>
      </c>
      <c r="J708" s="222">
        <f>(J631/J613)*AP94</f>
        <v>0</v>
      </c>
      <c r="K708" s="222">
        <f>(K645/K613)*AP90</f>
        <v>0</v>
      </c>
      <c r="L708" s="222" t="e">
        <f>(L648/L613)*AP95</f>
        <v>#DIV/0!</v>
      </c>
      <c r="M708" s="206" t="e">
        <f t="shared" si="0"/>
        <v>#DIV/0!</v>
      </c>
      <c r="N708" s="216" t="s">
        <v>685</v>
      </c>
    </row>
    <row r="709" spans="1:14" s="206" customFormat="1" ht="12.65" customHeight="1" x14ac:dyDescent="0.3">
      <c r="A709" s="217">
        <v>7390</v>
      </c>
      <c r="B709" s="216" t="s">
        <v>686</v>
      </c>
      <c r="C709" s="222" t="str">
        <f>AQ86</f>
        <v>x</v>
      </c>
      <c r="D709" s="222">
        <f>(D616/D613)*AQ91</f>
        <v>0</v>
      </c>
      <c r="E709" s="224">
        <f>(E624/E613)*SUM(C709:D709)</f>
        <v>0</v>
      </c>
      <c r="F709" s="224">
        <f>(F625/F613)*AQ65</f>
        <v>0</v>
      </c>
      <c r="G709" s="222">
        <f>(G626/G613)*AQ92</f>
        <v>0</v>
      </c>
      <c r="H709" s="224">
        <f>(H629/H613)*AQ61</f>
        <v>0</v>
      </c>
      <c r="I709" s="222">
        <f>(I630/I613)*AQ93</f>
        <v>0</v>
      </c>
      <c r="J709" s="222">
        <f>(J631/J613)*AQ94</f>
        <v>0</v>
      </c>
      <c r="K709" s="222">
        <f>(K645/K613)*AQ90</f>
        <v>0</v>
      </c>
      <c r="L709" s="222" t="e">
        <f>(L648/L613)*AQ95</f>
        <v>#DIV/0!</v>
      </c>
      <c r="M709" s="206" t="e">
        <f t="shared" si="0"/>
        <v>#DIV/0!</v>
      </c>
      <c r="N709" s="216" t="s">
        <v>687</v>
      </c>
    </row>
    <row r="710" spans="1:14" s="206" customFormat="1" ht="12.65" customHeight="1" x14ac:dyDescent="0.3">
      <c r="A710" s="217">
        <v>7400</v>
      </c>
      <c r="B710" s="216" t="s">
        <v>688</v>
      </c>
      <c r="C710" s="222" t="str">
        <f>AR86</f>
        <v>x</v>
      </c>
      <c r="D710" s="222">
        <f>(D616/D613)*AR91</f>
        <v>0</v>
      </c>
      <c r="E710" s="224">
        <f>(E624/E613)*SUM(C710:D710)</f>
        <v>0</v>
      </c>
      <c r="F710" s="224">
        <f>(F625/F613)*AR65</f>
        <v>0</v>
      </c>
      <c r="G710" s="222">
        <f>(G626/G613)*AR92</f>
        <v>0</v>
      </c>
      <c r="H710" s="224">
        <f>(H629/H613)*AR61</f>
        <v>0</v>
      </c>
      <c r="I710" s="222">
        <f>(I630/I613)*AR93</f>
        <v>0</v>
      </c>
      <c r="J710" s="222">
        <f>(J631/J613)*AR94</f>
        <v>0</v>
      </c>
      <c r="K710" s="222">
        <f>(K645/K613)*AR90</f>
        <v>0</v>
      </c>
      <c r="L710" s="222" t="e">
        <f>(L648/L613)*AR95</f>
        <v>#DIV/0!</v>
      </c>
      <c r="M710" s="206" t="e">
        <f t="shared" si="0"/>
        <v>#DIV/0!</v>
      </c>
      <c r="N710" s="216" t="s">
        <v>689</v>
      </c>
    </row>
    <row r="711" spans="1:14" s="206" customFormat="1" ht="12.65" customHeight="1" x14ac:dyDescent="0.3">
      <c r="A711" s="217">
        <v>7410</v>
      </c>
      <c r="B711" s="216" t="s">
        <v>156</v>
      </c>
      <c r="C711" s="222" t="str">
        <f>AS86</f>
        <v>x</v>
      </c>
      <c r="D711" s="222">
        <f>(D616/D613)*AS91</f>
        <v>0</v>
      </c>
      <c r="E711" s="224">
        <f>(E624/E613)*SUM(C711:D711)</f>
        <v>0</v>
      </c>
      <c r="F711" s="224">
        <f>(F625/F613)*AS65</f>
        <v>0</v>
      </c>
      <c r="G711" s="222">
        <f>(G626/G613)*AS92</f>
        <v>0</v>
      </c>
      <c r="H711" s="224">
        <f>(H629/H613)*AS61</f>
        <v>0</v>
      </c>
      <c r="I711" s="222">
        <f>(I630/I613)*AS93</f>
        <v>0</v>
      </c>
      <c r="J711" s="222">
        <f>(J631/J613)*AS94</f>
        <v>0</v>
      </c>
      <c r="K711" s="222">
        <f>(K645/K613)*AS90</f>
        <v>0</v>
      </c>
      <c r="L711" s="222" t="e">
        <f>(L648/L613)*AS95</f>
        <v>#DIV/0!</v>
      </c>
      <c r="M711" s="206" t="e">
        <f t="shared" si="0"/>
        <v>#DIV/0!</v>
      </c>
      <c r="N711" s="216" t="s">
        <v>690</v>
      </c>
    </row>
    <row r="712" spans="1:14" s="206" customFormat="1" ht="12.65" customHeight="1" x14ac:dyDescent="0.3">
      <c r="A712" s="217">
        <v>7420</v>
      </c>
      <c r="B712" s="216" t="s">
        <v>691</v>
      </c>
      <c r="C712" s="222" t="str">
        <f>AT86</f>
        <v>x</v>
      </c>
      <c r="D712" s="222">
        <f>(D616/D613)*AT91</f>
        <v>0</v>
      </c>
      <c r="E712" s="224">
        <f>(E624/E613)*SUM(C712:D712)</f>
        <v>0</v>
      </c>
      <c r="F712" s="224">
        <f>(F625/F613)*AT65</f>
        <v>0</v>
      </c>
      <c r="G712" s="222">
        <f>(G626/G613)*AT92</f>
        <v>0</v>
      </c>
      <c r="H712" s="224">
        <f>(H629/H613)*AT61</f>
        <v>0</v>
      </c>
      <c r="I712" s="222">
        <f>(I630/I613)*AT93</f>
        <v>0</v>
      </c>
      <c r="J712" s="222">
        <f>(J631/J613)*AT94</f>
        <v>0</v>
      </c>
      <c r="K712" s="222">
        <f>(K645/K613)*AT90</f>
        <v>0</v>
      </c>
      <c r="L712" s="222" t="e">
        <f>(L648/L613)*AT95</f>
        <v>#DIV/0!</v>
      </c>
      <c r="M712" s="206" t="e">
        <f t="shared" si="0"/>
        <v>#DIV/0!</v>
      </c>
      <c r="N712" s="216" t="s">
        <v>692</v>
      </c>
    </row>
    <row r="713" spans="1:14" s="206" customFormat="1" ht="12.65" customHeight="1" x14ac:dyDescent="0.3">
      <c r="A713" s="217">
        <v>7430</v>
      </c>
      <c r="B713" s="216" t="s">
        <v>693</v>
      </c>
      <c r="C713" s="222" t="str">
        <f>AU86</f>
        <v>x</v>
      </c>
      <c r="D713" s="222">
        <f>(D616/D613)*AU91</f>
        <v>0</v>
      </c>
      <c r="E713" s="224">
        <f>(E624/E613)*SUM(C713:D713)</f>
        <v>0</v>
      </c>
      <c r="F713" s="224">
        <f>(F625/F613)*AU65</f>
        <v>0</v>
      </c>
      <c r="G713" s="222">
        <f>(G626/G613)*AU92</f>
        <v>0</v>
      </c>
      <c r="H713" s="224">
        <f>(H629/H613)*AU61</f>
        <v>0</v>
      </c>
      <c r="I713" s="222">
        <f>(I630/I613)*AU93</f>
        <v>0</v>
      </c>
      <c r="J713" s="222">
        <f>(J631/J613)*AU94</f>
        <v>0</v>
      </c>
      <c r="K713" s="222">
        <f>(K645/K613)*AU90</f>
        <v>0</v>
      </c>
      <c r="L713" s="222" t="e">
        <f>(L648/L613)*AU95</f>
        <v>#DIV/0!</v>
      </c>
      <c r="M713" s="206" t="e">
        <f t="shared" si="0"/>
        <v>#DIV/0!</v>
      </c>
      <c r="N713" s="216" t="s">
        <v>694</v>
      </c>
    </row>
    <row r="714" spans="1:14" s="206" customFormat="1" ht="12.65" customHeight="1" x14ac:dyDescent="0.3">
      <c r="A714" s="217">
        <v>7490</v>
      </c>
      <c r="B714" s="216" t="s">
        <v>695</v>
      </c>
      <c r="C714" s="222" t="str">
        <f>AV86</f>
        <v>x</v>
      </c>
      <c r="D714" s="222">
        <f>(D616/D613)*AV91</f>
        <v>0</v>
      </c>
      <c r="E714" s="224">
        <f>(E624/E613)*SUM(C714:D714)</f>
        <v>0</v>
      </c>
      <c r="F714" s="224">
        <f>(F625/F613)*AV65</f>
        <v>0</v>
      </c>
      <c r="G714" s="222">
        <f>(G626/G613)*AV92</f>
        <v>0</v>
      </c>
      <c r="H714" s="224">
        <f>(H629/H613)*AV61</f>
        <v>0</v>
      </c>
      <c r="I714" s="222">
        <f>(I630/I613)*AV93</f>
        <v>0</v>
      </c>
      <c r="J714" s="222">
        <f>(J631/J613)*AV94</f>
        <v>0</v>
      </c>
      <c r="K714" s="222">
        <f>(K645/K613)*AV90</f>
        <v>0</v>
      </c>
      <c r="L714" s="222" t="e">
        <f>(L648/L613)*AV95</f>
        <v>#DIV/0!</v>
      </c>
      <c r="M714" s="206" t="e">
        <f t="shared" si="0"/>
        <v>#DIV/0!</v>
      </c>
      <c r="N714" s="218" t="s">
        <v>696</v>
      </c>
    </row>
    <row r="715" spans="1:14" s="206" customFormat="1" ht="12.65" customHeight="1" x14ac:dyDescent="0.3"/>
    <row r="716" spans="1:14" s="206" customFormat="1" ht="12.65" customHeight="1" x14ac:dyDescent="0.3">
      <c r="C716" s="219">
        <f>SUM(C615:C648)+SUM(C669:C714)</f>
        <v>-3379143</v>
      </c>
      <c r="D716" s="206">
        <f>SUM(D617:D648)+SUM(D669:D714)</f>
        <v>-3379143</v>
      </c>
      <c r="E716" s="206">
        <f>SUM(E625:E648)+SUM(E669:E714)</f>
        <v>0</v>
      </c>
      <c r="F716" s="206">
        <f>SUM(F626:F649)+SUM(F669:F714)</f>
        <v>0</v>
      </c>
      <c r="G716" s="206">
        <f>SUM(G627:G648)+SUM(G669:G714)</f>
        <v>0</v>
      </c>
      <c r="H716" s="206">
        <f>SUM(H630:H648)+SUM(H669:H714)</f>
        <v>0</v>
      </c>
      <c r="I716" s="206">
        <f>SUM(I631:I648)+SUM(I669:I714)</f>
        <v>0</v>
      </c>
      <c r="J716" s="206">
        <f>SUM(J632:J648)+SUM(J669:J714)</f>
        <v>0</v>
      </c>
      <c r="K716" s="206">
        <f>SUM(K669:K714)</f>
        <v>0</v>
      </c>
      <c r="L716" s="206" t="e">
        <f>SUM(L669:L714)</f>
        <v>#DIV/0!</v>
      </c>
      <c r="M716" s="206" t="e">
        <f>SUM(M669:M714)</f>
        <v>#DIV/0!</v>
      </c>
      <c r="N716" s="216" t="s">
        <v>697</v>
      </c>
    </row>
    <row r="717" spans="1:14" s="206" customFormat="1" ht="12.65" customHeight="1" x14ac:dyDescent="0.3">
      <c r="C717" s="219">
        <f>CE86</f>
        <v>0</v>
      </c>
      <c r="D717" s="206">
        <f>D616</f>
        <v>-3379143</v>
      </c>
      <c r="E717" s="206">
        <f>E624</f>
        <v>0</v>
      </c>
      <c r="F717" s="206">
        <f>F625</f>
        <v>0</v>
      </c>
      <c r="G717" s="206">
        <f>G626</f>
        <v>0</v>
      </c>
      <c r="H717" s="206">
        <f>H629</f>
        <v>0</v>
      </c>
      <c r="I717" s="206">
        <f>I630</f>
        <v>0</v>
      </c>
      <c r="J717" s="206">
        <f>J631</f>
        <v>0</v>
      </c>
      <c r="K717" s="206">
        <f>K645</f>
        <v>0</v>
      </c>
      <c r="L717" s="206">
        <f>L648</f>
        <v>0</v>
      </c>
      <c r="M717" s="206">
        <f>C649</f>
        <v>-3379143</v>
      </c>
      <c r="N717" s="216" t="s">
        <v>698</v>
      </c>
    </row>
  </sheetData>
  <sheetProtection algorithmName="SHA-512" hashValue="j1ULWzg0C3zepP9urlQfIguUsrBQSG3xNQu8D6DZcEAuOLpE0T5o+SbYpxiOdCsf7Cyso92EJvDV8DR9UO9bSg==" saltValue="7eOq5yK6Bf3JxWOaYLx6sw==" spinCount="100000"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legacy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D0774-399C-4D14-BB4E-877A5A3365AF}">
  <sheetPr codeName="Sheet13"/>
  <dimension ref="A1:N2"/>
  <sheetViews>
    <sheetView workbookViewId="0"/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7" width="9" style="11" customWidth="1"/>
    <col min="18" max="16384" width="9" style="11"/>
  </cols>
  <sheetData>
    <row r="1" spans="1:14" customFormat="1" ht="15.75" customHeight="1" x14ac:dyDescent="0.35">
      <c r="A1" s="14" t="s">
        <v>1045</v>
      </c>
      <c r="B1" s="11" t="s">
        <v>1046</v>
      </c>
      <c r="C1" s="11" t="s">
        <v>1047</v>
      </c>
      <c r="D1" s="11" t="s">
        <v>1048</v>
      </c>
      <c r="E1" s="11" t="s">
        <v>1049</v>
      </c>
      <c r="F1" s="11" t="s">
        <v>1050</v>
      </c>
      <c r="G1" s="11" t="s">
        <v>1051</v>
      </c>
      <c r="H1" s="11" t="s">
        <v>1052</v>
      </c>
      <c r="I1" s="11" t="s">
        <v>1053</v>
      </c>
      <c r="J1" s="11" t="s">
        <v>1054</v>
      </c>
      <c r="K1" s="11" t="s">
        <v>1055</v>
      </c>
      <c r="L1" s="11" t="s">
        <v>1056</v>
      </c>
      <c r="M1" s="11" t="s">
        <v>1057</v>
      </c>
      <c r="N1" s="11" t="s">
        <v>1058</v>
      </c>
    </row>
    <row r="2" spans="1:14" customFormat="1" ht="15.75" customHeight="1" x14ac:dyDescent="0.35">
      <c r="A2" s="11" t="str">
        <f>MONTH(data!C96) &amp; "-" &amp; DAY(data!C96)</f>
        <v>12-31</v>
      </c>
      <c r="B2" s="205" t="str">
        <f>RIGHT(data!C97, 3)</f>
        <v>085</v>
      </c>
      <c r="C2" s="11" t="str">
        <f>SUBSTITUTE(LEFT(data!C98,49),",","")</f>
        <v>Jefferson County Public Hospital District No 2</v>
      </c>
      <c r="D2" s="11" t="str">
        <f>LEFT(data!C99, 49)</f>
        <v>834 Sheridan Street</v>
      </c>
      <c r="E2" s="11" t="str">
        <f>LEFT(data!C100, 100)</f>
        <v>Port Townsend</v>
      </c>
      <c r="F2" s="11" t="str">
        <f>LEFT(data!C101, 2)</f>
        <v>WA</v>
      </c>
      <c r="G2" s="11" t="str">
        <f>LEFT(data!C102, 100)</f>
        <v>98368</v>
      </c>
      <c r="H2" s="11" t="str">
        <f>LEFT(data!C103, 100)</f>
        <v>Jefferson County</v>
      </c>
      <c r="I2" s="11" t="str">
        <f>LEFT(data!C104, 49)</f>
        <v>Mike Glenn</v>
      </c>
      <c r="J2" s="11" t="str">
        <f>LEFT(data!C105, 49)</f>
        <v>Tyler Freeman</v>
      </c>
      <c r="K2" s="11" t="str">
        <f>LEFT(data!C107, 49)</f>
        <v>360-385-2200</v>
      </c>
      <c r="L2" s="11" t="str">
        <f>LEFT(data!C108, 49)</f>
        <v>360-379-2242</v>
      </c>
      <c r="M2" s="11" t="str">
        <f>LEFT(data!C109, 49)</f>
        <v>Jeannette Ring, CPA</v>
      </c>
      <c r="N2" s="11" t="str">
        <f>LEFT(data!C110, 49)</f>
        <v>jring@dzacpa.com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AC770-C258-4E89-BB38-8673A4B1A2D1}">
  <sheetPr codeName="Sheet14"/>
  <dimension ref="A1:CF2"/>
  <sheetViews>
    <sheetView workbookViewId="0"/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9" width="8.6640625" style="9" customWidth="1"/>
    <col min="90" max="16384" width="8.6640625" style="9"/>
  </cols>
  <sheetData>
    <row r="1" spans="1:84" s="10" customFormat="1" ht="12.65" customHeight="1" x14ac:dyDescent="0.35">
      <c r="A1" s="12" t="s">
        <v>1059</v>
      </c>
      <c r="B1" s="12" t="s">
        <v>1060</v>
      </c>
      <c r="C1" s="12" t="s">
        <v>1061</v>
      </c>
      <c r="D1" s="12" t="s">
        <v>1062</v>
      </c>
      <c r="E1" s="12" t="s">
        <v>1063</v>
      </c>
      <c r="F1" s="12" t="s">
        <v>1064</v>
      </c>
      <c r="G1" s="12" t="s">
        <v>1065</v>
      </c>
      <c r="H1" s="12" t="s">
        <v>1066</v>
      </c>
      <c r="I1" s="12" t="s">
        <v>1067</v>
      </c>
      <c r="J1" s="12" t="s">
        <v>1068</v>
      </c>
      <c r="K1" s="12" t="s">
        <v>1069</v>
      </c>
      <c r="L1" s="12" t="s">
        <v>1070</v>
      </c>
      <c r="M1" s="12" t="s">
        <v>1071</v>
      </c>
      <c r="N1" s="12" t="s">
        <v>1072</v>
      </c>
      <c r="O1" s="12" t="s">
        <v>1073</v>
      </c>
      <c r="P1" s="12" t="s">
        <v>1074</v>
      </c>
      <c r="Q1" s="12" t="s">
        <v>1075</v>
      </c>
      <c r="R1" s="12" t="s">
        <v>1076</v>
      </c>
      <c r="S1" s="12" t="s">
        <v>1077</v>
      </c>
      <c r="T1" s="12" t="s">
        <v>1078</v>
      </c>
      <c r="U1" s="12" t="s">
        <v>1079</v>
      </c>
      <c r="V1" s="12" t="s">
        <v>1080</v>
      </c>
      <c r="W1" s="12" t="s">
        <v>1081</v>
      </c>
      <c r="X1" s="12" t="s">
        <v>1082</v>
      </c>
      <c r="Y1" s="12" t="s">
        <v>1083</v>
      </c>
      <c r="Z1" s="12" t="s">
        <v>1084</v>
      </c>
      <c r="AA1" s="12" t="s">
        <v>1085</v>
      </c>
      <c r="AB1" s="12" t="s">
        <v>1086</v>
      </c>
      <c r="AC1" s="12" t="s">
        <v>1087</v>
      </c>
      <c r="AD1" s="12" t="s">
        <v>1088</v>
      </c>
      <c r="AE1" s="12" t="s">
        <v>1089</v>
      </c>
      <c r="AF1" s="12" t="s">
        <v>1090</v>
      </c>
      <c r="AG1" s="12" t="s">
        <v>1091</v>
      </c>
      <c r="AH1" s="12" t="s">
        <v>1092</v>
      </c>
      <c r="AI1" s="12" t="s">
        <v>1093</v>
      </c>
      <c r="AJ1" s="12" t="s">
        <v>1094</v>
      </c>
      <c r="AK1" s="12" t="s">
        <v>1095</v>
      </c>
      <c r="AL1" s="12" t="s">
        <v>1096</v>
      </c>
      <c r="AM1" s="12" t="s">
        <v>1097</v>
      </c>
      <c r="AN1" s="12" t="s">
        <v>1098</v>
      </c>
      <c r="AO1" s="12" t="s">
        <v>1099</v>
      </c>
      <c r="AP1" s="12" t="s">
        <v>1100</v>
      </c>
      <c r="AQ1" s="12" t="s">
        <v>1101</v>
      </c>
      <c r="AR1" s="12" t="s">
        <v>1102</v>
      </c>
      <c r="AS1" s="12" t="s">
        <v>1103</v>
      </c>
      <c r="AT1" s="12" t="s">
        <v>1104</v>
      </c>
      <c r="AU1" s="12" t="s">
        <v>1105</v>
      </c>
      <c r="AV1" s="12" t="s">
        <v>1106</v>
      </c>
      <c r="AW1" s="12" t="s">
        <v>1107</v>
      </c>
      <c r="AX1" s="12" t="s">
        <v>1108</v>
      </c>
      <c r="AY1" s="12" t="s">
        <v>1109</v>
      </c>
      <c r="AZ1" s="12" t="s">
        <v>1110</v>
      </c>
      <c r="BA1" s="12" t="s">
        <v>1111</v>
      </c>
      <c r="BB1" s="12" t="s">
        <v>1112</v>
      </c>
      <c r="BC1" s="12" t="s">
        <v>1113</v>
      </c>
      <c r="BD1" s="12" t="s">
        <v>1114</v>
      </c>
      <c r="BE1" s="12" t="s">
        <v>1115</v>
      </c>
      <c r="BF1" s="12" t="s">
        <v>1116</v>
      </c>
      <c r="BG1" s="12" t="s">
        <v>1117</v>
      </c>
      <c r="BH1" s="12" t="s">
        <v>1118</v>
      </c>
      <c r="BI1" s="12" t="s">
        <v>1119</v>
      </c>
      <c r="BJ1" s="12" t="s">
        <v>1120</v>
      </c>
      <c r="BK1" s="12" t="s">
        <v>1121</v>
      </c>
      <c r="BL1" s="12" t="s">
        <v>1122</v>
      </c>
      <c r="BM1" s="12" t="s">
        <v>1123</v>
      </c>
      <c r="BN1" s="12" t="s">
        <v>1124</v>
      </c>
      <c r="BO1" s="12" t="s">
        <v>1125</v>
      </c>
      <c r="BP1" s="12" t="s">
        <v>1126</v>
      </c>
      <c r="BQ1" s="12" t="s">
        <v>1127</v>
      </c>
      <c r="BR1" s="12" t="s">
        <v>1128</v>
      </c>
      <c r="BS1" s="12" t="s">
        <v>1129</v>
      </c>
      <c r="BT1" s="12" t="s">
        <v>1130</v>
      </c>
      <c r="BU1" s="12" t="s">
        <v>1131</v>
      </c>
      <c r="BV1" s="12" t="s">
        <v>1132</v>
      </c>
      <c r="BW1" s="12" t="s">
        <v>1133</v>
      </c>
      <c r="BX1" s="12" t="s">
        <v>1134</v>
      </c>
      <c r="BY1" s="12" t="s">
        <v>1135</v>
      </c>
      <c r="BZ1" s="12" t="s">
        <v>1136</v>
      </c>
      <c r="CA1" s="12" t="s">
        <v>1137</v>
      </c>
      <c r="CB1" s="12" t="s">
        <v>1138</v>
      </c>
      <c r="CC1" s="12" t="s">
        <v>1139</v>
      </c>
      <c r="CD1" s="12" t="s">
        <v>1140</v>
      </c>
      <c r="CE1" s="12" t="s">
        <v>1141</v>
      </c>
      <c r="CF1" s="12" t="s">
        <v>1142</v>
      </c>
    </row>
    <row r="2" spans="1:84" s="173" customFormat="1" ht="12.65" customHeight="1" x14ac:dyDescent="0.35">
      <c r="A2" s="12" t="str">
        <f>RIGHT(data!C97,3)</f>
        <v>085</v>
      </c>
      <c r="B2" s="204" t="str">
        <f>RIGHT(data!C96,4)</f>
        <v>2023</v>
      </c>
      <c r="C2" s="12" t="s">
        <v>1143</v>
      </c>
      <c r="D2" s="203">
        <f>ROUND(N(data!C181),0)</f>
        <v>5336145</v>
      </c>
      <c r="E2" s="203">
        <f>ROUND(N(data!C182),0)</f>
        <v>157798</v>
      </c>
      <c r="F2" s="203">
        <f>ROUND(N(data!C183),0)</f>
        <v>635302</v>
      </c>
      <c r="G2" s="203">
        <f>ROUND(N(data!C184),0)</f>
        <v>8147475</v>
      </c>
      <c r="H2" s="203">
        <f>ROUND(N(data!C185),0)</f>
        <v>0</v>
      </c>
      <c r="I2" s="203">
        <f>ROUND(N(data!C186),0)</f>
        <v>3233216</v>
      </c>
      <c r="J2" s="203">
        <f>ROUND(N(data!C187)+N(data!C188),0)</f>
        <v>144498</v>
      </c>
      <c r="K2" s="203">
        <f>ROUND(N(data!C191),0)</f>
        <v>153083</v>
      </c>
      <c r="L2" s="203">
        <f>ROUND(N(data!C192),0)</f>
        <v>452858</v>
      </c>
      <c r="M2" s="203">
        <f>ROUND(N(data!C195),0)</f>
        <v>1507662</v>
      </c>
      <c r="N2" s="203">
        <f>ROUND(N(data!C196),0)</f>
        <v>124291</v>
      </c>
      <c r="O2" s="203">
        <f>ROUND(N(data!C199),0)</f>
        <v>1165083</v>
      </c>
      <c r="P2" s="203">
        <f>ROUND(N(data!C200),0)</f>
        <v>0</v>
      </c>
      <c r="Q2" s="203">
        <f>ROUND(N(data!C201),0)</f>
        <v>0</v>
      </c>
      <c r="R2" s="203">
        <f>ROUND(N(data!C204),0)</f>
        <v>90</v>
      </c>
      <c r="S2" s="203">
        <f>ROUND(N(data!C205),0)</f>
        <v>1067270</v>
      </c>
      <c r="T2" s="203">
        <f>ROUND(N(data!B211),0)</f>
        <v>2164252</v>
      </c>
      <c r="U2" s="203">
        <f>ROUND(N(data!C211),0)</f>
        <v>0</v>
      </c>
      <c r="V2" s="203">
        <f>ROUND(N(data!D211),0)</f>
        <v>0</v>
      </c>
      <c r="W2" s="203">
        <f>ROUND(N(data!B212),0)</f>
        <v>4028158</v>
      </c>
      <c r="X2" s="203">
        <f>ROUND(N(data!C212),0)</f>
        <v>63965</v>
      </c>
      <c r="Y2" s="203">
        <f>ROUND(N(data!D212),0)</f>
        <v>0</v>
      </c>
      <c r="Z2" s="203">
        <f>ROUND(N(data!B213),0)</f>
        <v>41964378</v>
      </c>
      <c r="AA2" s="203">
        <f>ROUND(N(data!C213),0)</f>
        <v>175881</v>
      </c>
      <c r="AB2" s="203">
        <f>ROUND(N(data!D213),0)</f>
        <v>832272</v>
      </c>
      <c r="AC2" s="203">
        <f>ROUND(N(data!B214),0)</f>
        <v>0</v>
      </c>
      <c r="AD2" s="203">
        <f>ROUND(N(data!C214),0)</f>
        <v>0</v>
      </c>
      <c r="AE2" s="203">
        <f>ROUND(N(data!D214),0)</f>
        <v>0</v>
      </c>
      <c r="AF2" s="203">
        <f>ROUND(N(data!B215),0)</f>
        <v>22772758</v>
      </c>
      <c r="AG2" s="203">
        <f>ROUND(N(data!C215),0)</f>
        <v>474578</v>
      </c>
      <c r="AH2" s="203">
        <f>ROUND(N(data!D215),0)</f>
        <v>467495</v>
      </c>
      <c r="AI2" s="203">
        <f>ROUND(N(data!B216),0)</f>
        <v>11155517</v>
      </c>
      <c r="AJ2" s="203">
        <f>ROUND(N(data!C216),0)</f>
        <v>3411523</v>
      </c>
      <c r="AK2" s="203">
        <f>ROUND(N(data!D216),0)</f>
        <v>11359</v>
      </c>
      <c r="AL2" s="203">
        <f>ROUND(N(data!B217),0)</f>
        <v>0</v>
      </c>
      <c r="AM2" s="203">
        <f>ROUND(N(data!C217),0)</f>
        <v>0</v>
      </c>
      <c r="AN2" s="203">
        <f>ROUND(N(data!D217),0)</f>
        <v>0</v>
      </c>
      <c r="AO2" s="203">
        <f>ROUND(N(data!B218),0)</f>
        <v>12887839</v>
      </c>
      <c r="AP2" s="203">
        <f>ROUND(N(data!C218),0)</f>
        <v>1376445</v>
      </c>
      <c r="AQ2" s="203">
        <f>ROUND(N(data!D218),0)</f>
        <v>94029</v>
      </c>
      <c r="AR2" s="203">
        <f>ROUND(N(data!B219),0)</f>
        <v>4096920</v>
      </c>
      <c r="AS2" s="203">
        <f>ROUND(N(data!C219),0)</f>
        <v>11359023</v>
      </c>
      <c r="AT2" s="203">
        <f>ROUND(N(data!D219),0)</f>
        <v>1524458</v>
      </c>
      <c r="AU2" s="203">
        <v>0</v>
      </c>
      <c r="AV2" s="203">
        <v>0</v>
      </c>
      <c r="AW2" s="203">
        <v>0</v>
      </c>
      <c r="AX2" s="203">
        <f>ROUND(N(data!B225),0)</f>
        <v>2259320</v>
      </c>
      <c r="AY2" s="203">
        <f>ROUND(N(data!C225),0)</f>
        <v>245156</v>
      </c>
      <c r="AZ2" s="203">
        <f>ROUND(N(data!D225),0)</f>
        <v>0</v>
      </c>
      <c r="BA2" s="203">
        <f>ROUND(N(data!B226),0)</f>
        <v>24992881</v>
      </c>
      <c r="BB2" s="203">
        <f>ROUND(N(data!C226),0)</f>
        <v>1561076</v>
      </c>
      <c r="BC2" s="203">
        <f>ROUND(N(data!D226),0)</f>
        <v>832272</v>
      </c>
      <c r="BD2" s="203">
        <f>ROUND(N(data!B227),0)</f>
        <v>0</v>
      </c>
      <c r="BE2" s="203">
        <f>ROUND(N(data!C227),0)</f>
        <v>0</v>
      </c>
      <c r="BF2" s="203">
        <f>ROUND(N(data!D227),0)</f>
        <v>0</v>
      </c>
      <c r="BG2" s="203">
        <f>ROUND(N(data!B228),0)</f>
        <v>12975188</v>
      </c>
      <c r="BH2" s="203">
        <f>ROUND(N(data!C228),0)</f>
        <v>1211670</v>
      </c>
      <c r="BI2" s="203">
        <f>ROUND(N(data!D228),0)</f>
        <v>349722</v>
      </c>
      <c r="BJ2" s="203">
        <f>ROUND(N(data!B229),0)</f>
        <v>9066261</v>
      </c>
      <c r="BK2" s="203">
        <f>ROUND(N(data!C229),0)</f>
        <v>790679</v>
      </c>
      <c r="BL2" s="203">
        <f>ROUND(N(data!D229),0)</f>
        <v>11361</v>
      </c>
      <c r="BM2" s="203">
        <f>ROUND(N(data!B230),0)</f>
        <v>0</v>
      </c>
      <c r="BN2" s="203">
        <f>ROUND(N(data!C230),0)</f>
        <v>0</v>
      </c>
      <c r="BO2" s="203">
        <f>ROUND(N(data!D230),0)</f>
        <v>0</v>
      </c>
      <c r="BP2" s="203">
        <f>ROUND(N(data!B231),0)</f>
        <v>9842577</v>
      </c>
      <c r="BQ2" s="203">
        <f>ROUND(N(data!C231),0)</f>
        <v>1439719</v>
      </c>
      <c r="BR2" s="203">
        <f>ROUND(N(data!D231),0)</f>
        <v>87122</v>
      </c>
      <c r="BS2" s="203">
        <f>ROUND(N(data!B232),0)</f>
        <v>0</v>
      </c>
      <c r="BT2" s="203">
        <f>ROUND(N(data!C232),0)</f>
        <v>0</v>
      </c>
      <c r="BU2" s="203">
        <f>ROUND(N(data!D232),0)</f>
        <v>0</v>
      </c>
      <c r="BV2" s="203">
        <f>ROUND(N(data!C239),0)</f>
        <v>138442183</v>
      </c>
      <c r="BW2" s="203">
        <f>ROUND(N(data!C240),0)</f>
        <v>27230463</v>
      </c>
      <c r="BX2" s="203">
        <f>ROUND(N(data!C241),0)</f>
        <v>0</v>
      </c>
      <c r="BY2" s="203">
        <f>ROUND(N(data!C242),0)</f>
        <v>0</v>
      </c>
      <c r="BZ2" s="203">
        <f>ROUND(N(data!C243),0)</f>
        <v>0</v>
      </c>
      <c r="CA2" s="203">
        <f>ROUND(N(data!C244),0)</f>
        <v>31813582</v>
      </c>
      <c r="CB2" s="203">
        <f>ROUND(N(data!C247),0)</f>
        <v>1722</v>
      </c>
      <c r="CC2" s="203">
        <f>ROUND(N(data!C249),0)</f>
        <v>218250</v>
      </c>
      <c r="CD2" s="203">
        <f>ROUND(N(data!C250),0)</f>
        <v>3276828</v>
      </c>
      <c r="CE2" s="203">
        <f>ROUND(N(data!C254)+N(data!C255),0)</f>
        <v>0</v>
      </c>
      <c r="CF2" s="203">
        <f>ROUND(N(data!D237),0)</f>
        <v>2073065</v>
      </c>
    </row>
  </sheetData>
  <sheetProtection algorithmName="SHA-512" hashValue="/wXqygU8UQiVLiHpLEXx+maggcFGeVYucIPyqA3Ca0/rU9Bzfp2ZdEGaOvoE2YeqXTpo8mz3QqpUVWoMIRr4ig==" saltValue="TO9BQEUkfyeLlEQzLOK/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33934-2032-4CC4-B64C-49A16D8E6CF1}">
  <sheetPr codeName="Sheet15"/>
  <dimension ref="A1:CI2"/>
  <sheetViews>
    <sheetView workbookViewId="0"/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1144</v>
      </c>
      <c r="B1" s="12" t="s">
        <v>1145</v>
      </c>
      <c r="C1" s="12" t="s">
        <v>1146</v>
      </c>
      <c r="D1" s="10" t="s">
        <v>1147</v>
      </c>
      <c r="E1" s="10" t="s">
        <v>1148</v>
      </c>
      <c r="F1" s="10" t="s">
        <v>1149</v>
      </c>
      <c r="G1" s="10" t="s">
        <v>1150</v>
      </c>
      <c r="H1" s="10" t="s">
        <v>1151</v>
      </c>
      <c r="I1" s="10" t="s">
        <v>1152</v>
      </c>
      <c r="J1" s="10" t="s">
        <v>1153</v>
      </c>
      <c r="K1" s="10" t="s">
        <v>1154</v>
      </c>
      <c r="L1" s="10" t="s">
        <v>1155</v>
      </c>
      <c r="M1" s="10" t="s">
        <v>1156</v>
      </c>
      <c r="N1" s="10" t="s">
        <v>1157</v>
      </c>
      <c r="O1" s="10" t="s">
        <v>1158</v>
      </c>
      <c r="P1" s="10" t="s">
        <v>1159</v>
      </c>
      <c r="Q1" s="10" t="s">
        <v>1160</v>
      </c>
      <c r="R1" s="10" t="s">
        <v>1161</v>
      </c>
      <c r="S1" s="10" t="s">
        <v>1162</v>
      </c>
      <c r="T1" s="10" t="s">
        <v>1163</v>
      </c>
      <c r="U1" s="10" t="s">
        <v>1164</v>
      </c>
      <c r="V1" s="10" t="s">
        <v>1165</v>
      </c>
      <c r="W1" s="10" t="s">
        <v>1166</v>
      </c>
      <c r="X1" s="10" t="s">
        <v>1167</v>
      </c>
      <c r="Y1" s="10" t="s">
        <v>1168</v>
      </c>
      <c r="Z1" s="10" t="s">
        <v>1169</v>
      </c>
      <c r="AA1" s="10" t="s">
        <v>1170</v>
      </c>
      <c r="AB1" s="10" t="s">
        <v>1171</v>
      </c>
      <c r="AC1" s="10" t="s">
        <v>1172</v>
      </c>
      <c r="AD1" s="10" t="s">
        <v>1173</v>
      </c>
      <c r="AE1" s="10" t="s">
        <v>1174</v>
      </c>
      <c r="AF1" s="10" t="s">
        <v>1175</v>
      </c>
      <c r="AG1" s="10" t="s">
        <v>1176</v>
      </c>
      <c r="AH1" s="10" t="s">
        <v>1177</v>
      </c>
      <c r="AI1" s="10" t="s">
        <v>1178</v>
      </c>
      <c r="AJ1" s="10" t="s">
        <v>1179</v>
      </c>
      <c r="AK1" s="10" t="s">
        <v>1180</v>
      </c>
      <c r="AL1" s="10" t="s">
        <v>1181</v>
      </c>
      <c r="AM1" s="10" t="s">
        <v>1182</v>
      </c>
      <c r="AN1" s="10" t="s">
        <v>1183</v>
      </c>
      <c r="AO1" s="10" t="s">
        <v>1184</v>
      </c>
      <c r="AP1" s="10" t="s">
        <v>1185</v>
      </c>
      <c r="AQ1" s="10" t="s">
        <v>1186</v>
      </c>
      <c r="AR1" s="10" t="s">
        <v>1187</v>
      </c>
      <c r="AS1" s="10" t="s">
        <v>1188</v>
      </c>
      <c r="AT1" s="10" t="s">
        <v>1189</v>
      </c>
      <c r="AU1" s="10" t="s">
        <v>1190</v>
      </c>
      <c r="AV1" s="10" t="s">
        <v>1191</v>
      </c>
      <c r="AW1" s="10" t="s">
        <v>1192</v>
      </c>
      <c r="AX1" s="10" t="s">
        <v>1193</v>
      </c>
      <c r="AY1" s="10" t="s">
        <v>1194</v>
      </c>
      <c r="AZ1" s="10" t="s">
        <v>1195</v>
      </c>
      <c r="BA1" s="10" t="s">
        <v>1196</v>
      </c>
      <c r="BB1" s="10" t="s">
        <v>1197</v>
      </c>
      <c r="BC1" s="10" t="s">
        <v>1198</v>
      </c>
      <c r="BD1" s="10" t="s">
        <v>1199</v>
      </c>
      <c r="BE1" s="10" t="s">
        <v>1200</v>
      </c>
      <c r="BF1" s="10" t="s">
        <v>1201</v>
      </c>
      <c r="BG1" s="10" t="s">
        <v>1202</v>
      </c>
      <c r="BH1" s="10" t="s">
        <v>1203</v>
      </c>
      <c r="BI1" s="10" t="s">
        <v>1204</v>
      </c>
      <c r="BJ1" s="10" t="s">
        <v>1205</v>
      </c>
      <c r="BK1" s="10" t="s">
        <v>1206</v>
      </c>
      <c r="BL1" s="10" t="s">
        <v>1207</v>
      </c>
      <c r="BM1" s="10" t="s">
        <v>1208</v>
      </c>
      <c r="BN1" s="10" t="s">
        <v>1209</v>
      </c>
      <c r="BO1" s="10" t="s">
        <v>1210</v>
      </c>
      <c r="BP1" s="10" t="s">
        <v>1211</v>
      </c>
      <c r="BQ1" s="10" t="s">
        <v>1212</v>
      </c>
      <c r="BR1" s="10" t="s">
        <v>1213</v>
      </c>
      <c r="BS1" s="10" t="s">
        <v>1214</v>
      </c>
    </row>
    <row r="2" spans="1:87" s="173" customFormat="1" ht="12.65" customHeight="1" x14ac:dyDescent="0.35">
      <c r="A2" s="12" t="str">
        <f>RIGHT(data!C97,3)</f>
        <v>085</v>
      </c>
      <c r="B2" s="12" t="str">
        <f>RIGHT(data!C96,4)</f>
        <v>2023</v>
      </c>
      <c r="C2" s="12" t="s">
        <v>1143</v>
      </c>
      <c r="D2" s="202">
        <f>ROUND(N(data!C127),0)</f>
        <v>1509</v>
      </c>
      <c r="E2" s="202">
        <f>ROUND(N(data!C128),0)</f>
        <v>92</v>
      </c>
      <c r="F2" s="202">
        <f>ROUND(N(data!C129),0)</f>
        <v>0</v>
      </c>
      <c r="G2" s="202">
        <f>ROUND(N(data!C130),0)</f>
        <v>102</v>
      </c>
      <c r="H2" s="202">
        <f>ROUND(N(data!D127),0)</f>
        <v>4280</v>
      </c>
      <c r="I2" s="202">
        <f>ROUND(N(data!D128),0)</f>
        <v>107</v>
      </c>
      <c r="J2" s="202">
        <f>ROUND(N(data!D129),0)</f>
        <v>0</v>
      </c>
      <c r="K2" s="202">
        <f>ROUND(N(data!D130),0)</f>
        <v>136</v>
      </c>
      <c r="L2" s="202">
        <f>ROUND(N(data!C132),0)</f>
        <v>6</v>
      </c>
      <c r="M2" s="202">
        <f>ROUND(N(data!C133),0)</f>
        <v>0</v>
      </c>
      <c r="N2" s="202">
        <f>ROUND(N(data!C134),0)</f>
        <v>19</v>
      </c>
      <c r="O2" s="202">
        <f>ROUND(N(data!C135),0)</f>
        <v>0</v>
      </c>
      <c r="P2" s="202">
        <f>ROUND(N(data!C136),0)</f>
        <v>0</v>
      </c>
      <c r="Q2" s="202">
        <f>ROUND(N(data!C137),0)</f>
        <v>0</v>
      </c>
      <c r="R2" s="202">
        <f>ROUND(N(data!C138),0)</f>
        <v>0</v>
      </c>
      <c r="S2" s="202">
        <f>ROUND(N(data!C139),0)</f>
        <v>0</v>
      </c>
      <c r="T2" s="202">
        <f>ROUND(N(data!C140),0)</f>
        <v>0</v>
      </c>
      <c r="U2" s="202">
        <f>ROUND(N(data!C141),0)</f>
        <v>0</v>
      </c>
      <c r="V2" s="202">
        <f>ROUND(N(data!C142),0)</f>
        <v>0</v>
      </c>
      <c r="W2" s="202">
        <f>ROUND(N(data!C144),0)</f>
        <v>25</v>
      </c>
      <c r="X2" s="202">
        <f>ROUND(N(data!C145),0)</f>
        <v>4</v>
      </c>
      <c r="Y2" s="202">
        <f>ROUND(N(data!B154),0)</f>
        <v>866</v>
      </c>
      <c r="Z2" s="202">
        <f>ROUND(N(data!B155),0)</f>
        <v>2819</v>
      </c>
      <c r="AA2" s="202">
        <f>ROUND(N(data!B156),0)</f>
        <v>0</v>
      </c>
      <c r="AB2" s="202">
        <f>ROUND(N(data!B157),0)</f>
        <v>28196523</v>
      </c>
      <c r="AC2" s="202">
        <f>ROUND(N(data!B158),0)</f>
        <v>203182988</v>
      </c>
      <c r="AD2" s="202">
        <f>ROUND(N(data!C154),0)</f>
        <v>273</v>
      </c>
      <c r="AE2" s="202">
        <f>ROUND(N(data!C155),0)</f>
        <v>61</v>
      </c>
      <c r="AF2" s="202">
        <f>ROUND(N(data!C156),0)</f>
        <v>0</v>
      </c>
      <c r="AG2" s="202">
        <f>ROUND(N(data!C157),0)</f>
        <v>7189924</v>
      </c>
      <c r="AH2" s="202">
        <f>ROUND(N(data!C158),0)</f>
        <v>36448538</v>
      </c>
      <c r="AI2" s="202">
        <f>ROUND(N(data!D154),0)</f>
        <v>472</v>
      </c>
      <c r="AJ2" s="202">
        <f>ROUND(N(data!D155),0)</f>
        <v>1536</v>
      </c>
      <c r="AK2" s="202">
        <f>ROUND(N(data!D156),0)</f>
        <v>0</v>
      </c>
      <c r="AL2" s="202">
        <f>ROUND(N(data!D157),0)</f>
        <v>8321065</v>
      </c>
      <c r="AM2" s="202">
        <f>ROUND(N(data!D158),0)</f>
        <v>81748844</v>
      </c>
      <c r="AN2" s="202">
        <f>ROUND(N(data!B160),0)</f>
        <v>75</v>
      </c>
      <c r="AO2" s="202">
        <f>ROUND(N(data!B161),0)</f>
        <v>75</v>
      </c>
      <c r="AP2" s="202">
        <f>ROUND(N(data!B162),0)</f>
        <v>0</v>
      </c>
      <c r="AQ2" s="202">
        <f>ROUND(N(data!B163),0)</f>
        <v>136796</v>
      </c>
      <c r="AR2" s="202">
        <f>ROUND(N(data!B164),0)</f>
        <v>0</v>
      </c>
      <c r="AS2" s="202">
        <f>ROUND(N(data!C160),0)</f>
        <v>0</v>
      </c>
      <c r="AT2" s="202">
        <f>ROUND(N(data!C161),0)</f>
        <v>0</v>
      </c>
      <c r="AU2" s="202">
        <f>ROUND(N(data!C162),0)</f>
        <v>0</v>
      </c>
      <c r="AV2" s="202">
        <f>ROUND(N(data!D163),0)</f>
        <v>33404</v>
      </c>
      <c r="AW2" s="202">
        <f>ROUND(N(data!C164),0)</f>
        <v>0</v>
      </c>
      <c r="AX2" s="202">
        <f>ROUND(N(data!D160),0)</f>
        <v>17</v>
      </c>
      <c r="AY2" s="202">
        <f>ROUND(N(data!D161),0)</f>
        <v>32</v>
      </c>
      <c r="AZ2" s="202">
        <f>ROUND(N(data!D162),0)</f>
        <v>0</v>
      </c>
      <c r="BA2" s="202" t="e">
        <f>ROUND(N(data!#REF!),0)</f>
        <v>#REF!</v>
      </c>
      <c r="BB2" s="202">
        <f>ROUND(N(data!D164),0)</f>
        <v>0</v>
      </c>
      <c r="BC2" s="202">
        <f>ROUND(N(data!B166),0)</f>
        <v>0</v>
      </c>
      <c r="BD2" s="202">
        <f>ROUND(N(data!B167),0)</f>
        <v>0</v>
      </c>
      <c r="BE2" s="202">
        <f>ROUND(N(data!B168),0)</f>
        <v>0</v>
      </c>
      <c r="BF2" s="202">
        <f>ROUND(N(data!B169),0)</f>
        <v>0</v>
      </c>
      <c r="BG2" s="202">
        <f>ROUND(N(data!B170),0)</f>
        <v>0</v>
      </c>
      <c r="BH2" s="202">
        <f>ROUND(N(data!C166),0)</f>
        <v>0</v>
      </c>
      <c r="BI2" s="202">
        <f>ROUND(N(data!C167),0)</f>
        <v>0</v>
      </c>
      <c r="BJ2" s="202">
        <f>ROUND(N(data!C168),0)</f>
        <v>0</v>
      </c>
      <c r="BK2" s="202">
        <f>ROUND(N(data!C169),0)</f>
        <v>0</v>
      </c>
      <c r="BL2" s="202">
        <f>ROUND(N(data!C170),0)</f>
        <v>0</v>
      </c>
      <c r="BM2" s="202">
        <f>ROUND(N(data!D166),0)</f>
        <v>0</v>
      </c>
      <c r="BN2" s="202">
        <f>ROUND(N(data!D167),0)</f>
        <v>0</v>
      </c>
      <c r="BO2" s="202">
        <f>ROUND(N(data!D168),0)</f>
        <v>0</v>
      </c>
      <c r="BP2" s="202">
        <f>ROUND(N(data!D169),0)</f>
        <v>0</v>
      </c>
      <c r="BQ2" s="202">
        <f>ROUND(N(data!D170),0)</f>
        <v>0</v>
      </c>
      <c r="BR2" s="202">
        <f>ROUND(N(data!B173),0)</f>
        <v>43661744</v>
      </c>
      <c r="BS2" s="202">
        <f>ROUND(N(data!C173),0)</f>
        <v>20341559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BEF87-844C-4465-9B29-DA16764D3105}">
  <sheetPr codeName="Sheet16"/>
  <dimension ref="A1:DH2"/>
  <sheetViews>
    <sheetView workbookViewId="0"/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1215</v>
      </c>
      <c r="B1" s="12" t="s">
        <v>1216</v>
      </c>
      <c r="C1" s="12" t="s">
        <v>1217</v>
      </c>
      <c r="D1" s="10" t="s">
        <v>1218</v>
      </c>
      <c r="E1" s="10" t="s">
        <v>1219</v>
      </c>
      <c r="F1" s="10" t="s">
        <v>1220</v>
      </c>
      <c r="G1" s="10" t="s">
        <v>1221</v>
      </c>
      <c r="H1" s="10" t="s">
        <v>1222</v>
      </c>
      <c r="I1" s="10" t="s">
        <v>1223</v>
      </c>
      <c r="J1" s="10" t="s">
        <v>1224</v>
      </c>
      <c r="K1" s="10" t="s">
        <v>1225</v>
      </c>
      <c r="L1" s="10" t="s">
        <v>1226</v>
      </c>
      <c r="M1" s="10" t="s">
        <v>1227</v>
      </c>
      <c r="N1" s="10" t="s">
        <v>1228</v>
      </c>
      <c r="O1" s="10" t="s">
        <v>1229</v>
      </c>
      <c r="P1" s="10" t="s">
        <v>1230</v>
      </c>
      <c r="Q1" s="10" t="s">
        <v>1231</v>
      </c>
      <c r="R1" s="10" t="s">
        <v>1232</v>
      </c>
      <c r="S1" s="10" t="s">
        <v>1233</v>
      </c>
      <c r="T1" s="10" t="s">
        <v>1234</v>
      </c>
      <c r="U1" s="10" t="s">
        <v>1235</v>
      </c>
      <c r="V1" s="10" t="s">
        <v>1236</v>
      </c>
      <c r="W1" s="10" t="s">
        <v>1237</v>
      </c>
      <c r="X1" s="10" t="s">
        <v>1238</v>
      </c>
      <c r="Y1" s="10" t="s">
        <v>1239</v>
      </c>
      <c r="Z1" s="10" t="s">
        <v>1240</v>
      </c>
      <c r="AA1" s="10" t="s">
        <v>1241</v>
      </c>
      <c r="AB1" s="10" t="s">
        <v>1242</v>
      </c>
      <c r="AC1" s="10" t="s">
        <v>1243</v>
      </c>
      <c r="AD1" s="10" t="s">
        <v>1244</v>
      </c>
      <c r="AE1" s="10" t="s">
        <v>1245</v>
      </c>
      <c r="AF1" s="10" t="s">
        <v>1246</v>
      </c>
      <c r="AG1" s="10" t="s">
        <v>1247</v>
      </c>
      <c r="AH1" s="10" t="s">
        <v>1248</v>
      </c>
      <c r="AI1" s="10" t="s">
        <v>1249</v>
      </c>
      <c r="AJ1" s="10" t="s">
        <v>1250</v>
      </c>
      <c r="AK1" s="10" t="s">
        <v>1251</v>
      </c>
      <c r="AL1" s="10" t="s">
        <v>1252</v>
      </c>
      <c r="AM1" s="10" t="s">
        <v>1253</v>
      </c>
      <c r="AN1" s="10" t="s">
        <v>1254</v>
      </c>
      <c r="AO1" s="10" t="s">
        <v>1255</v>
      </c>
      <c r="AP1" s="10" t="s">
        <v>1256</v>
      </c>
      <c r="AQ1" s="10" t="s">
        <v>1257</v>
      </c>
      <c r="AR1" s="10" t="s">
        <v>1258</v>
      </c>
      <c r="AS1" s="10" t="s">
        <v>1259</v>
      </c>
      <c r="AT1" s="10" t="s">
        <v>1260</v>
      </c>
      <c r="AU1" s="10" t="s">
        <v>1261</v>
      </c>
      <c r="AV1" s="10" t="s">
        <v>1262</v>
      </c>
      <c r="AW1" s="10" t="s">
        <v>1263</v>
      </c>
      <c r="AX1" s="10" t="s">
        <v>1264</v>
      </c>
      <c r="AY1" s="10" t="s">
        <v>1265</v>
      </c>
      <c r="AZ1" s="10" t="s">
        <v>1266</v>
      </c>
      <c r="BA1" s="10" t="s">
        <v>1267</v>
      </c>
      <c r="BB1" s="10" t="s">
        <v>1268</v>
      </c>
      <c r="BC1" s="10" t="s">
        <v>1269</v>
      </c>
      <c r="BD1" s="10" t="s">
        <v>1270</v>
      </c>
      <c r="BE1" s="10" t="s">
        <v>1271</v>
      </c>
      <c r="BF1" s="10" t="s">
        <v>1272</v>
      </c>
      <c r="BG1" s="10" t="s">
        <v>1273</v>
      </c>
      <c r="BH1" s="10" t="s">
        <v>1274</v>
      </c>
      <c r="BI1" s="10" t="s">
        <v>1275</v>
      </c>
      <c r="BJ1" s="10" t="s">
        <v>1276</v>
      </c>
      <c r="BK1" s="10" t="s">
        <v>1277</v>
      </c>
      <c r="BL1" s="10" t="s">
        <v>1278</v>
      </c>
      <c r="BM1" s="10" t="s">
        <v>1279</v>
      </c>
      <c r="BN1" s="10" t="s">
        <v>1280</v>
      </c>
      <c r="BO1" s="10" t="s">
        <v>1281</v>
      </c>
      <c r="BP1" s="10" t="s">
        <v>1282</v>
      </c>
      <c r="BQ1" s="10" t="s">
        <v>1283</v>
      </c>
      <c r="BR1" s="10" t="s">
        <v>1284</v>
      </c>
      <c r="BS1" s="10" t="s">
        <v>1285</v>
      </c>
      <c r="BT1" s="10" t="s">
        <v>1286</v>
      </c>
      <c r="BU1" s="10" t="s">
        <v>1287</v>
      </c>
      <c r="BV1" s="10" t="s">
        <v>1288</v>
      </c>
      <c r="BW1" s="10" t="s">
        <v>1289</v>
      </c>
      <c r="BX1" s="10" t="s">
        <v>1290</v>
      </c>
      <c r="BY1" s="10" t="s">
        <v>1291</v>
      </c>
      <c r="BZ1" s="10" t="s">
        <v>1292</v>
      </c>
      <c r="CA1" s="10" t="s">
        <v>1293</v>
      </c>
      <c r="CB1" s="10" t="s">
        <v>1294</v>
      </c>
      <c r="CC1" s="10" t="s">
        <v>1295</v>
      </c>
      <c r="CD1" s="10" t="s">
        <v>1296</v>
      </c>
      <c r="CE1" s="10" t="s">
        <v>1297</v>
      </c>
      <c r="CF1" s="10" t="s">
        <v>1298</v>
      </c>
      <c r="CG1" s="10" t="s">
        <v>1299</v>
      </c>
      <c r="CH1" s="10" t="s">
        <v>1300</v>
      </c>
      <c r="CI1" s="10" t="s">
        <v>1301</v>
      </c>
      <c r="CJ1" s="10" t="s">
        <v>1302</v>
      </c>
      <c r="CK1" s="10" t="s">
        <v>1303</v>
      </c>
      <c r="CL1" s="10" t="s">
        <v>1304</v>
      </c>
      <c r="CM1" s="10" t="s">
        <v>1305</v>
      </c>
      <c r="CN1" s="10" t="s">
        <v>1306</v>
      </c>
      <c r="CO1" s="10" t="s">
        <v>1307</v>
      </c>
      <c r="CP1" s="10" t="s">
        <v>1308</v>
      </c>
      <c r="CQ1" s="200" t="s">
        <v>1309</v>
      </c>
      <c r="CR1" s="200" t="s">
        <v>1310</v>
      </c>
      <c r="CS1" s="200" t="s">
        <v>1311</v>
      </c>
      <c r="CT1" s="200" t="s">
        <v>1312</v>
      </c>
      <c r="CU1" s="200" t="s">
        <v>1313</v>
      </c>
      <c r="CV1" s="200" t="s">
        <v>1314</v>
      </c>
      <c r="CW1" s="200" t="s">
        <v>1315</v>
      </c>
      <c r="CX1" s="200" t="s">
        <v>1316</v>
      </c>
      <c r="CY1" s="200" t="s">
        <v>1317</v>
      </c>
      <c r="CZ1" s="200" t="s">
        <v>1318</v>
      </c>
      <c r="DA1" s="200" t="s">
        <v>1319</v>
      </c>
      <c r="DB1" s="200" t="s">
        <v>1320</v>
      </c>
      <c r="DC1" s="200" t="s">
        <v>1321</v>
      </c>
      <c r="DD1" s="200" t="s">
        <v>1322</v>
      </c>
      <c r="DE1" s="10" t="s">
        <v>1323</v>
      </c>
      <c r="DF1" s="10" t="s">
        <v>1324</v>
      </c>
      <c r="DG1" s="10" t="s">
        <v>1325</v>
      </c>
      <c r="DH1" s="10" t="s">
        <v>1326</v>
      </c>
    </row>
    <row r="2" spans="1:112" s="173" customFormat="1" ht="12.65" customHeight="1" x14ac:dyDescent="0.35">
      <c r="A2" s="203" t="str">
        <f>RIGHT(data!C97,3)</f>
        <v>085</v>
      </c>
      <c r="B2" s="204" t="str">
        <f>RIGHT(data!C96,4)</f>
        <v>2023</v>
      </c>
      <c r="C2" s="12" t="s">
        <v>1143</v>
      </c>
      <c r="D2" s="202">
        <f>ROUND(N(data!C181),0)</f>
        <v>5336145</v>
      </c>
      <c r="E2" s="202">
        <f>ROUND(N(data!C267),0)</f>
        <v>0</v>
      </c>
      <c r="F2" s="202">
        <f>ROUND(N(data!C268),0)</f>
        <v>54180858</v>
      </c>
      <c r="G2" s="202">
        <f>ROUND(N(data!C269),0)</f>
        <v>31238000</v>
      </c>
      <c r="H2" s="202">
        <f>ROUND(N(data!C270),0)</f>
        <v>913769</v>
      </c>
      <c r="I2" s="202">
        <f>ROUND(N(data!C271),0)</f>
        <v>1469802</v>
      </c>
      <c r="J2" s="202">
        <f>ROUND(N(data!C272),0)</f>
        <v>0</v>
      </c>
      <c r="K2" s="202">
        <f>ROUND(N(data!C273),0)</f>
        <v>4727937</v>
      </c>
      <c r="L2" s="202">
        <f>ROUND(N(data!C274),0)</f>
        <v>2062646</v>
      </c>
      <c r="M2" s="202">
        <f>ROUND(N(data!C275),0)</f>
        <v>0</v>
      </c>
      <c r="N2" s="202">
        <f>ROUND(N(data!C278),0)</f>
        <v>25163255</v>
      </c>
      <c r="O2" s="202">
        <f>ROUND(N(data!C279),0)</f>
        <v>0</v>
      </c>
      <c r="P2" s="202">
        <f>ROUND(N(data!C280),0)</f>
        <v>0</v>
      </c>
      <c r="Q2" s="202">
        <f>ROUND(N(data!C283),0)</f>
        <v>2164252</v>
      </c>
      <c r="R2" s="202">
        <f>ROUND(N(data!C284),0)</f>
        <v>4092123</v>
      </c>
      <c r="S2" s="202">
        <f>ROUND(N(data!C285),0)</f>
        <v>41307987</v>
      </c>
      <c r="T2" s="202">
        <f>ROUND(N(data!C286),0)</f>
        <v>0</v>
      </c>
      <c r="U2" s="202">
        <f>ROUND(N(data!C287),0)</f>
        <v>22779841</v>
      </c>
      <c r="V2" s="202">
        <f>ROUND(N(data!C288),0)</f>
        <v>14555681</v>
      </c>
      <c r="W2" s="202">
        <f>ROUND(N(data!C289),0)</f>
        <v>16570477</v>
      </c>
      <c r="X2" s="202">
        <f>ROUND(N(data!C290),0)</f>
        <v>13931485</v>
      </c>
      <c r="Y2" s="202">
        <f>ROUND(N(data!C291),0)</f>
        <v>0</v>
      </c>
      <c r="Z2" s="202">
        <f>ROUND(N(data!C292),0)</f>
        <v>65504272</v>
      </c>
      <c r="AA2" s="202">
        <f>ROUND(N(data!C295),0)</f>
        <v>0</v>
      </c>
      <c r="AB2" s="202">
        <f>ROUND(N(data!C296),0)</f>
        <v>0</v>
      </c>
      <c r="AC2" s="202">
        <f>ROUND(N(data!C297),0)</f>
        <v>0</v>
      </c>
      <c r="AD2" s="202">
        <f>ROUND(N(data!C298),0)</f>
        <v>0</v>
      </c>
      <c r="AE2" s="202">
        <f>ROUND(N(data!C302),0)</f>
        <v>0</v>
      </c>
      <c r="AF2" s="202">
        <f>ROUND(N(data!C303),0)</f>
        <v>0</v>
      </c>
      <c r="AG2" s="202">
        <f>ROUND(N(data!C304),0)</f>
        <v>0</v>
      </c>
      <c r="AH2" s="202">
        <f>ROUND(N(data!C305),0)</f>
        <v>0</v>
      </c>
      <c r="AI2" s="202">
        <f>ROUND(N(data!C314),0)</f>
        <v>0</v>
      </c>
      <c r="AJ2" s="202">
        <f>ROUND(N(data!C315),0)</f>
        <v>6642157</v>
      </c>
      <c r="AK2" s="202">
        <f>ROUND(N(data!C316),0)</f>
        <v>9991707</v>
      </c>
      <c r="AL2" s="202">
        <f>ROUND(N(data!C317),0)</f>
        <v>0</v>
      </c>
      <c r="AM2" s="202">
        <f>ROUND(N(data!C318),0)</f>
        <v>0</v>
      </c>
      <c r="AN2" s="202">
        <f>ROUND(N(data!C319),0)</f>
        <v>0</v>
      </c>
      <c r="AO2" s="202">
        <f>ROUND(N(data!C320),0)</f>
        <v>0</v>
      </c>
      <c r="AP2" s="202">
        <f>ROUND(N(data!C321),0)</f>
        <v>0</v>
      </c>
      <c r="AQ2" s="202">
        <f>ROUND(N(data!C322),0)</f>
        <v>2167412</v>
      </c>
      <c r="AR2" s="202">
        <f>ROUND(N(data!C323),0)</f>
        <v>1898644</v>
      </c>
      <c r="AS2" s="202">
        <f>ROUND(N(data!C326),0)</f>
        <v>0</v>
      </c>
      <c r="AT2" s="202">
        <f>ROUND(N(data!C327),0)</f>
        <v>0</v>
      </c>
      <c r="AU2" s="202">
        <f>ROUND(N(data!C328),0)</f>
        <v>0</v>
      </c>
      <c r="AV2" s="202">
        <f>ROUND(N(data!C331),0)</f>
        <v>0</v>
      </c>
      <c r="AW2" s="202">
        <f>ROUND(N(data!C332),0)</f>
        <v>0</v>
      </c>
      <c r="AX2" s="202">
        <f>ROUND(N(data!C333),0)</f>
        <v>0</v>
      </c>
      <c r="AY2" s="202">
        <f>ROUND(N(data!C334),0)</f>
        <v>2691183</v>
      </c>
      <c r="AZ2" s="202">
        <f>ROUND(N(data!C335),0)</f>
        <v>117600068</v>
      </c>
      <c r="BA2" s="202">
        <f>ROUND(N(data!C336),0)</f>
        <v>0</v>
      </c>
      <c r="BB2" s="202">
        <f>ROUND(N(data!C337),0)</f>
        <v>0</v>
      </c>
      <c r="BC2" s="202">
        <f>ROUND(N(data!C338),0)</f>
        <v>0</v>
      </c>
      <c r="BD2" s="202">
        <f>ROUND(N(data!C339),0)</f>
        <v>0</v>
      </c>
      <c r="BE2" s="202">
        <f>ROUND(N(data!C343),0)</f>
        <v>76803937</v>
      </c>
      <c r="BF2" s="202">
        <f>ROUND(N(data!C345),0)</f>
        <v>0</v>
      </c>
      <c r="BG2" s="202">
        <f>ROUND(N(data!C346),0)</f>
        <v>0</v>
      </c>
      <c r="BH2" s="202">
        <f>ROUND(N(data!C347),0)</f>
        <v>0</v>
      </c>
      <c r="BI2" s="202">
        <f>ROUND(N(data!C348),0)</f>
        <v>0</v>
      </c>
      <c r="BJ2" s="202">
        <f>ROUND(N(data!C349),0)</f>
        <v>0</v>
      </c>
      <c r="BK2" s="202">
        <f>ROUND(N(data!CE60),2)</f>
        <v>752.57</v>
      </c>
      <c r="BL2" s="202">
        <f>ROUND(N(data!C358),0)</f>
        <v>47410374</v>
      </c>
      <c r="BM2" s="202">
        <f>ROUND(N(data!C359),0)</f>
        <v>317847706</v>
      </c>
      <c r="BN2" s="202">
        <f>ROUND(N(data!C363),0)</f>
        <v>197486228</v>
      </c>
      <c r="BO2" s="202">
        <f>ROUND(N(data!C364),0)</f>
        <v>3495078</v>
      </c>
      <c r="BP2" s="202">
        <f>ROUND(N(data!C365),0)</f>
        <v>0</v>
      </c>
      <c r="BQ2" s="202">
        <f>ROUND(N(data!D381),0)</f>
        <v>6390391</v>
      </c>
      <c r="BR2" s="202">
        <f>ROUND(N(data!C370),0)</f>
        <v>66093</v>
      </c>
      <c r="BS2" s="202">
        <f>ROUND(N(data!C371),0)</f>
        <v>270680</v>
      </c>
      <c r="BT2" s="202">
        <f>ROUND(N(data!C372),0)</f>
        <v>0</v>
      </c>
      <c r="BU2" s="202">
        <f>ROUND(N(data!C373),0)</f>
        <v>531604</v>
      </c>
      <c r="BV2" s="202">
        <f>ROUND(N(data!C374),0)</f>
        <v>4105839</v>
      </c>
      <c r="BW2" s="202">
        <f>ROUND(N(data!C375),0)</f>
        <v>0</v>
      </c>
      <c r="BX2" s="202">
        <f>ROUND(N(data!C376),0)</f>
        <v>0</v>
      </c>
      <c r="BY2" s="202">
        <f>ROUND(N(data!C377),0)</f>
        <v>0</v>
      </c>
      <c r="BZ2" s="202">
        <f>ROUND(N(data!C378),0)</f>
        <v>14365</v>
      </c>
      <c r="CA2" s="202">
        <f>ROUND(N(data!C379),0)</f>
        <v>297085</v>
      </c>
      <c r="CB2" s="202">
        <f>ROUND(N(data!C380),0)</f>
        <v>1104725</v>
      </c>
      <c r="CC2" s="202">
        <f>ROUND(N(data!C382),0)</f>
        <v>0</v>
      </c>
      <c r="CD2" s="202">
        <f>ROUND(N(data!C389),0)</f>
        <v>78786190</v>
      </c>
      <c r="CE2" s="202">
        <f>ROUND(N(data!C390),0)</f>
        <v>17654434</v>
      </c>
      <c r="CF2" s="202">
        <f>ROUND(N(data!C391),0)</f>
        <v>9384974</v>
      </c>
      <c r="CG2" s="202">
        <f>ROUND(N(data!C392),0)</f>
        <v>36234026</v>
      </c>
      <c r="CH2" s="202">
        <f>ROUND(N(data!C393),0)</f>
        <v>1390258</v>
      </c>
      <c r="CI2" s="202">
        <f>ROUND(N(data!C394),0)</f>
        <v>11319626</v>
      </c>
      <c r="CJ2" s="202">
        <f>ROUND(N(data!C395),0)</f>
        <v>5248300</v>
      </c>
      <c r="CK2" s="202">
        <f>ROUND(N(data!C396),0)</f>
        <v>605941</v>
      </c>
      <c r="CL2" s="202">
        <f>ROUND(N(data!C397),0)</f>
        <v>1631953</v>
      </c>
      <c r="CM2" s="202">
        <f>ROUND(N(data!C398),0)</f>
        <v>1165083</v>
      </c>
      <c r="CN2" s="202">
        <f>ROUND(N(data!C399),0)</f>
        <v>1067360</v>
      </c>
      <c r="CO2" s="202">
        <f>ROUND(N(data!C362),0)</f>
        <v>2094777</v>
      </c>
      <c r="CP2" s="202">
        <f>ROUND(N(data!D415),0)</f>
        <v>6076951</v>
      </c>
      <c r="CQ2" s="61">
        <f>ROUND(N(data!C401),0)</f>
        <v>0</v>
      </c>
      <c r="CR2" s="61">
        <f>ROUND(N(data!C402),0)</f>
        <v>0</v>
      </c>
      <c r="CS2" s="61">
        <f>ROUND(N(data!C403),0)</f>
        <v>478031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1205143</v>
      </c>
      <c r="CY2" s="61">
        <f>ROUND(N(data!C409),0)</f>
        <v>0</v>
      </c>
      <c r="CZ2" s="61">
        <f>ROUND(N(data!C410),0)</f>
        <v>155306</v>
      </c>
      <c r="DA2" s="61">
        <f>ROUND(N(data!C411),0)</f>
        <v>775639</v>
      </c>
      <c r="DB2" s="61">
        <f>ROUND(N(data!C412),0)</f>
        <v>0</v>
      </c>
      <c r="DC2" s="61">
        <f>ROUND(N(data!C413),0)</f>
        <v>0</v>
      </c>
      <c r="DD2" s="61">
        <f>ROUND(N(data!C414),0)</f>
        <v>3462832</v>
      </c>
      <c r="DE2" s="61">
        <f>ROUND(N(data!C419),0)</f>
        <v>16863</v>
      </c>
      <c r="DF2" s="202">
        <f>ROUND(N(data!D420),0)</f>
        <v>1906573</v>
      </c>
      <c r="DG2" s="202">
        <f>ROUND(N(data!C422),0)</f>
        <v>0</v>
      </c>
      <c r="DH2" s="202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AE87B-7715-45B0-9C55-558FE7A51C4B}">
  <sheetPr codeName="Sheet17"/>
  <dimension ref="A1:CK80"/>
  <sheetViews>
    <sheetView workbookViewId="0"/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1327</v>
      </c>
      <c r="B1" s="12" t="s">
        <v>1328</v>
      </c>
      <c r="C1" s="10" t="s">
        <v>1329</v>
      </c>
      <c r="D1" s="12" t="s">
        <v>1330</v>
      </c>
      <c r="E1" s="10" t="s">
        <v>1331</v>
      </c>
      <c r="F1" s="10" t="s">
        <v>1332</v>
      </c>
      <c r="G1" s="10" t="s">
        <v>1333</v>
      </c>
      <c r="H1" s="10" t="s">
        <v>1334</v>
      </c>
      <c r="I1" s="10" t="s">
        <v>1335</v>
      </c>
      <c r="J1" s="10" t="s">
        <v>1336</v>
      </c>
      <c r="K1" s="10" t="s">
        <v>1337</v>
      </c>
      <c r="L1" s="10" t="s">
        <v>1338</v>
      </c>
      <c r="M1" s="10" t="s">
        <v>1339</v>
      </c>
      <c r="N1" s="10" t="s">
        <v>1340</v>
      </c>
      <c r="O1" s="10" t="s">
        <v>1341</v>
      </c>
      <c r="P1" s="10" t="s">
        <v>1309</v>
      </c>
      <c r="Q1" s="10" t="s">
        <v>1310</v>
      </c>
      <c r="R1" s="10" t="s">
        <v>1311</v>
      </c>
      <c r="S1" s="10" t="s">
        <v>1312</v>
      </c>
      <c r="T1" s="10" t="s">
        <v>1313</v>
      </c>
      <c r="U1" s="10" t="s">
        <v>1314</v>
      </c>
      <c r="V1" s="10" t="s">
        <v>1315</v>
      </c>
      <c r="W1" s="10" t="s">
        <v>1316</v>
      </c>
      <c r="X1" s="10" t="s">
        <v>1317</v>
      </c>
      <c r="Y1" s="10" t="s">
        <v>1318</v>
      </c>
      <c r="Z1" s="10" t="s">
        <v>1319</v>
      </c>
      <c r="AA1" s="10" t="s">
        <v>1320</v>
      </c>
      <c r="AB1" s="10" t="s">
        <v>1321</v>
      </c>
      <c r="AC1" s="10" t="s">
        <v>1322</v>
      </c>
      <c r="AD1" s="10" t="s">
        <v>1342</v>
      </c>
      <c r="AE1" s="10" t="s">
        <v>1343</v>
      </c>
      <c r="AF1" s="10" t="s">
        <v>1344</v>
      </c>
      <c r="AG1" s="10" t="s">
        <v>1345</v>
      </c>
      <c r="AH1" s="10" t="s">
        <v>1346</v>
      </c>
      <c r="AI1" s="10" t="s">
        <v>1347</v>
      </c>
      <c r="AJ1" s="10" t="s">
        <v>1348</v>
      </c>
      <c r="AK1" s="10" t="s">
        <v>1349</v>
      </c>
      <c r="AM1" s="14"/>
      <c r="AN1" s="14"/>
      <c r="AO1" s="14"/>
      <c r="AP1" s="14"/>
    </row>
    <row r="2" spans="1:89" s="173" customFormat="1" ht="12.65" customHeight="1" x14ac:dyDescent="0.35">
      <c r="A2" s="12" t="str">
        <f>RIGHT(data!$C$97,3)</f>
        <v>085</v>
      </c>
      <c r="B2" s="204" t="str">
        <f>RIGHT(data!$C$96,4)</f>
        <v>2023</v>
      </c>
      <c r="C2" s="12" t="str">
        <f>data!C$55</f>
        <v>6010</v>
      </c>
      <c r="D2" s="12" t="s">
        <v>1143</v>
      </c>
      <c r="E2" s="202">
        <f>ROUND(N(data!C59), 0)</f>
        <v>285</v>
      </c>
      <c r="F2" s="356">
        <f>ROUND(N(data!C60), 2)</f>
        <v>6.6</v>
      </c>
      <c r="G2" s="202">
        <f>ROUND(N(data!C61), 0)</f>
        <v>873960</v>
      </c>
      <c r="H2" s="202">
        <f>ROUND(N(data!C62), 0)</f>
        <v>195837</v>
      </c>
      <c r="I2" s="202">
        <f>ROUND(N(data!C63), 0)</f>
        <v>400874</v>
      </c>
      <c r="J2" s="202">
        <f>ROUND(N(data!C64), 0)</f>
        <v>63201</v>
      </c>
      <c r="K2" s="202">
        <f>ROUND(N(data!C65), 0)</f>
        <v>0</v>
      </c>
      <c r="L2" s="202">
        <f>ROUND(N(data!C66), 0)</f>
        <v>5010</v>
      </c>
      <c r="M2" s="202">
        <f>ROUND(N(data!C67), 0)</f>
        <v>99443</v>
      </c>
      <c r="N2" s="202">
        <f>ROUND(N(data!C68), 0)</f>
        <v>0</v>
      </c>
      <c r="O2" s="202">
        <f>ROUND(N(data!C69), 0)</f>
        <v>14708</v>
      </c>
      <c r="P2" s="202">
        <f>ROUND(N(data!C70), 0)</f>
        <v>0</v>
      </c>
      <c r="Q2" s="202">
        <f>ROUND(N(data!C71), 0)</f>
        <v>0</v>
      </c>
      <c r="R2" s="202">
        <f>ROUND(N(data!C72), 0)</f>
        <v>0</v>
      </c>
      <c r="S2" s="202">
        <f>ROUND(N(data!C73), 0)</f>
        <v>0</v>
      </c>
      <c r="T2" s="202">
        <f>ROUND(N(data!C74), 0)</f>
        <v>0</v>
      </c>
      <c r="U2" s="202">
        <f>ROUND(N(data!C75), 0)</f>
        <v>0</v>
      </c>
      <c r="V2" s="202">
        <f>ROUND(N(data!C76), 0)</f>
        <v>0</v>
      </c>
      <c r="W2" s="202">
        <f>ROUND(N(data!C77), 0)</f>
        <v>1935</v>
      </c>
      <c r="X2" s="202">
        <f>ROUND(N(data!C78), 0)</f>
        <v>0</v>
      </c>
      <c r="Y2" s="202">
        <f>ROUND(N(data!C79), 0)</f>
        <v>0</v>
      </c>
      <c r="Z2" s="202">
        <f>ROUND(N(data!C80), 0)</f>
        <v>0</v>
      </c>
      <c r="AA2" s="202">
        <f>ROUND(N(data!C81), 0)</f>
        <v>0</v>
      </c>
      <c r="AB2" s="202">
        <f>ROUND(N(data!C82), 0)</f>
        <v>0</v>
      </c>
      <c r="AC2" s="202">
        <f>ROUND(N(data!C83), 0)</f>
        <v>12773</v>
      </c>
      <c r="AD2" s="202">
        <f>ROUND(N(data!C84), 0)</f>
        <v>0</v>
      </c>
      <c r="AE2" s="202">
        <f>ROUND(N(data!C89), 0)</f>
        <v>3167302</v>
      </c>
      <c r="AF2" s="202">
        <f>ROUND(N(data!C87), 0)</f>
        <v>3159523</v>
      </c>
      <c r="AG2" s="202">
        <f>ROUND(N(data!C90), 0)</f>
        <v>2621</v>
      </c>
      <c r="AH2" s="202">
        <f>ROUND(N(data!C91), 0)</f>
        <v>776</v>
      </c>
      <c r="AI2" s="202">
        <f>ROUND(N(data!C92), 0)</f>
        <v>190</v>
      </c>
      <c r="AJ2" s="202">
        <f>ROUND(N(data!C93), 0)</f>
        <v>11161</v>
      </c>
      <c r="AK2" s="356">
        <f>ROUND(N(data!C94), 2)</f>
        <v>6.6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085</v>
      </c>
      <c r="B3" s="204" t="str">
        <f>RIGHT(data!$C$96,4)</f>
        <v>2023</v>
      </c>
      <c r="C3" s="12" t="str">
        <f>data!D$55</f>
        <v>6030</v>
      </c>
      <c r="D3" s="12" t="s">
        <v>1143</v>
      </c>
      <c r="E3" s="202">
        <f>ROUND(N(data!D59), 0)</f>
        <v>0</v>
      </c>
      <c r="F3" s="356">
        <f>ROUND(N(data!D60), 2)</f>
        <v>0</v>
      </c>
      <c r="G3" s="202">
        <f>ROUND(N(data!D61), 0)</f>
        <v>0</v>
      </c>
      <c r="H3" s="202">
        <f>ROUND(N(data!D62), 0)</f>
        <v>0</v>
      </c>
      <c r="I3" s="202">
        <f>ROUND(N(data!D63), 0)</f>
        <v>0</v>
      </c>
      <c r="J3" s="202">
        <f>ROUND(N(data!D64), 0)</f>
        <v>0</v>
      </c>
      <c r="K3" s="202">
        <f>ROUND(N(data!D65), 0)</f>
        <v>0</v>
      </c>
      <c r="L3" s="202">
        <f>ROUND(N(data!D66), 0)</f>
        <v>0</v>
      </c>
      <c r="M3" s="202">
        <f>ROUND(N(data!D67), 0)</f>
        <v>0</v>
      </c>
      <c r="N3" s="202">
        <f>ROUND(N(data!D68), 0)</f>
        <v>0</v>
      </c>
      <c r="O3" s="202">
        <f>ROUND(N(data!D69), 0)</f>
        <v>0</v>
      </c>
      <c r="P3" s="202">
        <f>ROUND(N(data!D70), 0)</f>
        <v>0</v>
      </c>
      <c r="Q3" s="202">
        <f>ROUND(N(data!D71), 0)</f>
        <v>0</v>
      </c>
      <c r="R3" s="202">
        <f>ROUND(N(data!D72), 0)</f>
        <v>0</v>
      </c>
      <c r="S3" s="202">
        <f>ROUND(N(data!D73), 0)</f>
        <v>0</v>
      </c>
      <c r="T3" s="202">
        <f>ROUND(N(data!D74), 0)</f>
        <v>0</v>
      </c>
      <c r="U3" s="202">
        <f>ROUND(N(data!D75), 0)</f>
        <v>0</v>
      </c>
      <c r="V3" s="202">
        <f>ROUND(N(data!D76), 0)</f>
        <v>0</v>
      </c>
      <c r="W3" s="202">
        <f>ROUND(N(data!D77), 0)</f>
        <v>0</v>
      </c>
      <c r="X3" s="202">
        <f>ROUND(N(data!D78), 0)</f>
        <v>0</v>
      </c>
      <c r="Y3" s="202">
        <f>ROUND(N(data!D79), 0)</f>
        <v>0</v>
      </c>
      <c r="Z3" s="202">
        <f>ROUND(N(data!D80), 0)</f>
        <v>0</v>
      </c>
      <c r="AA3" s="202">
        <f>ROUND(N(data!D81), 0)</f>
        <v>0</v>
      </c>
      <c r="AB3" s="202">
        <f>ROUND(N(data!D82), 0)</f>
        <v>0</v>
      </c>
      <c r="AC3" s="202">
        <f>ROUND(N(data!D83), 0)</f>
        <v>0</v>
      </c>
      <c r="AD3" s="202">
        <f>ROUND(N(data!D84), 0)</f>
        <v>0</v>
      </c>
      <c r="AE3" s="202">
        <f>ROUND(N(data!D89), 0)</f>
        <v>0</v>
      </c>
      <c r="AF3" s="202">
        <f>ROUND(N(data!D87), 0)</f>
        <v>0</v>
      </c>
      <c r="AG3" s="202">
        <f>ROUND(N(data!D90), 0)</f>
        <v>0</v>
      </c>
      <c r="AH3" s="202">
        <f>ROUND(N(data!D91), 0)</f>
        <v>0</v>
      </c>
      <c r="AI3" s="202">
        <f>ROUND(N(data!D92), 0)</f>
        <v>0</v>
      </c>
      <c r="AJ3" s="202">
        <f>ROUND(N(data!D93), 0)</f>
        <v>0</v>
      </c>
      <c r="AK3" s="356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085</v>
      </c>
      <c r="B4" s="204" t="str">
        <f>RIGHT(data!$C$96,4)</f>
        <v>2023</v>
      </c>
      <c r="C4" s="12" t="str">
        <f>data!E$55</f>
        <v>6070</v>
      </c>
      <c r="D4" s="12" t="s">
        <v>1143</v>
      </c>
      <c r="E4" s="202">
        <f>ROUND(N(data!E59), 0)</f>
        <v>4280</v>
      </c>
      <c r="F4" s="356">
        <f>ROUND(N(data!E60), 2)</f>
        <v>47.56</v>
      </c>
      <c r="G4" s="202">
        <f>ROUND(N(data!E61), 0)</f>
        <v>5530571</v>
      </c>
      <c r="H4" s="202">
        <f>ROUND(N(data!E62), 0)</f>
        <v>1239292</v>
      </c>
      <c r="I4" s="202">
        <f>ROUND(N(data!E63), 0)</f>
        <v>577580</v>
      </c>
      <c r="J4" s="202">
        <f>ROUND(N(data!E64), 0)</f>
        <v>104992</v>
      </c>
      <c r="K4" s="202">
        <f>ROUND(N(data!E65), 0)</f>
        <v>0</v>
      </c>
      <c r="L4" s="202">
        <f>ROUND(N(data!E66), 0)</f>
        <v>47025</v>
      </c>
      <c r="M4" s="202">
        <f>ROUND(N(data!E67), 0)</f>
        <v>369618</v>
      </c>
      <c r="N4" s="202">
        <f>ROUND(N(data!E68), 0)</f>
        <v>0</v>
      </c>
      <c r="O4" s="202">
        <f>ROUND(N(data!E69), 0)</f>
        <v>58183</v>
      </c>
      <c r="P4" s="202">
        <f>ROUND(N(data!E70), 0)</f>
        <v>0</v>
      </c>
      <c r="Q4" s="202">
        <f>ROUND(N(data!E71), 0)</f>
        <v>0</v>
      </c>
      <c r="R4" s="202">
        <f>ROUND(N(data!E72), 0)</f>
        <v>0</v>
      </c>
      <c r="S4" s="202">
        <f>ROUND(N(data!E73), 0)</f>
        <v>0</v>
      </c>
      <c r="T4" s="202">
        <f>ROUND(N(data!E74), 0)</f>
        <v>0</v>
      </c>
      <c r="U4" s="202">
        <f>ROUND(N(data!E75), 0)</f>
        <v>0</v>
      </c>
      <c r="V4" s="202">
        <f>ROUND(N(data!E76), 0)</f>
        <v>0</v>
      </c>
      <c r="W4" s="202">
        <f>ROUND(N(data!E77), 0)</f>
        <v>21407</v>
      </c>
      <c r="X4" s="202">
        <f>ROUND(N(data!E78), 0)</f>
        <v>0</v>
      </c>
      <c r="Y4" s="202">
        <f>ROUND(N(data!E79), 0)</f>
        <v>0</v>
      </c>
      <c r="Z4" s="202">
        <f>ROUND(N(data!E80), 0)</f>
        <v>0</v>
      </c>
      <c r="AA4" s="202">
        <f>ROUND(N(data!E81), 0)</f>
        <v>0</v>
      </c>
      <c r="AB4" s="202">
        <f>ROUND(N(data!E82), 0)</f>
        <v>0</v>
      </c>
      <c r="AC4" s="202">
        <f>ROUND(N(data!E83), 0)</f>
        <v>36776</v>
      </c>
      <c r="AD4" s="202">
        <f>ROUND(N(data!E84), 0)</f>
        <v>0</v>
      </c>
      <c r="AE4" s="202">
        <f>ROUND(N(data!E89), 0)</f>
        <v>14250129</v>
      </c>
      <c r="AF4" s="202">
        <f>ROUND(N(data!E87), 0)</f>
        <v>11773892</v>
      </c>
      <c r="AG4" s="202">
        <f>ROUND(N(data!E90), 0)</f>
        <v>9742</v>
      </c>
      <c r="AH4" s="202">
        <f>ROUND(N(data!E91), 0)</f>
        <v>13743</v>
      </c>
      <c r="AI4" s="202">
        <f>ROUND(N(data!E92), 0)</f>
        <v>696</v>
      </c>
      <c r="AJ4" s="202">
        <f>ROUND(N(data!E93), 0)</f>
        <v>52221</v>
      </c>
      <c r="AK4" s="356">
        <f>ROUND(N(data!E94), 2)</f>
        <v>39.450000000000003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085</v>
      </c>
      <c r="B5" s="204" t="str">
        <f>RIGHT(data!$C$96,4)</f>
        <v>2023</v>
      </c>
      <c r="C5" s="12" t="str">
        <f>data!F$55</f>
        <v>6100</v>
      </c>
      <c r="D5" s="12" t="s">
        <v>1143</v>
      </c>
      <c r="E5" s="202">
        <f>ROUND(N(data!F59), 0)</f>
        <v>0</v>
      </c>
      <c r="F5" s="356">
        <f>ROUND(N(data!F60), 2)</f>
        <v>0</v>
      </c>
      <c r="G5" s="202">
        <f>ROUND(N(data!F61), 0)</f>
        <v>0</v>
      </c>
      <c r="H5" s="202">
        <f>ROUND(N(data!F62), 0)</f>
        <v>0</v>
      </c>
      <c r="I5" s="202">
        <f>ROUND(N(data!F63), 0)</f>
        <v>0</v>
      </c>
      <c r="J5" s="202">
        <f>ROUND(N(data!F64), 0)</f>
        <v>0</v>
      </c>
      <c r="K5" s="202">
        <f>ROUND(N(data!F65), 0)</f>
        <v>0</v>
      </c>
      <c r="L5" s="202">
        <f>ROUND(N(data!F66), 0)</f>
        <v>0</v>
      </c>
      <c r="M5" s="202">
        <f>ROUND(N(data!F67), 0)</f>
        <v>0</v>
      </c>
      <c r="N5" s="202">
        <f>ROUND(N(data!F68), 0)</f>
        <v>0</v>
      </c>
      <c r="O5" s="202">
        <f>ROUND(N(data!F69), 0)</f>
        <v>0</v>
      </c>
      <c r="P5" s="202">
        <f>ROUND(N(data!F70), 0)</f>
        <v>0</v>
      </c>
      <c r="Q5" s="202">
        <f>ROUND(N(data!F71), 0)</f>
        <v>0</v>
      </c>
      <c r="R5" s="202">
        <f>ROUND(N(data!F72), 0)</f>
        <v>0</v>
      </c>
      <c r="S5" s="202">
        <f>ROUND(N(data!F73), 0)</f>
        <v>0</v>
      </c>
      <c r="T5" s="202">
        <f>ROUND(N(data!F74), 0)</f>
        <v>0</v>
      </c>
      <c r="U5" s="202">
        <f>ROUND(N(data!F75), 0)</f>
        <v>0</v>
      </c>
      <c r="V5" s="202">
        <f>ROUND(N(data!F76), 0)</f>
        <v>0</v>
      </c>
      <c r="W5" s="202">
        <f>ROUND(N(data!F77), 0)</f>
        <v>0</v>
      </c>
      <c r="X5" s="202">
        <f>ROUND(N(data!F78), 0)</f>
        <v>0</v>
      </c>
      <c r="Y5" s="202">
        <f>ROUND(N(data!F79), 0)</f>
        <v>0</v>
      </c>
      <c r="Z5" s="202">
        <f>ROUND(N(data!F80), 0)</f>
        <v>0</v>
      </c>
      <c r="AA5" s="202">
        <f>ROUND(N(data!F81), 0)</f>
        <v>0</v>
      </c>
      <c r="AB5" s="202">
        <f>ROUND(N(data!F82), 0)</f>
        <v>0</v>
      </c>
      <c r="AC5" s="202">
        <f>ROUND(N(data!F83), 0)</f>
        <v>0</v>
      </c>
      <c r="AD5" s="202">
        <f>ROUND(N(data!F84), 0)</f>
        <v>0</v>
      </c>
      <c r="AE5" s="202">
        <f>ROUND(N(data!F89), 0)</f>
        <v>0</v>
      </c>
      <c r="AF5" s="202">
        <f>ROUND(N(data!F87), 0)</f>
        <v>0</v>
      </c>
      <c r="AG5" s="202">
        <f>ROUND(N(data!F90), 0)</f>
        <v>0</v>
      </c>
      <c r="AH5" s="202">
        <f>ROUND(N(data!F91), 0)</f>
        <v>0</v>
      </c>
      <c r="AI5" s="202">
        <f>ROUND(N(data!F92), 0)</f>
        <v>0</v>
      </c>
      <c r="AJ5" s="202">
        <f>ROUND(N(data!F93), 0)</f>
        <v>0</v>
      </c>
      <c r="AK5" s="356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085</v>
      </c>
      <c r="B6" s="204" t="str">
        <f>RIGHT(data!$C$96,4)</f>
        <v>2023</v>
      </c>
      <c r="C6" s="12" t="str">
        <f>data!G$55</f>
        <v>6120</v>
      </c>
      <c r="D6" s="12" t="s">
        <v>1143</v>
      </c>
      <c r="E6" s="202">
        <f>ROUND(N(data!G59), 0)</f>
        <v>0</v>
      </c>
      <c r="F6" s="356">
        <f>ROUND(N(data!G60), 2)</f>
        <v>0</v>
      </c>
      <c r="G6" s="202">
        <f>ROUND(N(data!G61), 0)</f>
        <v>0</v>
      </c>
      <c r="H6" s="202">
        <f>ROUND(N(data!G62), 0)</f>
        <v>0</v>
      </c>
      <c r="I6" s="202">
        <f>ROUND(N(data!G63), 0)</f>
        <v>0</v>
      </c>
      <c r="J6" s="202">
        <f>ROUND(N(data!G64), 0)</f>
        <v>0</v>
      </c>
      <c r="K6" s="202">
        <f>ROUND(N(data!G65), 0)</f>
        <v>0</v>
      </c>
      <c r="L6" s="202">
        <f>ROUND(N(data!G66), 0)</f>
        <v>0</v>
      </c>
      <c r="M6" s="202">
        <f>ROUND(N(data!G67), 0)</f>
        <v>0</v>
      </c>
      <c r="N6" s="202">
        <f>ROUND(N(data!G68), 0)</f>
        <v>0</v>
      </c>
      <c r="O6" s="202">
        <f>ROUND(N(data!G69), 0)</f>
        <v>0</v>
      </c>
      <c r="P6" s="202">
        <f>ROUND(N(data!G70), 0)</f>
        <v>0</v>
      </c>
      <c r="Q6" s="202">
        <f>ROUND(N(data!G71), 0)</f>
        <v>0</v>
      </c>
      <c r="R6" s="202">
        <f>ROUND(N(data!G72), 0)</f>
        <v>0</v>
      </c>
      <c r="S6" s="202">
        <f>ROUND(N(data!G73), 0)</f>
        <v>0</v>
      </c>
      <c r="T6" s="202">
        <f>ROUND(N(data!G74), 0)</f>
        <v>0</v>
      </c>
      <c r="U6" s="202">
        <f>ROUND(N(data!G75), 0)</f>
        <v>0</v>
      </c>
      <c r="V6" s="202">
        <f>ROUND(N(data!G76), 0)</f>
        <v>0</v>
      </c>
      <c r="W6" s="202">
        <f>ROUND(N(data!G77), 0)</f>
        <v>0</v>
      </c>
      <c r="X6" s="202">
        <f>ROUND(N(data!G78), 0)</f>
        <v>0</v>
      </c>
      <c r="Y6" s="202">
        <f>ROUND(N(data!G79), 0)</f>
        <v>0</v>
      </c>
      <c r="Z6" s="202">
        <f>ROUND(N(data!G80), 0)</f>
        <v>0</v>
      </c>
      <c r="AA6" s="202">
        <f>ROUND(N(data!G81), 0)</f>
        <v>0</v>
      </c>
      <c r="AB6" s="202">
        <f>ROUND(N(data!G82), 0)</f>
        <v>0</v>
      </c>
      <c r="AC6" s="202">
        <f>ROUND(N(data!G83), 0)</f>
        <v>0</v>
      </c>
      <c r="AD6" s="202">
        <f>ROUND(N(data!G84), 0)</f>
        <v>0</v>
      </c>
      <c r="AE6" s="202">
        <f>ROUND(N(data!G89), 0)</f>
        <v>0</v>
      </c>
      <c r="AF6" s="202">
        <f>ROUND(N(data!G87), 0)</f>
        <v>0</v>
      </c>
      <c r="AG6" s="202">
        <f>ROUND(N(data!G90), 0)</f>
        <v>0</v>
      </c>
      <c r="AH6" s="202">
        <f>ROUND(N(data!G91), 0)</f>
        <v>0</v>
      </c>
      <c r="AI6" s="202">
        <f>ROUND(N(data!G92), 0)</f>
        <v>0</v>
      </c>
      <c r="AJ6" s="202">
        <f>ROUND(N(data!G93), 0)</f>
        <v>0</v>
      </c>
      <c r="AK6" s="356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085</v>
      </c>
      <c r="B7" s="204" t="str">
        <f>RIGHT(data!$C$96,4)</f>
        <v>2023</v>
      </c>
      <c r="C7" s="12" t="str">
        <f>data!H$55</f>
        <v>6140</v>
      </c>
      <c r="D7" s="12" t="s">
        <v>1143</v>
      </c>
      <c r="E7" s="202">
        <f>ROUND(N(data!H59), 0)</f>
        <v>0</v>
      </c>
      <c r="F7" s="356">
        <f>ROUND(N(data!H60), 2)</f>
        <v>0</v>
      </c>
      <c r="G7" s="202">
        <f>ROUND(N(data!H61), 0)</f>
        <v>0</v>
      </c>
      <c r="H7" s="202">
        <f>ROUND(N(data!H62), 0)</f>
        <v>0</v>
      </c>
      <c r="I7" s="202">
        <f>ROUND(N(data!H63), 0)</f>
        <v>0</v>
      </c>
      <c r="J7" s="202">
        <f>ROUND(N(data!H64), 0)</f>
        <v>0</v>
      </c>
      <c r="K7" s="202">
        <f>ROUND(N(data!H65), 0)</f>
        <v>0</v>
      </c>
      <c r="L7" s="202">
        <f>ROUND(N(data!H66), 0)</f>
        <v>0</v>
      </c>
      <c r="M7" s="202">
        <f>ROUND(N(data!H67), 0)</f>
        <v>0</v>
      </c>
      <c r="N7" s="202">
        <f>ROUND(N(data!H68), 0)</f>
        <v>0</v>
      </c>
      <c r="O7" s="202">
        <f>ROUND(N(data!H69), 0)</f>
        <v>0</v>
      </c>
      <c r="P7" s="202">
        <f>ROUND(N(data!H70), 0)</f>
        <v>0</v>
      </c>
      <c r="Q7" s="202">
        <f>ROUND(N(data!H71), 0)</f>
        <v>0</v>
      </c>
      <c r="R7" s="202">
        <f>ROUND(N(data!H72), 0)</f>
        <v>0</v>
      </c>
      <c r="S7" s="202">
        <f>ROUND(N(data!H73), 0)</f>
        <v>0</v>
      </c>
      <c r="T7" s="202">
        <f>ROUND(N(data!H74), 0)</f>
        <v>0</v>
      </c>
      <c r="U7" s="202">
        <f>ROUND(N(data!H75), 0)</f>
        <v>0</v>
      </c>
      <c r="V7" s="202">
        <f>ROUND(N(data!H76), 0)</f>
        <v>0</v>
      </c>
      <c r="W7" s="202">
        <f>ROUND(N(data!H77), 0)</f>
        <v>0</v>
      </c>
      <c r="X7" s="202">
        <f>ROUND(N(data!H78), 0)</f>
        <v>0</v>
      </c>
      <c r="Y7" s="202">
        <f>ROUND(N(data!H79), 0)</f>
        <v>0</v>
      </c>
      <c r="Z7" s="202">
        <f>ROUND(N(data!H80), 0)</f>
        <v>0</v>
      </c>
      <c r="AA7" s="202">
        <f>ROUND(N(data!H81), 0)</f>
        <v>0</v>
      </c>
      <c r="AB7" s="202">
        <f>ROUND(N(data!H82), 0)</f>
        <v>0</v>
      </c>
      <c r="AC7" s="202">
        <f>ROUND(N(data!H83), 0)</f>
        <v>0</v>
      </c>
      <c r="AD7" s="202">
        <f>ROUND(N(data!H84), 0)</f>
        <v>0</v>
      </c>
      <c r="AE7" s="202">
        <f>ROUND(N(data!H89), 0)</f>
        <v>0</v>
      </c>
      <c r="AF7" s="202">
        <f>ROUND(N(data!H87), 0)</f>
        <v>0</v>
      </c>
      <c r="AG7" s="202">
        <f>ROUND(N(data!H90), 0)</f>
        <v>0</v>
      </c>
      <c r="AH7" s="202">
        <f>ROUND(N(data!H91), 0)</f>
        <v>0</v>
      </c>
      <c r="AI7" s="202">
        <f>ROUND(N(data!H92), 0)</f>
        <v>0</v>
      </c>
      <c r="AJ7" s="202">
        <f>ROUND(N(data!H93), 0)</f>
        <v>0</v>
      </c>
      <c r="AK7" s="356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085</v>
      </c>
      <c r="B8" s="204" t="str">
        <f>RIGHT(data!$C$96,4)</f>
        <v>2023</v>
      </c>
      <c r="C8" s="12" t="str">
        <f>data!I$55</f>
        <v>6150</v>
      </c>
      <c r="D8" s="12" t="s">
        <v>1143</v>
      </c>
      <c r="E8" s="202">
        <f>ROUND(N(data!I59), 0)</f>
        <v>0</v>
      </c>
      <c r="F8" s="356">
        <f>ROUND(N(data!I60), 2)</f>
        <v>0</v>
      </c>
      <c r="G8" s="202">
        <f>ROUND(N(data!I61), 0)</f>
        <v>0</v>
      </c>
      <c r="H8" s="202">
        <f>ROUND(N(data!I62), 0)</f>
        <v>0</v>
      </c>
      <c r="I8" s="202">
        <f>ROUND(N(data!I63), 0)</f>
        <v>0</v>
      </c>
      <c r="J8" s="202">
        <f>ROUND(N(data!I64), 0)</f>
        <v>0</v>
      </c>
      <c r="K8" s="202">
        <f>ROUND(N(data!I65), 0)</f>
        <v>0</v>
      </c>
      <c r="L8" s="202">
        <f>ROUND(N(data!I66), 0)</f>
        <v>0</v>
      </c>
      <c r="M8" s="202">
        <f>ROUND(N(data!I67), 0)</f>
        <v>0</v>
      </c>
      <c r="N8" s="202">
        <f>ROUND(N(data!I68), 0)</f>
        <v>0</v>
      </c>
      <c r="O8" s="202">
        <f>ROUND(N(data!I69), 0)</f>
        <v>0</v>
      </c>
      <c r="P8" s="202">
        <f>ROUND(N(data!I70), 0)</f>
        <v>0</v>
      </c>
      <c r="Q8" s="202">
        <f>ROUND(N(data!I71), 0)</f>
        <v>0</v>
      </c>
      <c r="R8" s="202">
        <f>ROUND(N(data!I72), 0)</f>
        <v>0</v>
      </c>
      <c r="S8" s="202">
        <f>ROUND(N(data!I73), 0)</f>
        <v>0</v>
      </c>
      <c r="T8" s="202">
        <f>ROUND(N(data!I74), 0)</f>
        <v>0</v>
      </c>
      <c r="U8" s="202">
        <f>ROUND(N(data!I75), 0)</f>
        <v>0</v>
      </c>
      <c r="V8" s="202">
        <f>ROUND(N(data!I76), 0)</f>
        <v>0</v>
      </c>
      <c r="W8" s="202">
        <f>ROUND(N(data!I77), 0)</f>
        <v>0</v>
      </c>
      <c r="X8" s="202">
        <f>ROUND(N(data!I78), 0)</f>
        <v>0</v>
      </c>
      <c r="Y8" s="202">
        <f>ROUND(N(data!I79), 0)</f>
        <v>0</v>
      </c>
      <c r="Z8" s="202">
        <f>ROUND(N(data!I80), 0)</f>
        <v>0</v>
      </c>
      <c r="AA8" s="202">
        <f>ROUND(N(data!I81), 0)</f>
        <v>0</v>
      </c>
      <c r="AB8" s="202">
        <f>ROUND(N(data!I82), 0)</f>
        <v>0</v>
      </c>
      <c r="AC8" s="202">
        <f>ROUND(N(data!I83), 0)</f>
        <v>0</v>
      </c>
      <c r="AD8" s="202">
        <f>ROUND(N(data!I84), 0)</f>
        <v>0</v>
      </c>
      <c r="AE8" s="202">
        <f>ROUND(N(data!I89), 0)</f>
        <v>0</v>
      </c>
      <c r="AF8" s="202">
        <f>ROUND(N(data!I87), 0)</f>
        <v>0</v>
      </c>
      <c r="AG8" s="202">
        <f>ROUND(N(data!I90), 0)</f>
        <v>0</v>
      </c>
      <c r="AH8" s="202">
        <f>ROUND(N(data!I91), 0)</f>
        <v>0</v>
      </c>
      <c r="AI8" s="202">
        <f>ROUND(N(data!I92), 0)</f>
        <v>0</v>
      </c>
      <c r="AJ8" s="202">
        <f>ROUND(N(data!I93), 0)</f>
        <v>0</v>
      </c>
      <c r="AK8" s="356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085</v>
      </c>
      <c r="B9" s="204" t="str">
        <f>RIGHT(data!$C$96,4)</f>
        <v>2023</v>
      </c>
      <c r="C9" s="12" t="str">
        <f>data!J$55</f>
        <v>6170</v>
      </c>
      <c r="D9" s="12" t="s">
        <v>1143</v>
      </c>
      <c r="E9" s="202">
        <f>ROUND(N(data!J59), 0)</f>
        <v>136</v>
      </c>
      <c r="F9" s="356">
        <f>ROUND(N(data!J60), 2)</f>
        <v>1.51</v>
      </c>
      <c r="G9" s="202">
        <f>ROUND(N(data!J61), 0)</f>
        <v>175738</v>
      </c>
      <c r="H9" s="202">
        <f>ROUND(N(data!J62), 0)</f>
        <v>39379</v>
      </c>
      <c r="I9" s="202">
        <f>ROUND(N(data!J63), 0)</f>
        <v>18353</v>
      </c>
      <c r="J9" s="202">
        <f>ROUND(N(data!J64), 0)</f>
        <v>3336</v>
      </c>
      <c r="K9" s="202">
        <f>ROUND(N(data!J65), 0)</f>
        <v>0</v>
      </c>
      <c r="L9" s="202">
        <f>ROUND(N(data!J66), 0)</f>
        <v>1494</v>
      </c>
      <c r="M9" s="202">
        <f>ROUND(N(data!J67), 0)</f>
        <v>11762</v>
      </c>
      <c r="N9" s="202">
        <f>ROUND(N(data!J68), 0)</f>
        <v>0</v>
      </c>
      <c r="O9" s="202">
        <f>ROUND(N(data!J69), 0)</f>
        <v>1849</v>
      </c>
      <c r="P9" s="202">
        <f>ROUND(N(data!J70), 0)</f>
        <v>0</v>
      </c>
      <c r="Q9" s="202">
        <f>ROUND(N(data!J71), 0)</f>
        <v>0</v>
      </c>
      <c r="R9" s="202">
        <f>ROUND(N(data!J72), 0)</f>
        <v>0</v>
      </c>
      <c r="S9" s="202">
        <f>ROUND(N(data!J73), 0)</f>
        <v>0</v>
      </c>
      <c r="T9" s="202">
        <f>ROUND(N(data!J74), 0)</f>
        <v>0</v>
      </c>
      <c r="U9" s="202">
        <f>ROUND(N(data!J75), 0)</f>
        <v>0</v>
      </c>
      <c r="V9" s="202">
        <f>ROUND(N(data!J76), 0)</f>
        <v>0</v>
      </c>
      <c r="W9" s="202">
        <f>ROUND(N(data!J77), 0)</f>
        <v>680</v>
      </c>
      <c r="X9" s="202">
        <f>ROUND(N(data!J78), 0)</f>
        <v>0</v>
      </c>
      <c r="Y9" s="202">
        <f>ROUND(N(data!J79), 0)</f>
        <v>0</v>
      </c>
      <c r="Z9" s="202">
        <f>ROUND(N(data!J80), 0)</f>
        <v>0</v>
      </c>
      <c r="AA9" s="202">
        <f>ROUND(N(data!J81), 0)</f>
        <v>0</v>
      </c>
      <c r="AB9" s="202">
        <f>ROUND(N(data!J82), 0)</f>
        <v>0</v>
      </c>
      <c r="AC9" s="202">
        <f>ROUND(N(data!J83), 0)</f>
        <v>1169</v>
      </c>
      <c r="AD9" s="202">
        <f>ROUND(N(data!J84), 0)</f>
        <v>0</v>
      </c>
      <c r="AE9" s="202">
        <f>ROUND(N(data!J89), 0)</f>
        <v>230944</v>
      </c>
      <c r="AF9" s="202">
        <f>ROUND(N(data!J87), 0)</f>
        <v>230914</v>
      </c>
      <c r="AG9" s="202">
        <f>ROUND(N(data!J90), 0)</f>
        <v>310</v>
      </c>
      <c r="AH9" s="202">
        <f>ROUND(N(data!J91), 0)</f>
        <v>0</v>
      </c>
      <c r="AI9" s="202">
        <f>ROUND(N(data!J92), 0)</f>
        <v>22</v>
      </c>
      <c r="AJ9" s="202">
        <f>ROUND(N(data!J93), 0)</f>
        <v>1659</v>
      </c>
      <c r="AK9" s="356">
        <f>ROUND(N(data!J94), 2)</f>
        <v>1.25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085</v>
      </c>
      <c r="B10" s="204" t="str">
        <f>RIGHT(data!$C$96,4)</f>
        <v>2023</v>
      </c>
      <c r="C10" s="12" t="str">
        <f>data!K$55</f>
        <v>6200</v>
      </c>
      <c r="D10" s="12" t="s">
        <v>1143</v>
      </c>
      <c r="E10" s="202">
        <f>ROUND(N(data!K59), 0)</f>
        <v>0</v>
      </c>
      <c r="F10" s="356">
        <f>ROUND(N(data!K60), 2)</f>
        <v>0</v>
      </c>
      <c r="G10" s="202">
        <f>ROUND(N(data!K61), 0)</f>
        <v>0</v>
      </c>
      <c r="H10" s="202">
        <f>ROUND(N(data!K62), 0)</f>
        <v>0</v>
      </c>
      <c r="I10" s="202">
        <f>ROUND(N(data!K63), 0)</f>
        <v>0</v>
      </c>
      <c r="J10" s="202">
        <f>ROUND(N(data!K64), 0)</f>
        <v>0</v>
      </c>
      <c r="K10" s="202">
        <f>ROUND(N(data!K65), 0)</f>
        <v>0</v>
      </c>
      <c r="L10" s="202">
        <f>ROUND(N(data!K66), 0)</f>
        <v>0</v>
      </c>
      <c r="M10" s="202">
        <f>ROUND(N(data!K67), 0)</f>
        <v>0</v>
      </c>
      <c r="N10" s="202">
        <f>ROUND(N(data!K68), 0)</f>
        <v>0</v>
      </c>
      <c r="O10" s="202">
        <f>ROUND(N(data!K69), 0)</f>
        <v>0</v>
      </c>
      <c r="P10" s="202">
        <f>ROUND(N(data!K70), 0)</f>
        <v>0</v>
      </c>
      <c r="Q10" s="202">
        <f>ROUND(N(data!K71), 0)</f>
        <v>0</v>
      </c>
      <c r="R10" s="202">
        <f>ROUND(N(data!K72), 0)</f>
        <v>0</v>
      </c>
      <c r="S10" s="202">
        <f>ROUND(N(data!K73), 0)</f>
        <v>0</v>
      </c>
      <c r="T10" s="202">
        <f>ROUND(N(data!K74), 0)</f>
        <v>0</v>
      </c>
      <c r="U10" s="202">
        <f>ROUND(N(data!K75), 0)</f>
        <v>0</v>
      </c>
      <c r="V10" s="202">
        <f>ROUND(N(data!K76), 0)</f>
        <v>0</v>
      </c>
      <c r="W10" s="202">
        <f>ROUND(N(data!K77), 0)</f>
        <v>0</v>
      </c>
      <c r="X10" s="202">
        <f>ROUND(N(data!K78), 0)</f>
        <v>0</v>
      </c>
      <c r="Y10" s="202">
        <f>ROUND(N(data!K79), 0)</f>
        <v>0</v>
      </c>
      <c r="Z10" s="202">
        <f>ROUND(N(data!K80), 0)</f>
        <v>0</v>
      </c>
      <c r="AA10" s="202">
        <f>ROUND(N(data!K81), 0)</f>
        <v>0</v>
      </c>
      <c r="AB10" s="202">
        <f>ROUND(N(data!K82), 0)</f>
        <v>0</v>
      </c>
      <c r="AC10" s="202">
        <f>ROUND(N(data!K83), 0)</f>
        <v>0</v>
      </c>
      <c r="AD10" s="202">
        <f>ROUND(N(data!K84), 0)</f>
        <v>0</v>
      </c>
      <c r="AE10" s="202">
        <f>ROUND(N(data!K89), 0)</f>
        <v>0</v>
      </c>
      <c r="AF10" s="202">
        <f>ROUND(N(data!K87), 0)</f>
        <v>0</v>
      </c>
      <c r="AG10" s="202">
        <f>ROUND(N(data!K90), 0)</f>
        <v>0</v>
      </c>
      <c r="AH10" s="202">
        <f>ROUND(N(data!K91), 0)</f>
        <v>0</v>
      </c>
      <c r="AI10" s="202">
        <f>ROUND(N(data!K92), 0)</f>
        <v>0</v>
      </c>
      <c r="AJ10" s="202">
        <f>ROUND(N(data!K93), 0)</f>
        <v>0</v>
      </c>
      <c r="AK10" s="356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085</v>
      </c>
      <c r="B11" s="204" t="str">
        <f>RIGHT(data!$C$96,4)</f>
        <v>2023</v>
      </c>
      <c r="C11" s="12" t="str">
        <f>data!L$55</f>
        <v>6210</v>
      </c>
      <c r="D11" s="12" t="s">
        <v>1143</v>
      </c>
      <c r="E11" s="202">
        <f>ROUND(N(data!L59), 0)</f>
        <v>107</v>
      </c>
      <c r="F11" s="356">
        <f>ROUND(N(data!L60), 2)</f>
        <v>1.19</v>
      </c>
      <c r="G11" s="202">
        <f>ROUND(N(data!L61), 0)</f>
        <v>138264</v>
      </c>
      <c r="H11" s="202">
        <f>ROUND(N(data!L62), 0)</f>
        <v>30982</v>
      </c>
      <c r="I11" s="202">
        <f>ROUND(N(data!L63), 0)</f>
        <v>14439</v>
      </c>
      <c r="J11" s="202">
        <f>ROUND(N(data!L64), 0)</f>
        <v>2625</v>
      </c>
      <c r="K11" s="202">
        <f>ROUND(N(data!L65), 0)</f>
        <v>0</v>
      </c>
      <c r="L11" s="202">
        <f>ROUND(N(data!L66), 0)</f>
        <v>1176</v>
      </c>
      <c r="M11" s="202">
        <f>ROUND(N(data!L67), 0)</f>
        <v>9258</v>
      </c>
      <c r="N11" s="202">
        <f>ROUND(N(data!L68), 0)</f>
        <v>0</v>
      </c>
      <c r="O11" s="202">
        <f>ROUND(N(data!L69), 0)</f>
        <v>1454</v>
      </c>
      <c r="P11" s="202">
        <f>ROUND(N(data!L70), 0)</f>
        <v>0</v>
      </c>
      <c r="Q11" s="202">
        <f>ROUND(N(data!L71), 0)</f>
        <v>0</v>
      </c>
      <c r="R11" s="202">
        <f>ROUND(N(data!L72), 0)</f>
        <v>0</v>
      </c>
      <c r="S11" s="202">
        <f>ROUND(N(data!L73), 0)</f>
        <v>0</v>
      </c>
      <c r="T11" s="202">
        <f>ROUND(N(data!L74), 0)</f>
        <v>0</v>
      </c>
      <c r="U11" s="202">
        <f>ROUND(N(data!L75), 0)</f>
        <v>0</v>
      </c>
      <c r="V11" s="202">
        <f>ROUND(N(data!L76), 0)</f>
        <v>0</v>
      </c>
      <c r="W11" s="202">
        <f>ROUND(N(data!L77), 0)</f>
        <v>535</v>
      </c>
      <c r="X11" s="202">
        <f>ROUND(N(data!L78), 0)</f>
        <v>0</v>
      </c>
      <c r="Y11" s="202">
        <f>ROUND(N(data!L79), 0)</f>
        <v>0</v>
      </c>
      <c r="Z11" s="202">
        <f>ROUND(N(data!L80), 0)</f>
        <v>0</v>
      </c>
      <c r="AA11" s="202">
        <f>ROUND(N(data!L81), 0)</f>
        <v>0</v>
      </c>
      <c r="AB11" s="202">
        <f>ROUND(N(data!L82), 0)</f>
        <v>0</v>
      </c>
      <c r="AC11" s="202">
        <f>ROUND(N(data!L83), 0)</f>
        <v>919</v>
      </c>
      <c r="AD11" s="202">
        <f>ROUND(N(data!L84), 0)</f>
        <v>0</v>
      </c>
      <c r="AE11" s="202">
        <f>ROUND(N(data!L89), 0)</f>
        <v>251600</v>
      </c>
      <c r="AF11" s="202">
        <f>ROUND(N(data!L87), 0)</f>
        <v>251600</v>
      </c>
      <c r="AG11" s="202">
        <f>ROUND(N(data!L90), 0)</f>
        <v>244</v>
      </c>
      <c r="AH11" s="202">
        <f>ROUND(N(data!L91), 0)</f>
        <v>344</v>
      </c>
      <c r="AI11" s="202">
        <f>ROUND(N(data!L92), 0)</f>
        <v>17</v>
      </c>
      <c r="AJ11" s="202">
        <f>ROUND(N(data!L93), 0)</f>
        <v>1306</v>
      </c>
      <c r="AK11" s="356">
        <f>ROUND(N(data!L94), 2)</f>
        <v>0.99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085</v>
      </c>
      <c r="B12" s="204" t="str">
        <f>RIGHT(data!$C$96,4)</f>
        <v>2023</v>
      </c>
      <c r="C12" s="12" t="str">
        <f>data!M$55</f>
        <v>6330</v>
      </c>
      <c r="D12" s="12" t="s">
        <v>1143</v>
      </c>
      <c r="E12" s="202">
        <f>ROUND(N(data!M59), 0)</f>
        <v>15635</v>
      </c>
      <c r="F12" s="356">
        <f>ROUND(N(data!M60), 2)</f>
        <v>10.37</v>
      </c>
      <c r="G12" s="202">
        <f>ROUND(N(data!M61), 0)</f>
        <v>1141383</v>
      </c>
      <c r="H12" s="202">
        <f>ROUND(N(data!M62), 0)</f>
        <v>255761</v>
      </c>
      <c r="I12" s="202">
        <f>ROUND(N(data!M63), 0)</f>
        <v>0</v>
      </c>
      <c r="J12" s="202">
        <f>ROUND(N(data!M64), 0)</f>
        <v>11781</v>
      </c>
      <c r="K12" s="202">
        <f>ROUND(N(data!M65), 0)</f>
        <v>1899</v>
      </c>
      <c r="L12" s="202">
        <f>ROUND(N(data!M66), 0)</f>
        <v>245240</v>
      </c>
      <c r="M12" s="202">
        <f>ROUND(N(data!M67), 0)</f>
        <v>0</v>
      </c>
      <c r="N12" s="202">
        <f>ROUND(N(data!M68), 0)</f>
        <v>40366</v>
      </c>
      <c r="O12" s="202">
        <f>ROUND(N(data!M69), 0)</f>
        <v>51333</v>
      </c>
      <c r="P12" s="202">
        <f>ROUND(N(data!M70), 0)</f>
        <v>0</v>
      </c>
      <c r="Q12" s="202">
        <f>ROUND(N(data!M71), 0)</f>
        <v>0</v>
      </c>
      <c r="R12" s="202">
        <f>ROUND(N(data!M72), 0)</f>
        <v>0</v>
      </c>
      <c r="S12" s="202">
        <f>ROUND(N(data!M73), 0)</f>
        <v>0</v>
      </c>
      <c r="T12" s="202">
        <f>ROUND(N(data!M74), 0)</f>
        <v>0</v>
      </c>
      <c r="U12" s="202">
        <f>ROUND(N(data!M75), 0)</f>
        <v>0</v>
      </c>
      <c r="V12" s="202">
        <f>ROUND(N(data!M76), 0)</f>
        <v>0</v>
      </c>
      <c r="W12" s="202">
        <f>ROUND(N(data!M77), 0)</f>
        <v>131</v>
      </c>
      <c r="X12" s="202">
        <f>ROUND(N(data!M78), 0)</f>
        <v>0</v>
      </c>
      <c r="Y12" s="202">
        <f>ROUND(N(data!M79), 0)</f>
        <v>0</v>
      </c>
      <c r="Z12" s="202">
        <f>ROUND(N(data!M80), 0)</f>
        <v>0</v>
      </c>
      <c r="AA12" s="202">
        <f>ROUND(N(data!M81), 0)</f>
        <v>0</v>
      </c>
      <c r="AB12" s="202">
        <f>ROUND(N(data!M82), 0)</f>
        <v>0</v>
      </c>
      <c r="AC12" s="202">
        <f>ROUND(N(data!M83), 0)</f>
        <v>51202</v>
      </c>
      <c r="AD12" s="202">
        <f>ROUND(N(data!M84), 0)</f>
        <v>0</v>
      </c>
      <c r="AE12" s="202">
        <f>ROUND(N(data!M89), 0)</f>
        <v>3532662</v>
      </c>
      <c r="AF12" s="202">
        <f>ROUND(N(data!M87), 0)</f>
        <v>3532662</v>
      </c>
      <c r="AG12" s="202">
        <f>ROUND(N(data!M90), 0)</f>
        <v>0</v>
      </c>
      <c r="AH12" s="202">
        <f>ROUND(N(data!M91), 0)</f>
        <v>0</v>
      </c>
      <c r="AI12" s="202">
        <f>ROUND(N(data!M92), 0)</f>
        <v>0</v>
      </c>
      <c r="AJ12" s="202">
        <f>ROUND(N(data!M93), 0)</f>
        <v>0</v>
      </c>
      <c r="AK12" s="356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085</v>
      </c>
      <c r="B13" s="204" t="str">
        <f>RIGHT(data!$C$96,4)</f>
        <v>2023</v>
      </c>
      <c r="C13" s="12" t="str">
        <f>data!N$55</f>
        <v>6400</v>
      </c>
      <c r="D13" s="12" t="s">
        <v>1143</v>
      </c>
      <c r="E13" s="202">
        <f>ROUND(N(data!N59), 0)</f>
        <v>0</v>
      </c>
      <c r="F13" s="356">
        <f>ROUND(N(data!N60), 2)</f>
        <v>0</v>
      </c>
      <c r="G13" s="202">
        <f>ROUND(N(data!N61), 0)</f>
        <v>0</v>
      </c>
      <c r="H13" s="202">
        <f>ROUND(N(data!N62), 0)</f>
        <v>0</v>
      </c>
      <c r="I13" s="202">
        <f>ROUND(N(data!N63), 0)</f>
        <v>0</v>
      </c>
      <c r="J13" s="202">
        <f>ROUND(N(data!N64), 0)</f>
        <v>0</v>
      </c>
      <c r="K13" s="202">
        <f>ROUND(N(data!N65), 0)</f>
        <v>0</v>
      </c>
      <c r="L13" s="202">
        <f>ROUND(N(data!N66), 0)</f>
        <v>0</v>
      </c>
      <c r="M13" s="202">
        <f>ROUND(N(data!N67), 0)</f>
        <v>0</v>
      </c>
      <c r="N13" s="202">
        <f>ROUND(N(data!N68), 0)</f>
        <v>0</v>
      </c>
      <c r="O13" s="202">
        <f>ROUND(N(data!N69), 0)</f>
        <v>0</v>
      </c>
      <c r="P13" s="202">
        <f>ROUND(N(data!N70), 0)</f>
        <v>0</v>
      </c>
      <c r="Q13" s="202">
        <f>ROUND(N(data!N71), 0)</f>
        <v>0</v>
      </c>
      <c r="R13" s="202">
        <f>ROUND(N(data!N72), 0)</f>
        <v>0</v>
      </c>
      <c r="S13" s="202">
        <f>ROUND(N(data!N73), 0)</f>
        <v>0</v>
      </c>
      <c r="T13" s="202">
        <f>ROUND(N(data!N74), 0)</f>
        <v>0</v>
      </c>
      <c r="U13" s="202">
        <f>ROUND(N(data!N75), 0)</f>
        <v>0</v>
      </c>
      <c r="V13" s="202">
        <f>ROUND(N(data!N76), 0)</f>
        <v>0</v>
      </c>
      <c r="W13" s="202">
        <f>ROUND(N(data!N77), 0)</f>
        <v>0</v>
      </c>
      <c r="X13" s="202">
        <f>ROUND(N(data!N78), 0)</f>
        <v>0</v>
      </c>
      <c r="Y13" s="202">
        <f>ROUND(N(data!N79), 0)</f>
        <v>0</v>
      </c>
      <c r="Z13" s="202">
        <f>ROUND(N(data!N80), 0)</f>
        <v>0</v>
      </c>
      <c r="AA13" s="202">
        <f>ROUND(N(data!N81), 0)</f>
        <v>0</v>
      </c>
      <c r="AB13" s="202">
        <f>ROUND(N(data!N82), 0)</f>
        <v>0</v>
      </c>
      <c r="AC13" s="202">
        <f>ROUND(N(data!N83), 0)</f>
        <v>0</v>
      </c>
      <c r="AD13" s="202">
        <f>ROUND(N(data!N84), 0)</f>
        <v>0</v>
      </c>
      <c r="AE13" s="202">
        <f>ROUND(N(data!N89), 0)</f>
        <v>0</v>
      </c>
      <c r="AF13" s="202">
        <f>ROUND(N(data!N87), 0)</f>
        <v>0</v>
      </c>
      <c r="AG13" s="202">
        <f>ROUND(N(data!N90), 0)</f>
        <v>0</v>
      </c>
      <c r="AH13" s="202">
        <f>ROUND(N(data!N91), 0)</f>
        <v>0</v>
      </c>
      <c r="AI13" s="202">
        <f>ROUND(N(data!N92), 0)</f>
        <v>0</v>
      </c>
      <c r="AJ13" s="202">
        <f>ROUND(N(data!N93), 0)</f>
        <v>0</v>
      </c>
      <c r="AK13" s="356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085</v>
      </c>
      <c r="B14" s="204" t="str">
        <f>RIGHT(data!$C$96,4)</f>
        <v>2023</v>
      </c>
      <c r="C14" s="12" t="str">
        <f>data!O$55</f>
        <v>7010</v>
      </c>
      <c r="D14" s="12" t="s">
        <v>1143</v>
      </c>
      <c r="E14" s="202">
        <f>ROUND(N(data!O59), 0)</f>
        <v>70</v>
      </c>
      <c r="F14" s="356">
        <f>ROUND(N(data!O60), 2)</f>
        <v>0.78</v>
      </c>
      <c r="G14" s="202">
        <f>ROUND(N(data!O61), 0)</f>
        <v>90453</v>
      </c>
      <c r="H14" s="202">
        <f>ROUND(N(data!O62), 0)</f>
        <v>20269</v>
      </c>
      <c r="I14" s="202">
        <f>ROUND(N(data!O63), 0)</f>
        <v>9446</v>
      </c>
      <c r="J14" s="202">
        <f>ROUND(N(data!O64), 0)</f>
        <v>1717</v>
      </c>
      <c r="K14" s="202">
        <f>ROUND(N(data!O65), 0)</f>
        <v>0</v>
      </c>
      <c r="L14" s="202">
        <f>ROUND(N(data!O66), 0)</f>
        <v>769</v>
      </c>
      <c r="M14" s="202">
        <f>ROUND(N(data!O67), 0)</f>
        <v>6033</v>
      </c>
      <c r="N14" s="202">
        <f>ROUND(N(data!O68), 0)</f>
        <v>0</v>
      </c>
      <c r="O14" s="202">
        <f>ROUND(N(data!O69), 0)</f>
        <v>951</v>
      </c>
      <c r="P14" s="202">
        <f>ROUND(N(data!O70), 0)</f>
        <v>0</v>
      </c>
      <c r="Q14" s="202">
        <f>ROUND(N(data!O71), 0)</f>
        <v>0</v>
      </c>
      <c r="R14" s="202">
        <f>ROUND(N(data!O72), 0)</f>
        <v>0</v>
      </c>
      <c r="S14" s="202">
        <f>ROUND(N(data!O73), 0)</f>
        <v>0</v>
      </c>
      <c r="T14" s="202">
        <f>ROUND(N(data!O74), 0)</f>
        <v>0</v>
      </c>
      <c r="U14" s="202">
        <f>ROUND(N(data!O75), 0)</f>
        <v>0</v>
      </c>
      <c r="V14" s="202">
        <f>ROUND(N(data!O76), 0)</f>
        <v>0</v>
      </c>
      <c r="W14" s="202">
        <f>ROUND(N(data!O77), 0)</f>
        <v>350</v>
      </c>
      <c r="X14" s="202">
        <f>ROUND(N(data!O78), 0)</f>
        <v>0</v>
      </c>
      <c r="Y14" s="202">
        <f>ROUND(N(data!O79), 0)</f>
        <v>0</v>
      </c>
      <c r="Z14" s="202">
        <f>ROUND(N(data!O80), 0)</f>
        <v>0</v>
      </c>
      <c r="AA14" s="202">
        <f>ROUND(N(data!O81), 0)</f>
        <v>0</v>
      </c>
      <c r="AB14" s="202">
        <f>ROUND(N(data!O82), 0)</f>
        <v>0</v>
      </c>
      <c r="AC14" s="202">
        <f>ROUND(N(data!O83), 0)</f>
        <v>601</v>
      </c>
      <c r="AD14" s="202">
        <f>ROUND(N(data!O84), 0)</f>
        <v>0</v>
      </c>
      <c r="AE14" s="202">
        <f>ROUND(N(data!O89), 0)</f>
        <v>805736</v>
      </c>
      <c r="AF14" s="202">
        <f>ROUND(N(data!O87), 0)</f>
        <v>700729</v>
      </c>
      <c r="AG14" s="202">
        <f>ROUND(N(data!O90), 0)</f>
        <v>159</v>
      </c>
      <c r="AH14" s="202">
        <f>ROUND(N(data!O91), 0)</f>
        <v>0</v>
      </c>
      <c r="AI14" s="202">
        <f>ROUND(N(data!O92), 0)</f>
        <v>11</v>
      </c>
      <c r="AJ14" s="202">
        <f>ROUND(N(data!O93), 0)</f>
        <v>854</v>
      </c>
      <c r="AK14" s="356">
        <f>ROUND(N(data!O94), 2)</f>
        <v>0.65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085</v>
      </c>
      <c r="B15" s="204" t="str">
        <f>RIGHT(data!$C$96,4)</f>
        <v>2023</v>
      </c>
      <c r="C15" s="12" t="str">
        <f>data!P$55</f>
        <v>7020</v>
      </c>
      <c r="D15" s="12" t="s">
        <v>1143</v>
      </c>
      <c r="E15" s="202">
        <f>ROUND(N(data!P59), 0)</f>
        <v>217456</v>
      </c>
      <c r="F15" s="356">
        <f>ROUND(N(data!P60), 2)</f>
        <v>19.78</v>
      </c>
      <c r="G15" s="202">
        <f>ROUND(N(data!P61), 0)</f>
        <v>1675031</v>
      </c>
      <c r="H15" s="202">
        <f>ROUND(N(data!P62), 0)</f>
        <v>375341</v>
      </c>
      <c r="I15" s="202">
        <f>ROUND(N(data!P63), 0)</f>
        <v>1342672</v>
      </c>
      <c r="J15" s="202">
        <f>ROUND(N(data!P64), 0)</f>
        <v>475287</v>
      </c>
      <c r="K15" s="202">
        <f>ROUND(N(data!P65), 0)</f>
        <v>8607</v>
      </c>
      <c r="L15" s="202">
        <f>ROUND(N(data!P66), 0)</f>
        <v>12311</v>
      </c>
      <c r="M15" s="202">
        <f>ROUND(N(data!P67), 0)</f>
        <v>469820</v>
      </c>
      <c r="N15" s="202">
        <f>ROUND(N(data!P68), 0)</f>
        <v>-28751</v>
      </c>
      <c r="O15" s="202">
        <f>ROUND(N(data!P69), 0)</f>
        <v>191135</v>
      </c>
      <c r="P15" s="202">
        <f>ROUND(N(data!P70), 0)</f>
        <v>0</v>
      </c>
      <c r="Q15" s="202">
        <f>ROUND(N(data!P71), 0)</f>
        <v>0</v>
      </c>
      <c r="R15" s="202">
        <f>ROUND(N(data!P72), 0)</f>
        <v>0</v>
      </c>
      <c r="S15" s="202">
        <f>ROUND(N(data!P73), 0)</f>
        <v>0</v>
      </c>
      <c r="T15" s="202">
        <f>ROUND(N(data!P74), 0)</f>
        <v>0</v>
      </c>
      <c r="U15" s="202">
        <f>ROUND(N(data!P75), 0)</f>
        <v>0</v>
      </c>
      <c r="V15" s="202">
        <f>ROUND(N(data!P76), 0)</f>
        <v>0</v>
      </c>
      <c r="W15" s="202">
        <f>ROUND(N(data!P77), 0)</f>
        <v>159040</v>
      </c>
      <c r="X15" s="202">
        <f>ROUND(N(data!P78), 0)</f>
        <v>0</v>
      </c>
      <c r="Y15" s="202">
        <f>ROUND(N(data!P79), 0)</f>
        <v>0</v>
      </c>
      <c r="Z15" s="202">
        <f>ROUND(N(data!P80), 0)</f>
        <v>0</v>
      </c>
      <c r="AA15" s="202">
        <f>ROUND(N(data!P81), 0)</f>
        <v>0</v>
      </c>
      <c r="AB15" s="202">
        <f>ROUND(N(data!P82), 0)</f>
        <v>0</v>
      </c>
      <c r="AC15" s="202">
        <f>ROUND(N(data!P83), 0)</f>
        <v>32095</v>
      </c>
      <c r="AD15" s="202">
        <f>ROUND(N(data!P84), 0)</f>
        <v>0</v>
      </c>
      <c r="AE15" s="202">
        <f>ROUND(N(data!P89), 0)</f>
        <v>37706216</v>
      </c>
      <c r="AF15" s="202">
        <f>ROUND(N(data!P87), 0)</f>
        <v>7847229</v>
      </c>
      <c r="AG15" s="202">
        <f>ROUND(N(data!P90), 0)</f>
        <v>12383</v>
      </c>
      <c r="AH15" s="202">
        <f>ROUND(N(data!P91), 0)</f>
        <v>0</v>
      </c>
      <c r="AI15" s="202">
        <f>ROUND(N(data!P92), 0)</f>
        <v>441</v>
      </c>
      <c r="AJ15" s="202">
        <f>ROUND(N(data!P93), 0)</f>
        <v>45863</v>
      </c>
      <c r="AK15" s="356">
        <f>ROUND(N(data!P94), 2)</f>
        <v>18.32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085</v>
      </c>
      <c r="B16" s="204" t="str">
        <f>RIGHT(data!$C$96,4)</f>
        <v>2023</v>
      </c>
      <c r="C16" s="12" t="str">
        <f>data!Q$55</f>
        <v>7030</v>
      </c>
      <c r="D16" s="12" t="s">
        <v>1143</v>
      </c>
      <c r="E16" s="202">
        <f>ROUND(N(data!Q59), 0)</f>
        <v>43070</v>
      </c>
      <c r="F16" s="356">
        <f>ROUND(N(data!Q60), 2)</f>
        <v>5.16</v>
      </c>
      <c r="G16" s="202">
        <f>ROUND(N(data!Q61), 0)</f>
        <v>673522</v>
      </c>
      <c r="H16" s="202">
        <f>ROUND(N(data!Q62), 0)</f>
        <v>150923</v>
      </c>
      <c r="I16" s="202">
        <f>ROUND(N(data!Q63), 0)</f>
        <v>0</v>
      </c>
      <c r="J16" s="202">
        <f>ROUND(N(data!Q64), 0)</f>
        <v>9264</v>
      </c>
      <c r="K16" s="202">
        <f>ROUND(N(data!Q65), 0)</f>
        <v>0</v>
      </c>
      <c r="L16" s="202">
        <f>ROUND(N(data!Q66), 0)</f>
        <v>0</v>
      </c>
      <c r="M16" s="202">
        <f>ROUND(N(data!Q67), 0)</f>
        <v>22347</v>
      </c>
      <c r="N16" s="202">
        <f>ROUND(N(data!Q68), 0)</f>
        <v>0</v>
      </c>
      <c r="O16" s="202">
        <f>ROUND(N(data!Q69), 0)</f>
        <v>0</v>
      </c>
      <c r="P16" s="202">
        <f>ROUND(N(data!Q70), 0)</f>
        <v>0</v>
      </c>
      <c r="Q16" s="202">
        <f>ROUND(N(data!Q71), 0)</f>
        <v>0</v>
      </c>
      <c r="R16" s="202">
        <f>ROUND(N(data!Q72), 0)</f>
        <v>0</v>
      </c>
      <c r="S16" s="202">
        <f>ROUND(N(data!Q73), 0)</f>
        <v>0</v>
      </c>
      <c r="T16" s="202">
        <f>ROUND(N(data!Q74), 0)</f>
        <v>0</v>
      </c>
      <c r="U16" s="202">
        <f>ROUND(N(data!Q75), 0)</f>
        <v>0</v>
      </c>
      <c r="V16" s="202">
        <f>ROUND(N(data!Q76), 0)</f>
        <v>0</v>
      </c>
      <c r="W16" s="202">
        <f>ROUND(N(data!Q77), 0)</f>
        <v>0</v>
      </c>
      <c r="X16" s="202">
        <f>ROUND(N(data!Q78), 0)</f>
        <v>0</v>
      </c>
      <c r="Y16" s="202">
        <f>ROUND(N(data!Q79), 0)</f>
        <v>0</v>
      </c>
      <c r="Z16" s="202">
        <f>ROUND(N(data!Q80), 0)</f>
        <v>0</v>
      </c>
      <c r="AA16" s="202">
        <f>ROUND(N(data!Q81), 0)</f>
        <v>0</v>
      </c>
      <c r="AB16" s="202">
        <f>ROUND(N(data!Q82), 0)</f>
        <v>0</v>
      </c>
      <c r="AC16" s="202">
        <f>ROUND(N(data!Q83), 0)</f>
        <v>0</v>
      </c>
      <c r="AD16" s="202">
        <f>ROUND(N(data!Q84), 0)</f>
        <v>0</v>
      </c>
      <c r="AE16" s="202">
        <f>ROUND(N(data!Q89), 0)</f>
        <v>5886536</v>
      </c>
      <c r="AF16" s="202">
        <f>ROUND(N(data!Q87), 0)</f>
        <v>495318</v>
      </c>
      <c r="AG16" s="202">
        <f>ROUND(N(data!Q90), 0)</f>
        <v>589</v>
      </c>
      <c r="AH16" s="202">
        <f>ROUND(N(data!Q91), 0)</f>
        <v>0</v>
      </c>
      <c r="AI16" s="202">
        <f>ROUND(N(data!Q92), 0)</f>
        <v>107</v>
      </c>
      <c r="AJ16" s="202">
        <f>ROUND(N(data!Q93), 0)</f>
        <v>9256</v>
      </c>
      <c r="AK16" s="356">
        <f>ROUND(N(data!Q94), 2)</f>
        <v>5.16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085</v>
      </c>
      <c r="B17" s="204" t="str">
        <f>RIGHT(data!$C$96,4)</f>
        <v>2023</v>
      </c>
      <c r="C17" s="12" t="str">
        <f>data!R$55</f>
        <v>7040</v>
      </c>
      <c r="D17" s="12" t="s">
        <v>1143</v>
      </c>
      <c r="E17" s="202">
        <f>ROUND(N(data!R59), 0)</f>
        <v>217456</v>
      </c>
      <c r="F17" s="356">
        <f>ROUND(N(data!R60), 2)</f>
        <v>21.63</v>
      </c>
      <c r="G17" s="202">
        <f>ROUND(N(data!R61), 0)</f>
        <v>1317548</v>
      </c>
      <c r="H17" s="202">
        <f>ROUND(N(data!R62), 0)</f>
        <v>295237</v>
      </c>
      <c r="I17" s="202">
        <f>ROUND(N(data!R63), 0)</f>
        <v>0</v>
      </c>
      <c r="J17" s="202">
        <f>ROUND(N(data!R64), 0)</f>
        <v>177658</v>
      </c>
      <c r="K17" s="202">
        <f>ROUND(N(data!R65), 0)</f>
        <v>0</v>
      </c>
      <c r="L17" s="202">
        <f>ROUND(N(data!R66), 0)</f>
        <v>-1224</v>
      </c>
      <c r="M17" s="202">
        <f>ROUND(N(data!R67), 0)</f>
        <v>5160</v>
      </c>
      <c r="N17" s="202">
        <f>ROUND(N(data!R68), 0)</f>
        <v>1369</v>
      </c>
      <c r="O17" s="202">
        <f>ROUND(N(data!R69), 0)</f>
        <v>21941</v>
      </c>
      <c r="P17" s="202">
        <f>ROUND(N(data!R70), 0)</f>
        <v>0</v>
      </c>
      <c r="Q17" s="202">
        <f>ROUND(N(data!R71), 0)</f>
        <v>0</v>
      </c>
      <c r="R17" s="202">
        <f>ROUND(N(data!R72), 0)</f>
        <v>0</v>
      </c>
      <c r="S17" s="202">
        <f>ROUND(N(data!R73), 0)</f>
        <v>0</v>
      </c>
      <c r="T17" s="202">
        <f>ROUND(N(data!R74), 0)</f>
        <v>0</v>
      </c>
      <c r="U17" s="202">
        <f>ROUND(N(data!R75), 0)</f>
        <v>0</v>
      </c>
      <c r="V17" s="202">
        <f>ROUND(N(data!R76), 0)</f>
        <v>0</v>
      </c>
      <c r="W17" s="202">
        <f>ROUND(N(data!R77), 0)</f>
        <v>5709</v>
      </c>
      <c r="X17" s="202">
        <f>ROUND(N(data!R78), 0)</f>
        <v>0</v>
      </c>
      <c r="Y17" s="202">
        <f>ROUND(N(data!R79), 0)</f>
        <v>0</v>
      </c>
      <c r="Z17" s="202">
        <f>ROUND(N(data!R80), 0)</f>
        <v>0</v>
      </c>
      <c r="AA17" s="202">
        <f>ROUND(N(data!R81), 0)</f>
        <v>0</v>
      </c>
      <c r="AB17" s="202">
        <f>ROUND(N(data!R82), 0)</f>
        <v>0</v>
      </c>
      <c r="AC17" s="202">
        <f>ROUND(N(data!R83), 0)</f>
        <v>16232</v>
      </c>
      <c r="AD17" s="202">
        <f>ROUND(N(data!R84), 0)</f>
        <v>0</v>
      </c>
      <c r="AE17" s="202">
        <f>ROUND(N(data!R89), 0)</f>
        <v>12940326</v>
      </c>
      <c r="AF17" s="202">
        <f>ROUND(N(data!R87), 0)</f>
        <v>2574649</v>
      </c>
      <c r="AG17" s="202">
        <f>ROUND(N(data!R90), 0)</f>
        <v>136</v>
      </c>
      <c r="AH17" s="202">
        <f>ROUND(N(data!R91), 0)</f>
        <v>0</v>
      </c>
      <c r="AI17" s="202">
        <f>ROUND(N(data!R92), 0)</f>
        <v>0</v>
      </c>
      <c r="AJ17" s="202">
        <f>ROUND(N(data!R93), 0)</f>
        <v>11297</v>
      </c>
      <c r="AK17" s="356">
        <f>ROUND(N(data!R94), 2)</f>
        <v>10.42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085</v>
      </c>
      <c r="B18" s="204" t="str">
        <f>RIGHT(data!$C$96,4)</f>
        <v>2023</v>
      </c>
      <c r="C18" s="12" t="str">
        <f>data!S$55</f>
        <v>7050</v>
      </c>
      <c r="D18" s="12" t="s">
        <v>1143</v>
      </c>
      <c r="E18" s="202">
        <f>ROUND(N(data!S59), 0)</f>
        <v>0</v>
      </c>
      <c r="F18" s="356">
        <f>ROUND(N(data!S60), 2)</f>
        <v>12.52</v>
      </c>
      <c r="G18" s="202">
        <f>ROUND(N(data!S61), 0)</f>
        <v>601106</v>
      </c>
      <c r="H18" s="202">
        <f>ROUND(N(data!S62), 0)</f>
        <v>134696</v>
      </c>
      <c r="I18" s="202">
        <f>ROUND(N(data!S63), 0)</f>
        <v>201</v>
      </c>
      <c r="J18" s="202">
        <f>ROUND(N(data!S64), 0)</f>
        <v>4360821</v>
      </c>
      <c r="K18" s="202">
        <f>ROUND(N(data!S65), 0)</f>
        <v>3677</v>
      </c>
      <c r="L18" s="202">
        <f>ROUND(N(data!S66), 0)</f>
        <v>1258</v>
      </c>
      <c r="M18" s="202">
        <f>ROUND(N(data!S67), 0)</f>
        <v>117616</v>
      </c>
      <c r="N18" s="202">
        <f>ROUND(N(data!S68), 0)</f>
        <v>4379</v>
      </c>
      <c r="O18" s="202">
        <f>ROUND(N(data!S69), 0)</f>
        <v>1643947</v>
      </c>
      <c r="P18" s="202">
        <f>ROUND(N(data!S70), 0)</f>
        <v>0</v>
      </c>
      <c r="Q18" s="202">
        <f>ROUND(N(data!S71), 0)</f>
        <v>0</v>
      </c>
      <c r="R18" s="202">
        <f>ROUND(N(data!S72), 0)</f>
        <v>0</v>
      </c>
      <c r="S18" s="202">
        <f>ROUND(N(data!S73), 0)</f>
        <v>0</v>
      </c>
      <c r="T18" s="202">
        <f>ROUND(N(data!S74), 0)</f>
        <v>0</v>
      </c>
      <c r="U18" s="202">
        <f>ROUND(N(data!S75), 0)</f>
        <v>0</v>
      </c>
      <c r="V18" s="202">
        <f>ROUND(N(data!S76), 0)</f>
        <v>0</v>
      </c>
      <c r="W18" s="202">
        <f>ROUND(N(data!S77), 0)</f>
        <v>34107</v>
      </c>
      <c r="X18" s="202">
        <f>ROUND(N(data!S78), 0)</f>
        <v>0</v>
      </c>
      <c r="Y18" s="202">
        <f>ROUND(N(data!S79), 0)</f>
        <v>0</v>
      </c>
      <c r="Z18" s="202">
        <f>ROUND(N(data!S80), 0)</f>
        <v>0</v>
      </c>
      <c r="AA18" s="202">
        <f>ROUND(N(data!S81), 0)</f>
        <v>0</v>
      </c>
      <c r="AB18" s="202">
        <f>ROUND(N(data!S82), 0)</f>
        <v>0</v>
      </c>
      <c r="AC18" s="202">
        <f>ROUND(N(data!S83), 0)</f>
        <v>1609840</v>
      </c>
      <c r="AD18" s="202">
        <f>ROUND(N(data!S84), 0)</f>
        <v>0</v>
      </c>
      <c r="AE18" s="202">
        <f>ROUND(N(data!S89), 0)</f>
        <v>434971</v>
      </c>
      <c r="AF18" s="202">
        <f>ROUND(N(data!S87), 0)</f>
        <v>20111</v>
      </c>
      <c r="AG18" s="202">
        <f>ROUND(N(data!S90), 0)</f>
        <v>3100</v>
      </c>
      <c r="AH18" s="202">
        <f>ROUND(N(data!S91), 0)</f>
        <v>0</v>
      </c>
      <c r="AI18" s="202">
        <f>ROUND(N(data!S92), 0)</f>
        <v>30</v>
      </c>
      <c r="AJ18" s="202">
        <f>ROUND(N(data!S93), 0)</f>
        <v>0</v>
      </c>
      <c r="AK18" s="356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085</v>
      </c>
      <c r="B19" s="204" t="str">
        <f>RIGHT(data!$C$96,4)</f>
        <v>2023</v>
      </c>
      <c r="C19" s="12" t="str">
        <f>data!T$55</f>
        <v>7060</v>
      </c>
      <c r="D19" s="12" t="s">
        <v>1143</v>
      </c>
      <c r="E19" s="202">
        <f>ROUND(N(data!T59), 0)</f>
        <v>0</v>
      </c>
      <c r="F19" s="356">
        <f>ROUND(N(data!T60), 2)</f>
        <v>0</v>
      </c>
      <c r="G19" s="202">
        <f>ROUND(N(data!T61), 0)</f>
        <v>0</v>
      </c>
      <c r="H19" s="202">
        <f>ROUND(N(data!T62), 0)</f>
        <v>0</v>
      </c>
      <c r="I19" s="202">
        <f>ROUND(N(data!T63), 0)</f>
        <v>0</v>
      </c>
      <c r="J19" s="202">
        <f>ROUND(N(data!T64), 0)</f>
        <v>0</v>
      </c>
      <c r="K19" s="202">
        <f>ROUND(N(data!T65), 0)</f>
        <v>0</v>
      </c>
      <c r="L19" s="202">
        <f>ROUND(N(data!T66), 0)</f>
        <v>0</v>
      </c>
      <c r="M19" s="202">
        <f>ROUND(N(data!T67), 0)</f>
        <v>0</v>
      </c>
      <c r="N19" s="202">
        <f>ROUND(N(data!T68), 0)</f>
        <v>0</v>
      </c>
      <c r="O19" s="202">
        <f>ROUND(N(data!T69), 0)</f>
        <v>0</v>
      </c>
      <c r="P19" s="202">
        <f>ROUND(N(data!T70), 0)</f>
        <v>0</v>
      </c>
      <c r="Q19" s="202">
        <f>ROUND(N(data!T71), 0)</f>
        <v>0</v>
      </c>
      <c r="R19" s="202">
        <f>ROUND(N(data!T72), 0)</f>
        <v>0</v>
      </c>
      <c r="S19" s="202">
        <f>ROUND(N(data!T73), 0)</f>
        <v>0</v>
      </c>
      <c r="T19" s="202">
        <f>ROUND(N(data!T74), 0)</f>
        <v>0</v>
      </c>
      <c r="U19" s="202">
        <f>ROUND(N(data!T75), 0)</f>
        <v>0</v>
      </c>
      <c r="V19" s="202">
        <f>ROUND(N(data!T76), 0)</f>
        <v>0</v>
      </c>
      <c r="W19" s="202">
        <f>ROUND(N(data!T77), 0)</f>
        <v>0</v>
      </c>
      <c r="X19" s="202">
        <f>ROUND(N(data!T78), 0)</f>
        <v>0</v>
      </c>
      <c r="Y19" s="202">
        <f>ROUND(N(data!T79), 0)</f>
        <v>0</v>
      </c>
      <c r="Z19" s="202">
        <f>ROUND(N(data!T80), 0)</f>
        <v>0</v>
      </c>
      <c r="AA19" s="202">
        <f>ROUND(N(data!T81), 0)</f>
        <v>0</v>
      </c>
      <c r="AB19" s="202">
        <f>ROUND(N(data!T82), 0)</f>
        <v>0</v>
      </c>
      <c r="AC19" s="202">
        <f>ROUND(N(data!T83), 0)</f>
        <v>0</v>
      </c>
      <c r="AD19" s="202">
        <f>ROUND(N(data!T84), 0)</f>
        <v>0</v>
      </c>
      <c r="AE19" s="202">
        <f>ROUND(N(data!T89), 0)</f>
        <v>0</v>
      </c>
      <c r="AF19" s="202">
        <f>ROUND(N(data!T87), 0)</f>
        <v>0</v>
      </c>
      <c r="AG19" s="202">
        <f>ROUND(N(data!T90), 0)</f>
        <v>0</v>
      </c>
      <c r="AH19" s="202">
        <f>ROUND(N(data!T91), 0)</f>
        <v>0</v>
      </c>
      <c r="AI19" s="202">
        <f>ROUND(N(data!T92), 0)</f>
        <v>0</v>
      </c>
      <c r="AJ19" s="202">
        <f>ROUND(N(data!T93), 0)</f>
        <v>0</v>
      </c>
      <c r="AK19" s="356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085</v>
      </c>
      <c r="B20" s="204" t="str">
        <f>RIGHT(data!$C$96,4)</f>
        <v>2023</v>
      </c>
      <c r="C20" s="12" t="str">
        <f>data!U$55</f>
        <v>7070</v>
      </c>
      <c r="D20" s="12" t="s">
        <v>1143</v>
      </c>
      <c r="E20" s="202">
        <f>ROUND(N(data!U59), 0)</f>
        <v>257915</v>
      </c>
      <c r="F20" s="356">
        <f>ROUND(N(data!U60), 2)</f>
        <v>33.1</v>
      </c>
      <c r="G20" s="202">
        <f>ROUND(N(data!U61), 0)</f>
        <v>1993877</v>
      </c>
      <c r="H20" s="202">
        <f>ROUND(N(data!U62), 0)</f>
        <v>446789</v>
      </c>
      <c r="I20" s="202">
        <f>ROUND(N(data!U63), 0)</f>
        <v>329959</v>
      </c>
      <c r="J20" s="202">
        <f>ROUND(N(data!U64), 0)</f>
        <v>1709240</v>
      </c>
      <c r="K20" s="202">
        <f>ROUND(N(data!U65), 0)</f>
        <v>208</v>
      </c>
      <c r="L20" s="202">
        <f>ROUND(N(data!U66), 0)</f>
        <v>1921614</v>
      </c>
      <c r="M20" s="202">
        <f>ROUND(N(data!U67), 0)</f>
        <v>261601</v>
      </c>
      <c r="N20" s="202">
        <f>ROUND(N(data!U68), 0)</f>
        <v>89156</v>
      </c>
      <c r="O20" s="202">
        <f>ROUND(N(data!U69), 0)</f>
        <v>148483</v>
      </c>
      <c r="P20" s="202">
        <f>ROUND(N(data!U70), 0)</f>
        <v>0</v>
      </c>
      <c r="Q20" s="202">
        <f>ROUND(N(data!U71), 0)</f>
        <v>0</v>
      </c>
      <c r="R20" s="202">
        <f>ROUND(N(data!U72), 0)</f>
        <v>0</v>
      </c>
      <c r="S20" s="202">
        <f>ROUND(N(data!U73), 0)</f>
        <v>0</v>
      </c>
      <c r="T20" s="202">
        <f>ROUND(N(data!U74), 0)</f>
        <v>0</v>
      </c>
      <c r="U20" s="202">
        <f>ROUND(N(data!U75), 0)</f>
        <v>0</v>
      </c>
      <c r="V20" s="202">
        <f>ROUND(N(data!U76), 0)</f>
        <v>0</v>
      </c>
      <c r="W20" s="202">
        <f>ROUND(N(data!U77), 0)</f>
        <v>77649</v>
      </c>
      <c r="X20" s="202">
        <f>ROUND(N(data!U78), 0)</f>
        <v>0</v>
      </c>
      <c r="Y20" s="202">
        <f>ROUND(N(data!U79), 0)</f>
        <v>0</v>
      </c>
      <c r="Z20" s="202">
        <f>ROUND(N(data!U80), 0)</f>
        <v>0</v>
      </c>
      <c r="AA20" s="202">
        <f>ROUND(N(data!U81), 0)</f>
        <v>0</v>
      </c>
      <c r="AB20" s="202">
        <f>ROUND(N(data!U82), 0)</f>
        <v>0</v>
      </c>
      <c r="AC20" s="202">
        <f>ROUND(N(data!U83), 0)</f>
        <v>70834</v>
      </c>
      <c r="AD20" s="202">
        <f>ROUND(N(data!U84), 0)</f>
        <v>0</v>
      </c>
      <c r="AE20" s="202">
        <f>ROUND(N(data!U89), 0)</f>
        <v>24719476</v>
      </c>
      <c r="AF20" s="202">
        <f>ROUND(N(data!U87), 0)</f>
        <v>2272338</v>
      </c>
      <c r="AG20" s="202">
        <f>ROUND(N(data!U90), 0)</f>
        <v>6895</v>
      </c>
      <c r="AH20" s="202">
        <f>ROUND(N(data!U91), 0)</f>
        <v>0</v>
      </c>
      <c r="AI20" s="202">
        <f>ROUND(N(data!U92), 0)</f>
        <v>105</v>
      </c>
      <c r="AJ20" s="202">
        <f>ROUND(N(data!U93), 0)</f>
        <v>443</v>
      </c>
      <c r="AK20" s="356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085</v>
      </c>
      <c r="B21" s="204" t="str">
        <f>RIGHT(data!$C$96,4)</f>
        <v>2023</v>
      </c>
      <c r="C21" s="12" t="str">
        <f>data!V$55</f>
        <v>7110</v>
      </c>
      <c r="D21" s="12" t="s">
        <v>1143</v>
      </c>
      <c r="E21" s="202">
        <f>ROUND(N(data!V59), 0)</f>
        <v>0</v>
      </c>
      <c r="F21" s="356">
        <f>ROUND(N(data!V60), 2)</f>
        <v>0</v>
      </c>
      <c r="G21" s="202">
        <f>ROUND(N(data!V61), 0)</f>
        <v>0</v>
      </c>
      <c r="H21" s="202">
        <f>ROUND(N(data!V62), 0)</f>
        <v>0</v>
      </c>
      <c r="I21" s="202">
        <f>ROUND(N(data!V63), 0)</f>
        <v>0</v>
      </c>
      <c r="J21" s="202">
        <f>ROUND(N(data!V64), 0)</f>
        <v>0</v>
      </c>
      <c r="K21" s="202">
        <f>ROUND(N(data!V65), 0)</f>
        <v>0</v>
      </c>
      <c r="L21" s="202">
        <f>ROUND(N(data!V66), 0)</f>
        <v>0</v>
      </c>
      <c r="M21" s="202">
        <f>ROUND(N(data!V67), 0)</f>
        <v>0</v>
      </c>
      <c r="N21" s="202">
        <f>ROUND(N(data!V68), 0)</f>
        <v>0</v>
      </c>
      <c r="O21" s="202">
        <f>ROUND(N(data!V69), 0)</f>
        <v>0</v>
      </c>
      <c r="P21" s="202">
        <f>ROUND(N(data!V70), 0)</f>
        <v>0</v>
      </c>
      <c r="Q21" s="202">
        <f>ROUND(N(data!V71), 0)</f>
        <v>0</v>
      </c>
      <c r="R21" s="202">
        <f>ROUND(N(data!V72), 0)</f>
        <v>0</v>
      </c>
      <c r="S21" s="202">
        <f>ROUND(N(data!V73), 0)</f>
        <v>0</v>
      </c>
      <c r="T21" s="202">
        <f>ROUND(N(data!V74), 0)</f>
        <v>0</v>
      </c>
      <c r="U21" s="202">
        <f>ROUND(N(data!V75), 0)</f>
        <v>0</v>
      </c>
      <c r="V21" s="202">
        <f>ROUND(N(data!V76), 0)</f>
        <v>0</v>
      </c>
      <c r="W21" s="202">
        <f>ROUND(N(data!V77), 0)</f>
        <v>0</v>
      </c>
      <c r="X21" s="202">
        <f>ROUND(N(data!V78), 0)</f>
        <v>0</v>
      </c>
      <c r="Y21" s="202">
        <f>ROUND(N(data!V79), 0)</f>
        <v>0</v>
      </c>
      <c r="Z21" s="202">
        <f>ROUND(N(data!V80), 0)</f>
        <v>0</v>
      </c>
      <c r="AA21" s="202">
        <f>ROUND(N(data!V81), 0)</f>
        <v>0</v>
      </c>
      <c r="AB21" s="202">
        <f>ROUND(N(data!V82), 0)</f>
        <v>0</v>
      </c>
      <c r="AC21" s="202">
        <f>ROUND(N(data!V83), 0)</f>
        <v>0</v>
      </c>
      <c r="AD21" s="202">
        <f>ROUND(N(data!V84), 0)</f>
        <v>0</v>
      </c>
      <c r="AE21" s="202">
        <f>ROUND(N(data!V89), 0)</f>
        <v>0</v>
      </c>
      <c r="AF21" s="202">
        <f>ROUND(N(data!V87), 0)</f>
        <v>0</v>
      </c>
      <c r="AG21" s="202">
        <f>ROUND(N(data!V90), 0)</f>
        <v>0</v>
      </c>
      <c r="AH21" s="202">
        <f>ROUND(N(data!V91), 0)</f>
        <v>0</v>
      </c>
      <c r="AI21" s="202">
        <f>ROUND(N(data!V92), 0)</f>
        <v>0</v>
      </c>
      <c r="AJ21" s="202">
        <f>ROUND(N(data!V93), 0)</f>
        <v>0</v>
      </c>
      <c r="AK21" s="356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085</v>
      </c>
      <c r="B22" s="204" t="str">
        <f>RIGHT(data!$C$96,4)</f>
        <v>2023</v>
      </c>
      <c r="C22" s="12" t="str">
        <f>data!W$55</f>
        <v>7120</v>
      </c>
      <c r="D22" s="12" t="s">
        <v>1143</v>
      </c>
      <c r="E22" s="202">
        <f>ROUND(N(data!W59), 0)</f>
        <v>2875</v>
      </c>
      <c r="F22" s="356">
        <f>ROUND(N(data!W60), 2)</f>
        <v>2.19</v>
      </c>
      <c r="G22" s="202">
        <f>ROUND(N(data!W61), 0)</f>
        <v>179592</v>
      </c>
      <c r="H22" s="202">
        <f>ROUND(N(data!W62), 0)</f>
        <v>40243</v>
      </c>
      <c r="I22" s="202">
        <f>ROUND(N(data!W63), 0)</f>
        <v>66691</v>
      </c>
      <c r="J22" s="202">
        <f>ROUND(N(data!W64), 0)</f>
        <v>30580</v>
      </c>
      <c r="K22" s="202">
        <f>ROUND(N(data!W65), 0)</f>
        <v>0</v>
      </c>
      <c r="L22" s="202">
        <f>ROUND(N(data!W66), 0)</f>
        <v>208352</v>
      </c>
      <c r="M22" s="202">
        <f>ROUND(N(data!W67), 0)</f>
        <v>7930</v>
      </c>
      <c r="N22" s="202">
        <f>ROUND(N(data!W68), 0)</f>
        <v>19004</v>
      </c>
      <c r="O22" s="202">
        <f>ROUND(N(data!W69), 0)</f>
        <v>29111</v>
      </c>
      <c r="P22" s="202">
        <f>ROUND(N(data!W70), 0)</f>
        <v>0</v>
      </c>
      <c r="Q22" s="202">
        <f>ROUND(N(data!W71), 0)</f>
        <v>0</v>
      </c>
      <c r="R22" s="202">
        <f>ROUND(N(data!W72), 0)</f>
        <v>0</v>
      </c>
      <c r="S22" s="202">
        <f>ROUND(N(data!W73), 0)</f>
        <v>0</v>
      </c>
      <c r="T22" s="202">
        <f>ROUND(N(data!W74), 0)</f>
        <v>0</v>
      </c>
      <c r="U22" s="202">
        <f>ROUND(N(data!W75), 0)</f>
        <v>0</v>
      </c>
      <c r="V22" s="202">
        <f>ROUND(N(data!W76), 0)</f>
        <v>0</v>
      </c>
      <c r="W22" s="202">
        <f>ROUND(N(data!W77), 0)</f>
        <v>28807</v>
      </c>
      <c r="X22" s="202">
        <f>ROUND(N(data!W78), 0)</f>
        <v>0</v>
      </c>
      <c r="Y22" s="202">
        <f>ROUND(N(data!W79), 0)</f>
        <v>0</v>
      </c>
      <c r="Z22" s="202">
        <f>ROUND(N(data!W80), 0)</f>
        <v>0</v>
      </c>
      <c r="AA22" s="202">
        <f>ROUND(N(data!W81), 0)</f>
        <v>0</v>
      </c>
      <c r="AB22" s="202">
        <f>ROUND(N(data!W82), 0)</f>
        <v>0</v>
      </c>
      <c r="AC22" s="202">
        <f>ROUND(N(data!W83), 0)</f>
        <v>304</v>
      </c>
      <c r="AD22" s="202">
        <f>ROUND(N(data!W84), 0)</f>
        <v>0</v>
      </c>
      <c r="AE22" s="202">
        <f>ROUND(N(data!W89), 0)</f>
        <v>8699692</v>
      </c>
      <c r="AF22" s="202">
        <f>ROUND(N(data!W87), 0)</f>
        <v>472522</v>
      </c>
      <c r="AG22" s="202">
        <f>ROUND(N(data!W90), 0)</f>
        <v>209</v>
      </c>
      <c r="AH22" s="202">
        <f>ROUND(N(data!W91), 0)</f>
        <v>0</v>
      </c>
      <c r="AI22" s="202">
        <f>ROUND(N(data!W92), 0)</f>
        <v>10</v>
      </c>
      <c r="AJ22" s="202">
        <f>ROUND(N(data!W93), 0)</f>
        <v>2546</v>
      </c>
      <c r="AK22" s="356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085</v>
      </c>
      <c r="B23" s="204" t="str">
        <f>RIGHT(data!$C$96,4)</f>
        <v>2023</v>
      </c>
      <c r="C23" s="12" t="str">
        <f>data!X$55</f>
        <v>7130</v>
      </c>
      <c r="D23" s="12" t="s">
        <v>1143</v>
      </c>
      <c r="E23" s="202">
        <f>ROUND(N(data!X59), 0)</f>
        <v>7919</v>
      </c>
      <c r="F23" s="356">
        <f>ROUND(N(data!X60), 2)</f>
        <v>6.04</v>
      </c>
      <c r="G23" s="202">
        <f>ROUND(N(data!X61), 0)</f>
        <v>494674</v>
      </c>
      <c r="H23" s="202">
        <f>ROUND(N(data!X62), 0)</f>
        <v>110847</v>
      </c>
      <c r="I23" s="202">
        <f>ROUND(N(data!X63), 0)</f>
        <v>183695</v>
      </c>
      <c r="J23" s="202">
        <f>ROUND(N(data!X64), 0)</f>
        <v>84230</v>
      </c>
      <c r="K23" s="202">
        <f>ROUND(N(data!X65), 0)</f>
        <v>0</v>
      </c>
      <c r="L23" s="202">
        <f>ROUND(N(data!X66), 0)</f>
        <v>573894</v>
      </c>
      <c r="M23" s="202">
        <f>ROUND(N(data!X67), 0)</f>
        <v>21854</v>
      </c>
      <c r="N23" s="202">
        <f>ROUND(N(data!X68), 0)</f>
        <v>52346</v>
      </c>
      <c r="O23" s="202">
        <f>ROUND(N(data!X69), 0)</f>
        <v>80185</v>
      </c>
      <c r="P23" s="202">
        <f>ROUND(N(data!X70), 0)</f>
        <v>0</v>
      </c>
      <c r="Q23" s="202">
        <f>ROUND(N(data!X71), 0)</f>
        <v>0</v>
      </c>
      <c r="R23" s="202">
        <f>ROUND(N(data!X72), 0)</f>
        <v>0</v>
      </c>
      <c r="S23" s="202">
        <f>ROUND(N(data!X73), 0)</f>
        <v>0</v>
      </c>
      <c r="T23" s="202">
        <f>ROUND(N(data!X74), 0)</f>
        <v>0</v>
      </c>
      <c r="U23" s="202">
        <f>ROUND(N(data!X75), 0)</f>
        <v>0</v>
      </c>
      <c r="V23" s="202">
        <f>ROUND(N(data!X76), 0)</f>
        <v>0</v>
      </c>
      <c r="W23" s="202">
        <f>ROUND(N(data!X77), 0)</f>
        <v>79346</v>
      </c>
      <c r="X23" s="202">
        <f>ROUND(N(data!X78), 0)</f>
        <v>0</v>
      </c>
      <c r="Y23" s="202">
        <f>ROUND(N(data!X79), 0)</f>
        <v>0</v>
      </c>
      <c r="Z23" s="202">
        <f>ROUND(N(data!X80), 0)</f>
        <v>0</v>
      </c>
      <c r="AA23" s="202">
        <f>ROUND(N(data!X81), 0)</f>
        <v>0</v>
      </c>
      <c r="AB23" s="202">
        <f>ROUND(N(data!X82), 0)</f>
        <v>0</v>
      </c>
      <c r="AC23" s="202">
        <f>ROUND(N(data!X83), 0)</f>
        <v>839</v>
      </c>
      <c r="AD23" s="202">
        <f>ROUND(N(data!X84), 0)</f>
        <v>0</v>
      </c>
      <c r="AE23" s="202">
        <f>ROUND(N(data!X89), 0)</f>
        <v>23527473</v>
      </c>
      <c r="AF23" s="202">
        <f>ROUND(N(data!X87), 0)</f>
        <v>1702808</v>
      </c>
      <c r="AG23" s="202">
        <f>ROUND(N(data!X90), 0)</f>
        <v>576</v>
      </c>
      <c r="AH23" s="202">
        <f>ROUND(N(data!X91), 0)</f>
        <v>0</v>
      </c>
      <c r="AI23" s="202">
        <f>ROUND(N(data!X92), 0)</f>
        <v>29</v>
      </c>
      <c r="AJ23" s="202">
        <f>ROUND(N(data!X93), 0)</f>
        <v>7011</v>
      </c>
      <c r="AK23" s="356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085</v>
      </c>
      <c r="B24" s="204" t="str">
        <f>RIGHT(data!$C$96,4)</f>
        <v>2023</v>
      </c>
      <c r="C24" s="12" t="str">
        <f>data!Y$55</f>
        <v>7140</v>
      </c>
      <c r="D24" s="12" t="s">
        <v>1143</v>
      </c>
      <c r="E24" s="202">
        <f>ROUND(N(data!Y59), 0)</f>
        <v>31807</v>
      </c>
      <c r="F24" s="356">
        <f>ROUND(N(data!Y60), 2)</f>
        <v>24.27</v>
      </c>
      <c r="G24" s="202">
        <f>ROUND(N(data!Y61), 0)</f>
        <v>1986881</v>
      </c>
      <c r="H24" s="202">
        <f>ROUND(N(data!Y62), 0)</f>
        <v>445221</v>
      </c>
      <c r="I24" s="202">
        <f>ROUND(N(data!Y63), 0)</f>
        <v>737819</v>
      </c>
      <c r="J24" s="202">
        <f>ROUND(N(data!Y64), 0)</f>
        <v>338313</v>
      </c>
      <c r="K24" s="202">
        <f>ROUND(N(data!Y65), 0)</f>
        <v>0</v>
      </c>
      <c r="L24" s="202">
        <f>ROUND(N(data!Y66), 0)</f>
        <v>2305066</v>
      </c>
      <c r="M24" s="202">
        <f>ROUND(N(data!Y67), 0)</f>
        <v>87833</v>
      </c>
      <c r="N24" s="202">
        <f>ROUND(N(data!Y68), 0)</f>
        <v>210250</v>
      </c>
      <c r="O24" s="202">
        <f>ROUND(N(data!Y69), 0)</f>
        <v>322066</v>
      </c>
      <c r="P24" s="202">
        <f>ROUND(N(data!Y70), 0)</f>
        <v>0</v>
      </c>
      <c r="Q24" s="202">
        <f>ROUND(N(data!Y71), 0)</f>
        <v>0</v>
      </c>
      <c r="R24" s="202">
        <f>ROUND(N(data!Y72), 0)</f>
        <v>0</v>
      </c>
      <c r="S24" s="202">
        <f>ROUND(N(data!Y73), 0)</f>
        <v>0</v>
      </c>
      <c r="T24" s="202">
        <f>ROUND(N(data!Y74), 0)</f>
        <v>0</v>
      </c>
      <c r="U24" s="202">
        <f>ROUND(N(data!Y75), 0)</f>
        <v>0</v>
      </c>
      <c r="V24" s="202">
        <f>ROUND(N(data!Y76), 0)</f>
        <v>0</v>
      </c>
      <c r="W24" s="202">
        <f>ROUND(N(data!Y77), 0)</f>
        <v>318698</v>
      </c>
      <c r="X24" s="202">
        <f>ROUND(N(data!Y78), 0)</f>
        <v>0</v>
      </c>
      <c r="Y24" s="202">
        <f>ROUND(N(data!Y79), 0)</f>
        <v>0</v>
      </c>
      <c r="Z24" s="202">
        <f>ROUND(N(data!Y80), 0)</f>
        <v>0</v>
      </c>
      <c r="AA24" s="202">
        <f>ROUND(N(data!Y81), 0)</f>
        <v>0</v>
      </c>
      <c r="AB24" s="202">
        <f>ROUND(N(data!Y82), 0)</f>
        <v>0</v>
      </c>
      <c r="AC24" s="202">
        <f>ROUND(N(data!Y83), 0)</f>
        <v>3368</v>
      </c>
      <c r="AD24" s="202">
        <f>ROUND(N(data!Y84), 0)</f>
        <v>0</v>
      </c>
      <c r="AE24" s="202">
        <f>ROUND(N(data!Y89), 0)</f>
        <v>25706021</v>
      </c>
      <c r="AF24" s="202">
        <f>ROUND(N(data!Y87), 0)</f>
        <v>1678855</v>
      </c>
      <c r="AG24" s="202">
        <f>ROUND(N(data!Y90), 0)</f>
        <v>2315</v>
      </c>
      <c r="AH24" s="202">
        <f>ROUND(N(data!Y91), 0)</f>
        <v>0</v>
      </c>
      <c r="AI24" s="202">
        <f>ROUND(N(data!Y92), 0)</f>
        <v>114</v>
      </c>
      <c r="AJ24" s="202">
        <f>ROUND(N(data!Y93), 0)</f>
        <v>28162</v>
      </c>
      <c r="AK24" s="356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085</v>
      </c>
      <c r="B25" s="204" t="str">
        <f>RIGHT(data!$C$96,4)</f>
        <v>2023</v>
      </c>
      <c r="C25" s="12" t="str">
        <f>data!Z$55</f>
        <v>7150</v>
      </c>
      <c r="D25" s="12" t="s">
        <v>1143</v>
      </c>
      <c r="E25" s="202">
        <f>ROUND(N(data!Z59), 0)</f>
        <v>0</v>
      </c>
      <c r="F25" s="356">
        <f>ROUND(N(data!Z60), 2)</f>
        <v>0</v>
      </c>
      <c r="G25" s="202">
        <f>ROUND(N(data!Z61), 0)</f>
        <v>0</v>
      </c>
      <c r="H25" s="202">
        <f>ROUND(N(data!Z62), 0)</f>
        <v>0</v>
      </c>
      <c r="I25" s="202">
        <f>ROUND(N(data!Z63), 0)</f>
        <v>0</v>
      </c>
      <c r="J25" s="202">
        <f>ROUND(N(data!Z64), 0)</f>
        <v>0</v>
      </c>
      <c r="K25" s="202">
        <f>ROUND(N(data!Z65), 0)</f>
        <v>0</v>
      </c>
      <c r="L25" s="202">
        <f>ROUND(N(data!Z66), 0)</f>
        <v>0</v>
      </c>
      <c r="M25" s="202">
        <f>ROUND(N(data!Z67), 0)</f>
        <v>0</v>
      </c>
      <c r="N25" s="202">
        <f>ROUND(N(data!Z68), 0)</f>
        <v>0</v>
      </c>
      <c r="O25" s="202">
        <f>ROUND(N(data!Z69), 0)</f>
        <v>0</v>
      </c>
      <c r="P25" s="202">
        <f>ROUND(N(data!Z70), 0)</f>
        <v>0</v>
      </c>
      <c r="Q25" s="202">
        <f>ROUND(N(data!Z71), 0)</f>
        <v>0</v>
      </c>
      <c r="R25" s="202">
        <f>ROUND(N(data!Z72), 0)</f>
        <v>0</v>
      </c>
      <c r="S25" s="202">
        <f>ROUND(N(data!Z73), 0)</f>
        <v>0</v>
      </c>
      <c r="T25" s="202">
        <f>ROUND(N(data!Z74), 0)</f>
        <v>0</v>
      </c>
      <c r="U25" s="202">
        <f>ROUND(N(data!Z75), 0)</f>
        <v>0</v>
      </c>
      <c r="V25" s="202">
        <f>ROUND(N(data!Z76), 0)</f>
        <v>0</v>
      </c>
      <c r="W25" s="202">
        <f>ROUND(N(data!Z77), 0)</f>
        <v>0</v>
      </c>
      <c r="X25" s="202">
        <f>ROUND(N(data!Z78), 0)</f>
        <v>0</v>
      </c>
      <c r="Y25" s="202">
        <f>ROUND(N(data!Z79), 0)</f>
        <v>0</v>
      </c>
      <c r="Z25" s="202">
        <f>ROUND(N(data!Z80), 0)</f>
        <v>0</v>
      </c>
      <c r="AA25" s="202">
        <f>ROUND(N(data!Z81), 0)</f>
        <v>0</v>
      </c>
      <c r="AB25" s="202">
        <f>ROUND(N(data!Z82), 0)</f>
        <v>0</v>
      </c>
      <c r="AC25" s="202">
        <f>ROUND(N(data!Z83), 0)</f>
        <v>0</v>
      </c>
      <c r="AD25" s="202">
        <f>ROUND(N(data!Z84), 0)</f>
        <v>0</v>
      </c>
      <c r="AE25" s="202">
        <f>ROUND(N(data!Z89), 0)</f>
        <v>0</v>
      </c>
      <c r="AF25" s="202">
        <f>ROUND(N(data!Z87), 0)</f>
        <v>0</v>
      </c>
      <c r="AG25" s="202">
        <f>ROUND(N(data!Z90), 0)</f>
        <v>0</v>
      </c>
      <c r="AH25" s="202">
        <f>ROUND(N(data!Z91), 0)</f>
        <v>0</v>
      </c>
      <c r="AI25" s="202">
        <f>ROUND(N(data!Z92), 0)</f>
        <v>0</v>
      </c>
      <c r="AJ25" s="202">
        <f>ROUND(N(data!Z93), 0)</f>
        <v>0</v>
      </c>
      <c r="AK25" s="356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085</v>
      </c>
      <c r="B26" s="204" t="str">
        <f>RIGHT(data!$C$96,4)</f>
        <v>2023</v>
      </c>
      <c r="C26" s="12" t="str">
        <f>data!AA$55</f>
        <v>7160</v>
      </c>
      <c r="D26" s="12" t="s">
        <v>1143</v>
      </c>
      <c r="E26" s="202">
        <f>ROUND(N(data!AA59), 0)</f>
        <v>373</v>
      </c>
      <c r="F26" s="356">
        <f>ROUND(N(data!AA60), 2)</f>
        <v>0.28000000000000003</v>
      </c>
      <c r="G26" s="202">
        <f>ROUND(N(data!AA61), 0)</f>
        <v>23300</v>
      </c>
      <c r="H26" s="202">
        <f>ROUND(N(data!AA62), 0)</f>
        <v>5221</v>
      </c>
      <c r="I26" s="202">
        <f>ROUND(N(data!AA63), 0)</f>
        <v>8652</v>
      </c>
      <c r="J26" s="202">
        <f>ROUND(N(data!AA64), 0)</f>
        <v>3967</v>
      </c>
      <c r="K26" s="202">
        <f>ROUND(N(data!AA65), 0)</f>
        <v>0</v>
      </c>
      <c r="L26" s="202">
        <f>ROUND(N(data!AA66), 0)</f>
        <v>27031</v>
      </c>
      <c r="M26" s="202">
        <f>ROUND(N(data!AA67), 0)</f>
        <v>1024</v>
      </c>
      <c r="N26" s="202">
        <f>ROUND(N(data!AA68), 0)</f>
        <v>2466</v>
      </c>
      <c r="O26" s="202">
        <f>ROUND(N(data!AA69), 0)</f>
        <v>3776</v>
      </c>
      <c r="P26" s="202">
        <f>ROUND(N(data!AA70), 0)</f>
        <v>0</v>
      </c>
      <c r="Q26" s="202">
        <f>ROUND(N(data!AA71), 0)</f>
        <v>0</v>
      </c>
      <c r="R26" s="202">
        <f>ROUND(N(data!AA72), 0)</f>
        <v>0</v>
      </c>
      <c r="S26" s="202">
        <f>ROUND(N(data!AA73), 0)</f>
        <v>0</v>
      </c>
      <c r="T26" s="202">
        <f>ROUND(N(data!AA74), 0)</f>
        <v>0</v>
      </c>
      <c r="U26" s="202">
        <f>ROUND(N(data!AA75), 0)</f>
        <v>0</v>
      </c>
      <c r="V26" s="202">
        <f>ROUND(N(data!AA76), 0)</f>
        <v>0</v>
      </c>
      <c r="W26" s="202">
        <f>ROUND(N(data!AA77), 0)</f>
        <v>3737</v>
      </c>
      <c r="X26" s="202">
        <f>ROUND(N(data!AA78), 0)</f>
        <v>0</v>
      </c>
      <c r="Y26" s="202">
        <f>ROUND(N(data!AA79), 0)</f>
        <v>0</v>
      </c>
      <c r="Z26" s="202">
        <f>ROUND(N(data!AA80), 0)</f>
        <v>0</v>
      </c>
      <c r="AA26" s="202">
        <f>ROUND(N(data!AA81), 0)</f>
        <v>0</v>
      </c>
      <c r="AB26" s="202">
        <f>ROUND(N(data!AA82), 0)</f>
        <v>0</v>
      </c>
      <c r="AC26" s="202">
        <f>ROUND(N(data!AA83), 0)</f>
        <v>39</v>
      </c>
      <c r="AD26" s="202">
        <f>ROUND(N(data!AA84), 0)</f>
        <v>0</v>
      </c>
      <c r="AE26" s="202">
        <f>ROUND(N(data!AA89), 0)</f>
        <v>0</v>
      </c>
      <c r="AF26" s="202">
        <f>ROUND(N(data!AA87), 0)</f>
        <v>0</v>
      </c>
      <c r="AG26" s="202">
        <f>ROUND(N(data!AA90), 0)</f>
        <v>27</v>
      </c>
      <c r="AH26" s="202">
        <f>ROUND(N(data!AA91), 0)</f>
        <v>0</v>
      </c>
      <c r="AI26" s="202">
        <f>ROUND(N(data!AA92), 0)</f>
        <v>0</v>
      </c>
      <c r="AJ26" s="202">
        <f>ROUND(N(data!AA93), 0)</f>
        <v>330</v>
      </c>
      <c r="AK26" s="356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085</v>
      </c>
      <c r="B27" s="204" t="str">
        <f>RIGHT(data!$C$96,4)</f>
        <v>2023</v>
      </c>
      <c r="C27" s="12" t="str">
        <f>data!AB$55</f>
        <v>7170</v>
      </c>
      <c r="D27" s="12" t="s">
        <v>1143</v>
      </c>
      <c r="E27" s="202">
        <f>ROUND(N(data!AB59), 0)</f>
        <v>0</v>
      </c>
      <c r="F27" s="356">
        <f>ROUND(N(data!AB60), 2)</f>
        <v>13.42</v>
      </c>
      <c r="G27" s="202">
        <f>ROUND(N(data!AB61), 0)</f>
        <v>1508364</v>
      </c>
      <c r="H27" s="202">
        <f>ROUND(N(data!AB62), 0)</f>
        <v>337995</v>
      </c>
      <c r="I27" s="202">
        <f>ROUND(N(data!AB63), 0)</f>
        <v>891286</v>
      </c>
      <c r="J27" s="202">
        <f>ROUND(N(data!AB64), 0)</f>
        <v>21425531</v>
      </c>
      <c r="K27" s="202">
        <f>ROUND(N(data!AB65), 0)</f>
        <v>10040</v>
      </c>
      <c r="L27" s="202">
        <f>ROUND(N(data!AB66), 0)</f>
        <v>244919</v>
      </c>
      <c r="M27" s="202">
        <f>ROUND(N(data!AB67), 0)</f>
        <v>55803</v>
      </c>
      <c r="N27" s="202">
        <f>ROUND(N(data!AB68), 0)</f>
        <v>36884</v>
      </c>
      <c r="O27" s="202">
        <f>ROUND(N(data!AB69), 0)</f>
        <v>164715</v>
      </c>
      <c r="P27" s="202">
        <f>ROUND(N(data!AB70), 0)</f>
        <v>0</v>
      </c>
      <c r="Q27" s="202">
        <f>ROUND(N(data!AB71), 0)</f>
        <v>0</v>
      </c>
      <c r="R27" s="202">
        <f>ROUND(N(data!AB72), 0)</f>
        <v>0</v>
      </c>
      <c r="S27" s="202">
        <f>ROUND(N(data!AB73), 0)</f>
        <v>0</v>
      </c>
      <c r="T27" s="202">
        <f>ROUND(N(data!AB74), 0)</f>
        <v>0</v>
      </c>
      <c r="U27" s="202">
        <f>ROUND(N(data!AB75), 0)</f>
        <v>0</v>
      </c>
      <c r="V27" s="202">
        <f>ROUND(N(data!AB76), 0)</f>
        <v>0</v>
      </c>
      <c r="W27" s="202">
        <f>ROUND(N(data!AB77), 0)</f>
        <v>29994</v>
      </c>
      <c r="X27" s="202">
        <f>ROUND(N(data!AB78), 0)</f>
        <v>0</v>
      </c>
      <c r="Y27" s="202">
        <f>ROUND(N(data!AB79), 0)</f>
        <v>0</v>
      </c>
      <c r="Z27" s="202">
        <f>ROUND(N(data!AB80), 0)</f>
        <v>0</v>
      </c>
      <c r="AA27" s="202">
        <f>ROUND(N(data!AB81), 0)</f>
        <v>0</v>
      </c>
      <c r="AB27" s="202">
        <f>ROUND(N(data!AB82), 0)</f>
        <v>0</v>
      </c>
      <c r="AC27" s="202">
        <f>ROUND(N(data!AB83), 0)</f>
        <v>134721</v>
      </c>
      <c r="AD27" s="202">
        <f>ROUND(N(data!AB84), 0)</f>
        <v>0</v>
      </c>
      <c r="AE27" s="202">
        <f>ROUND(N(data!AB89), 0)</f>
        <v>69313437</v>
      </c>
      <c r="AF27" s="202">
        <f>ROUND(N(data!AB87), 0)</f>
        <v>4506834</v>
      </c>
      <c r="AG27" s="202">
        <f>ROUND(N(data!AB90), 0)</f>
        <v>1471</v>
      </c>
      <c r="AH27" s="202">
        <f>ROUND(N(data!AB91), 0)</f>
        <v>0</v>
      </c>
      <c r="AI27" s="202">
        <f>ROUND(N(data!AB92), 0)</f>
        <v>80</v>
      </c>
      <c r="AJ27" s="202">
        <f>ROUND(N(data!AB93), 0)</f>
        <v>0</v>
      </c>
      <c r="AK27" s="356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085</v>
      </c>
      <c r="B28" s="204" t="str">
        <f>RIGHT(data!$C$96,4)</f>
        <v>2023</v>
      </c>
      <c r="C28" s="12" t="str">
        <f>data!AC$55</f>
        <v>7180</v>
      </c>
      <c r="D28" s="12" t="s">
        <v>1143</v>
      </c>
      <c r="E28" s="202">
        <f>ROUND(N(data!AC59), 0)</f>
        <v>38260</v>
      </c>
      <c r="F28" s="356">
        <f>ROUND(N(data!AC60), 2)</f>
        <v>25.38</v>
      </c>
      <c r="G28" s="202">
        <f>ROUND(N(data!AC61), 0)</f>
        <v>1756454</v>
      </c>
      <c r="H28" s="202">
        <f>ROUND(N(data!AC62), 0)</f>
        <v>393587</v>
      </c>
      <c r="I28" s="202">
        <f>ROUND(N(data!AC63), 0)</f>
        <v>137583</v>
      </c>
      <c r="J28" s="202">
        <f>ROUND(N(data!AC64), 0)</f>
        <v>149862</v>
      </c>
      <c r="K28" s="202">
        <f>ROUND(N(data!AC65), 0)</f>
        <v>0</v>
      </c>
      <c r="L28" s="202">
        <f>ROUND(N(data!AC66), 0)</f>
        <v>7080</v>
      </c>
      <c r="M28" s="202">
        <f>ROUND(N(data!AC67), 0)</f>
        <v>161979</v>
      </c>
      <c r="N28" s="202">
        <f>ROUND(N(data!AC68), 0)</f>
        <v>29288</v>
      </c>
      <c r="O28" s="202">
        <f>ROUND(N(data!AC69), 0)</f>
        <v>56810</v>
      </c>
      <c r="P28" s="202">
        <f>ROUND(N(data!AC70), 0)</f>
        <v>0</v>
      </c>
      <c r="Q28" s="202">
        <f>ROUND(N(data!AC71), 0)</f>
        <v>0</v>
      </c>
      <c r="R28" s="202">
        <f>ROUND(N(data!AC72), 0)</f>
        <v>0</v>
      </c>
      <c r="S28" s="202">
        <f>ROUND(N(data!AC73), 0)</f>
        <v>0</v>
      </c>
      <c r="T28" s="202">
        <f>ROUND(N(data!AC74), 0)</f>
        <v>0</v>
      </c>
      <c r="U28" s="202">
        <f>ROUND(N(data!AC75), 0)</f>
        <v>0</v>
      </c>
      <c r="V28" s="202">
        <f>ROUND(N(data!AC76), 0)</f>
        <v>0</v>
      </c>
      <c r="W28" s="202">
        <f>ROUND(N(data!AC77), 0)</f>
        <v>10371</v>
      </c>
      <c r="X28" s="202">
        <f>ROUND(N(data!AC78), 0)</f>
        <v>0</v>
      </c>
      <c r="Y28" s="202">
        <f>ROUND(N(data!AC79), 0)</f>
        <v>0</v>
      </c>
      <c r="Z28" s="202">
        <f>ROUND(N(data!AC80), 0)</f>
        <v>0</v>
      </c>
      <c r="AA28" s="202">
        <f>ROUND(N(data!AC81), 0)</f>
        <v>0</v>
      </c>
      <c r="AB28" s="202">
        <f>ROUND(N(data!AC82), 0)</f>
        <v>0</v>
      </c>
      <c r="AC28" s="202">
        <f>ROUND(N(data!AC83), 0)</f>
        <v>46439</v>
      </c>
      <c r="AD28" s="202">
        <f>ROUND(N(data!AC84), 0)</f>
        <v>0</v>
      </c>
      <c r="AE28" s="202">
        <f>ROUND(N(data!AC89), 0)</f>
        <v>8503680</v>
      </c>
      <c r="AF28" s="202">
        <f>ROUND(N(data!AC87), 0)</f>
        <v>2149678</v>
      </c>
      <c r="AG28" s="202">
        <f>ROUND(N(data!AC90), 0)</f>
        <v>4269</v>
      </c>
      <c r="AH28" s="202">
        <f>ROUND(N(data!AC91), 0)</f>
        <v>0</v>
      </c>
      <c r="AI28" s="202">
        <f>ROUND(N(data!AC92), 0)</f>
        <v>125</v>
      </c>
      <c r="AJ28" s="202">
        <f>ROUND(N(data!AC93), 0)</f>
        <v>5741</v>
      </c>
      <c r="AK28" s="356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085</v>
      </c>
      <c r="B29" s="204" t="str">
        <f>RIGHT(data!$C$96,4)</f>
        <v>2023</v>
      </c>
      <c r="C29" s="12" t="str">
        <f>data!AD$55</f>
        <v>7190</v>
      </c>
      <c r="D29" s="12" t="s">
        <v>1143</v>
      </c>
      <c r="E29" s="202">
        <f>ROUND(N(data!AD59), 0)</f>
        <v>0</v>
      </c>
      <c r="F29" s="356">
        <f>ROUND(N(data!AD60), 2)</f>
        <v>0</v>
      </c>
      <c r="G29" s="202">
        <f>ROUND(N(data!AD61), 0)</f>
        <v>0</v>
      </c>
      <c r="H29" s="202">
        <f>ROUND(N(data!AD62), 0)</f>
        <v>0</v>
      </c>
      <c r="I29" s="202">
        <f>ROUND(N(data!AD63), 0)</f>
        <v>0</v>
      </c>
      <c r="J29" s="202">
        <f>ROUND(N(data!AD64), 0)</f>
        <v>0</v>
      </c>
      <c r="K29" s="202">
        <f>ROUND(N(data!AD65), 0)</f>
        <v>0</v>
      </c>
      <c r="L29" s="202">
        <f>ROUND(N(data!AD66), 0)</f>
        <v>0</v>
      </c>
      <c r="M29" s="202">
        <f>ROUND(N(data!AD67), 0)</f>
        <v>0</v>
      </c>
      <c r="N29" s="202">
        <f>ROUND(N(data!AD68), 0)</f>
        <v>0</v>
      </c>
      <c r="O29" s="202">
        <f>ROUND(N(data!AD69), 0)</f>
        <v>0</v>
      </c>
      <c r="P29" s="202">
        <f>ROUND(N(data!AD70), 0)</f>
        <v>0</v>
      </c>
      <c r="Q29" s="202">
        <f>ROUND(N(data!AD71), 0)</f>
        <v>0</v>
      </c>
      <c r="R29" s="202">
        <f>ROUND(N(data!AD72), 0)</f>
        <v>0</v>
      </c>
      <c r="S29" s="202">
        <f>ROUND(N(data!AD73), 0)</f>
        <v>0</v>
      </c>
      <c r="T29" s="202">
        <f>ROUND(N(data!AD74), 0)</f>
        <v>0</v>
      </c>
      <c r="U29" s="202">
        <f>ROUND(N(data!AD75), 0)</f>
        <v>0</v>
      </c>
      <c r="V29" s="202">
        <f>ROUND(N(data!AD76), 0)</f>
        <v>0</v>
      </c>
      <c r="W29" s="202">
        <f>ROUND(N(data!AD77), 0)</f>
        <v>0</v>
      </c>
      <c r="X29" s="202">
        <f>ROUND(N(data!AD78), 0)</f>
        <v>0</v>
      </c>
      <c r="Y29" s="202">
        <f>ROUND(N(data!AD79), 0)</f>
        <v>0</v>
      </c>
      <c r="Z29" s="202">
        <f>ROUND(N(data!AD80), 0)</f>
        <v>0</v>
      </c>
      <c r="AA29" s="202">
        <f>ROUND(N(data!AD81), 0)</f>
        <v>0</v>
      </c>
      <c r="AB29" s="202">
        <f>ROUND(N(data!AD82), 0)</f>
        <v>0</v>
      </c>
      <c r="AC29" s="202">
        <f>ROUND(N(data!AD83), 0)</f>
        <v>0</v>
      </c>
      <c r="AD29" s="202">
        <f>ROUND(N(data!AD84), 0)</f>
        <v>0</v>
      </c>
      <c r="AE29" s="202">
        <f>ROUND(N(data!AD89), 0)</f>
        <v>0</v>
      </c>
      <c r="AF29" s="202">
        <f>ROUND(N(data!AD87), 0)</f>
        <v>0</v>
      </c>
      <c r="AG29" s="202">
        <f>ROUND(N(data!AD90), 0)</f>
        <v>0</v>
      </c>
      <c r="AH29" s="202">
        <f>ROUND(N(data!AD91), 0)</f>
        <v>0</v>
      </c>
      <c r="AI29" s="202">
        <f>ROUND(N(data!AD92), 0)</f>
        <v>0</v>
      </c>
      <c r="AJ29" s="202">
        <f>ROUND(N(data!AD93), 0)</f>
        <v>0</v>
      </c>
      <c r="AK29" s="356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085</v>
      </c>
      <c r="B30" s="204" t="str">
        <f>RIGHT(data!$C$96,4)</f>
        <v>2023</v>
      </c>
      <c r="C30" s="12" t="str">
        <f>data!AE$55</f>
        <v>7200</v>
      </c>
      <c r="D30" s="12" t="s">
        <v>1143</v>
      </c>
      <c r="E30" s="202">
        <f>ROUND(N(data!AE59), 0)</f>
        <v>94161</v>
      </c>
      <c r="F30" s="356">
        <f>ROUND(N(data!AE60), 2)</f>
        <v>32.14</v>
      </c>
      <c r="G30" s="202">
        <f>ROUND(N(data!AE61), 0)</f>
        <v>3098797</v>
      </c>
      <c r="H30" s="202">
        <f>ROUND(N(data!AE62), 0)</f>
        <v>694379</v>
      </c>
      <c r="I30" s="202">
        <f>ROUND(N(data!AE63), 0)</f>
        <v>317180</v>
      </c>
      <c r="J30" s="202">
        <f>ROUND(N(data!AE64), 0)</f>
        <v>68577</v>
      </c>
      <c r="K30" s="202">
        <f>ROUND(N(data!AE65), 0)</f>
        <v>0</v>
      </c>
      <c r="L30" s="202">
        <f>ROUND(N(data!AE66), 0)</f>
        <v>613</v>
      </c>
      <c r="M30" s="202">
        <f>ROUND(N(data!AE67), 0)</f>
        <v>246159</v>
      </c>
      <c r="N30" s="202">
        <f>ROUND(N(data!AE68), 0)</f>
        <v>0</v>
      </c>
      <c r="O30" s="202">
        <f>ROUND(N(data!AE69), 0)</f>
        <v>16473</v>
      </c>
      <c r="P30" s="202">
        <f>ROUND(N(data!AE70), 0)</f>
        <v>0</v>
      </c>
      <c r="Q30" s="202">
        <f>ROUND(N(data!AE71), 0)</f>
        <v>0</v>
      </c>
      <c r="R30" s="202">
        <f>ROUND(N(data!AE72), 0)</f>
        <v>0</v>
      </c>
      <c r="S30" s="202">
        <f>ROUND(N(data!AE73), 0)</f>
        <v>0</v>
      </c>
      <c r="T30" s="202">
        <f>ROUND(N(data!AE74), 0)</f>
        <v>0</v>
      </c>
      <c r="U30" s="202">
        <f>ROUND(N(data!AE75), 0)</f>
        <v>0</v>
      </c>
      <c r="V30" s="202">
        <f>ROUND(N(data!AE76), 0)</f>
        <v>0</v>
      </c>
      <c r="W30" s="202">
        <f>ROUND(N(data!AE77), 0)</f>
        <v>4548</v>
      </c>
      <c r="X30" s="202">
        <f>ROUND(N(data!AE78), 0)</f>
        <v>0</v>
      </c>
      <c r="Y30" s="202">
        <f>ROUND(N(data!AE79), 0)</f>
        <v>0</v>
      </c>
      <c r="Z30" s="202">
        <f>ROUND(N(data!AE80), 0)</f>
        <v>0</v>
      </c>
      <c r="AA30" s="202">
        <f>ROUND(N(data!AE81), 0)</f>
        <v>0</v>
      </c>
      <c r="AB30" s="202">
        <f>ROUND(N(data!AE82), 0)</f>
        <v>0</v>
      </c>
      <c r="AC30" s="202">
        <f>ROUND(N(data!AE83), 0)</f>
        <v>11925</v>
      </c>
      <c r="AD30" s="202">
        <f>ROUND(N(data!AE84), 0)</f>
        <v>0</v>
      </c>
      <c r="AE30" s="202">
        <f>ROUND(N(data!AE89), 0)</f>
        <v>12720483</v>
      </c>
      <c r="AF30" s="202">
        <f>ROUND(N(data!AE87), 0)</f>
        <v>1071617</v>
      </c>
      <c r="AG30" s="202">
        <f>ROUND(N(data!AE90), 0)</f>
        <v>6488</v>
      </c>
      <c r="AH30" s="202">
        <f>ROUND(N(data!AE91), 0)</f>
        <v>0</v>
      </c>
      <c r="AI30" s="202">
        <f>ROUND(N(data!AE92), 0)</f>
        <v>160</v>
      </c>
      <c r="AJ30" s="202">
        <f>ROUND(N(data!AE93), 0)</f>
        <v>27518</v>
      </c>
      <c r="AK30" s="356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085</v>
      </c>
      <c r="B31" s="204" t="str">
        <f>RIGHT(data!$C$96,4)</f>
        <v>2023</v>
      </c>
      <c r="C31" s="12" t="str">
        <f>data!AF$55</f>
        <v>7220</v>
      </c>
      <c r="D31" s="12" t="s">
        <v>1143</v>
      </c>
      <c r="E31" s="202">
        <f>ROUND(N(data!AF59), 0)</f>
        <v>0</v>
      </c>
      <c r="F31" s="356">
        <f>ROUND(N(data!AF60), 2)</f>
        <v>0</v>
      </c>
      <c r="G31" s="202">
        <f>ROUND(N(data!AF61), 0)</f>
        <v>0</v>
      </c>
      <c r="H31" s="202">
        <f>ROUND(N(data!AF62), 0)</f>
        <v>0</v>
      </c>
      <c r="I31" s="202">
        <f>ROUND(N(data!AF63), 0)</f>
        <v>0</v>
      </c>
      <c r="J31" s="202">
        <f>ROUND(N(data!AF64), 0)</f>
        <v>0</v>
      </c>
      <c r="K31" s="202">
        <f>ROUND(N(data!AF65), 0)</f>
        <v>0</v>
      </c>
      <c r="L31" s="202">
        <f>ROUND(N(data!AF66), 0)</f>
        <v>0</v>
      </c>
      <c r="M31" s="202">
        <f>ROUND(N(data!AF67), 0)</f>
        <v>0</v>
      </c>
      <c r="N31" s="202">
        <f>ROUND(N(data!AF68), 0)</f>
        <v>0</v>
      </c>
      <c r="O31" s="202">
        <f>ROUND(N(data!AF69), 0)</f>
        <v>0</v>
      </c>
      <c r="P31" s="202">
        <f>ROUND(N(data!AF70), 0)</f>
        <v>0</v>
      </c>
      <c r="Q31" s="202">
        <f>ROUND(N(data!AF71), 0)</f>
        <v>0</v>
      </c>
      <c r="R31" s="202">
        <f>ROUND(N(data!AF72), 0)</f>
        <v>0</v>
      </c>
      <c r="S31" s="202">
        <f>ROUND(N(data!AF73), 0)</f>
        <v>0</v>
      </c>
      <c r="T31" s="202">
        <f>ROUND(N(data!AF74), 0)</f>
        <v>0</v>
      </c>
      <c r="U31" s="202">
        <f>ROUND(N(data!AF75), 0)</f>
        <v>0</v>
      </c>
      <c r="V31" s="202">
        <f>ROUND(N(data!AF76), 0)</f>
        <v>0</v>
      </c>
      <c r="W31" s="202">
        <f>ROUND(N(data!AF77), 0)</f>
        <v>0</v>
      </c>
      <c r="X31" s="202">
        <f>ROUND(N(data!AF78), 0)</f>
        <v>0</v>
      </c>
      <c r="Y31" s="202">
        <f>ROUND(N(data!AF79), 0)</f>
        <v>0</v>
      </c>
      <c r="Z31" s="202">
        <f>ROUND(N(data!AF80), 0)</f>
        <v>0</v>
      </c>
      <c r="AA31" s="202">
        <f>ROUND(N(data!AF81), 0)</f>
        <v>0</v>
      </c>
      <c r="AB31" s="202">
        <f>ROUND(N(data!AF82), 0)</f>
        <v>0</v>
      </c>
      <c r="AC31" s="202">
        <f>ROUND(N(data!AF83), 0)</f>
        <v>0</v>
      </c>
      <c r="AD31" s="202">
        <f>ROUND(N(data!AF84), 0)</f>
        <v>0</v>
      </c>
      <c r="AE31" s="202">
        <f>ROUND(N(data!AF89), 0)</f>
        <v>0</v>
      </c>
      <c r="AF31" s="202">
        <f>ROUND(N(data!AF87), 0)</f>
        <v>0</v>
      </c>
      <c r="AG31" s="202">
        <f>ROUND(N(data!AF90), 0)</f>
        <v>0</v>
      </c>
      <c r="AH31" s="202">
        <f>ROUND(N(data!AF91), 0)</f>
        <v>0</v>
      </c>
      <c r="AI31" s="202">
        <f>ROUND(N(data!AF92), 0)</f>
        <v>0</v>
      </c>
      <c r="AJ31" s="202">
        <f>ROUND(N(data!AF93), 0)</f>
        <v>0</v>
      </c>
      <c r="AK31" s="356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085</v>
      </c>
      <c r="B32" s="204" t="str">
        <f>RIGHT(data!$C$96,4)</f>
        <v>2023</v>
      </c>
      <c r="C32" s="12" t="str">
        <f>data!AG$55</f>
        <v>7230</v>
      </c>
      <c r="D32" s="12" t="s">
        <v>1143</v>
      </c>
      <c r="E32" s="202">
        <f>ROUND(N(data!AG59), 0)</f>
        <v>14269</v>
      </c>
      <c r="F32" s="356">
        <f>ROUND(N(data!AG60), 2)</f>
        <v>39.25</v>
      </c>
      <c r="G32" s="202">
        <f>ROUND(N(data!AG61), 0)</f>
        <v>5982299</v>
      </c>
      <c r="H32" s="202">
        <f>ROUND(N(data!AG62), 0)</f>
        <v>1340515</v>
      </c>
      <c r="I32" s="202">
        <f>ROUND(N(data!AG63), 0)</f>
        <v>331610</v>
      </c>
      <c r="J32" s="202">
        <f>ROUND(N(data!AG64), 0)</f>
        <v>339131</v>
      </c>
      <c r="K32" s="202">
        <f>ROUND(N(data!AG65), 0)</f>
        <v>0</v>
      </c>
      <c r="L32" s="202">
        <f>ROUND(N(data!AG66), 0)</f>
        <v>-4462</v>
      </c>
      <c r="M32" s="202">
        <f>ROUND(N(data!AG67), 0)</f>
        <v>240923</v>
      </c>
      <c r="N32" s="202">
        <f>ROUND(N(data!AG68), 0)</f>
        <v>823</v>
      </c>
      <c r="O32" s="202">
        <f>ROUND(N(data!AG69), 0)</f>
        <v>227917</v>
      </c>
      <c r="P32" s="202">
        <f>ROUND(N(data!AG70), 0)</f>
        <v>0</v>
      </c>
      <c r="Q32" s="202">
        <f>ROUND(N(data!AG71), 0)</f>
        <v>0</v>
      </c>
      <c r="R32" s="202">
        <f>ROUND(N(data!AG72), 0)</f>
        <v>0</v>
      </c>
      <c r="S32" s="202">
        <f>ROUND(N(data!AG73), 0)</f>
        <v>0</v>
      </c>
      <c r="T32" s="202">
        <f>ROUND(N(data!AG74), 0)</f>
        <v>0</v>
      </c>
      <c r="U32" s="202">
        <f>ROUND(N(data!AG75), 0)</f>
        <v>0</v>
      </c>
      <c r="V32" s="202">
        <f>ROUND(N(data!AG76), 0)</f>
        <v>0</v>
      </c>
      <c r="W32" s="202">
        <f>ROUND(N(data!AG77), 0)</f>
        <v>33532</v>
      </c>
      <c r="X32" s="202">
        <f>ROUND(N(data!AG78), 0)</f>
        <v>0</v>
      </c>
      <c r="Y32" s="202">
        <f>ROUND(N(data!AG79), 0)</f>
        <v>0</v>
      </c>
      <c r="Z32" s="202">
        <f>ROUND(N(data!AG80), 0)</f>
        <v>0</v>
      </c>
      <c r="AA32" s="202">
        <f>ROUND(N(data!AG81), 0)</f>
        <v>0</v>
      </c>
      <c r="AB32" s="202">
        <f>ROUND(N(data!AG82), 0)</f>
        <v>0</v>
      </c>
      <c r="AC32" s="202">
        <f>ROUND(N(data!AG83), 0)</f>
        <v>194385</v>
      </c>
      <c r="AD32" s="202">
        <f>ROUND(N(data!AG84), 0)</f>
        <v>0</v>
      </c>
      <c r="AE32" s="202">
        <f>ROUND(N(data!AG89), 0)</f>
        <v>43355627</v>
      </c>
      <c r="AF32" s="202">
        <f>ROUND(N(data!AG87), 0)</f>
        <v>1471533</v>
      </c>
      <c r="AG32" s="202">
        <f>ROUND(N(data!AG90), 0)</f>
        <v>6350</v>
      </c>
      <c r="AH32" s="202">
        <f>ROUND(N(data!AG91), 0)</f>
        <v>0</v>
      </c>
      <c r="AI32" s="202">
        <f>ROUND(N(data!AG92), 0)</f>
        <v>280</v>
      </c>
      <c r="AJ32" s="202">
        <f>ROUND(N(data!AG93), 0)</f>
        <v>69888</v>
      </c>
      <c r="AK32" s="356">
        <f>ROUND(N(data!AG94), 2)</f>
        <v>15.67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085</v>
      </c>
      <c r="B33" s="204" t="str">
        <f>RIGHT(data!$C$96,4)</f>
        <v>2023</v>
      </c>
      <c r="C33" s="12" t="str">
        <f>data!AH$55</f>
        <v>7240</v>
      </c>
      <c r="D33" s="12" t="s">
        <v>1143</v>
      </c>
      <c r="E33" s="202">
        <f>ROUND(N(data!AH59), 0)</f>
        <v>0</v>
      </c>
      <c r="F33" s="356">
        <f>ROUND(N(data!AH60), 2)</f>
        <v>0</v>
      </c>
      <c r="G33" s="202">
        <f>ROUND(N(data!AH61), 0)</f>
        <v>0</v>
      </c>
      <c r="H33" s="202">
        <f>ROUND(N(data!AH62), 0)</f>
        <v>0</v>
      </c>
      <c r="I33" s="202">
        <f>ROUND(N(data!AH63), 0)</f>
        <v>0</v>
      </c>
      <c r="J33" s="202">
        <f>ROUND(N(data!AH64), 0)</f>
        <v>0</v>
      </c>
      <c r="K33" s="202">
        <f>ROUND(N(data!AH65), 0)</f>
        <v>0</v>
      </c>
      <c r="L33" s="202">
        <f>ROUND(N(data!AH66), 0)</f>
        <v>0</v>
      </c>
      <c r="M33" s="202">
        <f>ROUND(N(data!AH67), 0)</f>
        <v>0</v>
      </c>
      <c r="N33" s="202">
        <f>ROUND(N(data!AH68), 0)</f>
        <v>0</v>
      </c>
      <c r="O33" s="202">
        <f>ROUND(N(data!AH69), 0)</f>
        <v>0</v>
      </c>
      <c r="P33" s="202">
        <f>ROUND(N(data!AH70), 0)</f>
        <v>0</v>
      </c>
      <c r="Q33" s="202">
        <f>ROUND(N(data!AH71), 0)</f>
        <v>0</v>
      </c>
      <c r="R33" s="202">
        <f>ROUND(N(data!AH72), 0)</f>
        <v>0</v>
      </c>
      <c r="S33" s="202">
        <f>ROUND(N(data!AH73), 0)</f>
        <v>0</v>
      </c>
      <c r="T33" s="202">
        <f>ROUND(N(data!AH74), 0)</f>
        <v>0</v>
      </c>
      <c r="U33" s="202">
        <f>ROUND(N(data!AH75), 0)</f>
        <v>0</v>
      </c>
      <c r="V33" s="202">
        <f>ROUND(N(data!AH76), 0)</f>
        <v>0</v>
      </c>
      <c r="W33" s="202">
        <f>ROUND(N(data!AH77), 0)</f>
        <v>0</v>
      </c>
      <c r="X33" s="202">
        <f>ROUND(N(data!AH78), 0)</f>
        <v>0</v>
      </c>
      <c r="Y33" s="202">
        <f>ROUND(N(data!AH79), 0)</f>
        <v>0</v>
      </c>
      <c r="Z33" s="202">
        <f>ROUND(N(data!AH80), 0)</f>
        <v>0</v>
      </c>
      <c r="AA33" s="202">
        <f>ROUND(N(data!AH81), 0)</f>
        <v>0</v>
      </c>
      <c r="AB33" s="202">
        <f>ROUND(N(data!AH82), 0)</f>
        <v>0</v>
      </c>
      <c r="AC33" s="202">
        <f>ROUND(N(data!AH83), 0)</f>
        <v>0</v>
      </c>
      <c r="AD33" s="202">
        <f>ROUND(N(data!AH84), 0)</f>
        <v>0</v>
      </c>
      <c r="AE33" s="202">
        <f>ROUND(N(data!AH89), 0)</f>
        <v>0</v>
      </c>
      <c r="AF33" s="202">
        <f>ROUND(N(data!AH87), 0)</f>
        <v>0</v>
      </c>
      <c r="AG33" s="202">
        <f>ROUND(N(data!AH90), 0)</f>
        <v>0</v>
      </c>
      <c r="AH33" s="202">
        <f>ROUND(N(data!AH91), 0)</f>
        <v>0</v>
      </c>
      <c r="AI33" s="202">
        <f>ROUND(N(data!AH92), 0)</f>
        <v>0</v>
      </c>
      <c r="AJ33" s="202">
        <f>ROUND(N(data!AH93), 0)</f>
        <v>0</v>
      </c>
      <c r="AK33" s="356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085</v>
      </c>
      <c r="B34" s="204" t="str">
        <f>RIGHT(data!$C$96,4)</f>
        <v>2023</v>
      </c>
      <c r="C34" s="12" t="str">
        <f>data!AI$55</f>
        <v>7250</v>
      </c>
      <c r="D34" s="12" t="s">
        <v>1143</v>
      </c>
      <c r="E34" s="202">
        <f>ROUND(N(data!AI59), 0)</f>
        <v>0</v>
      </c>
      <c r="F34" s="356">
        <f>ROUND(N(data!AI60), 2)</f>
        <v>0</v>
      </c>
      <c r="G34" s="202">
        <f>ROUND(N(data!AI61), 0)</f>
        <v>0</v>
      </c>
      <c r="H34" s="202">
        <f>ROUND(N(data!AI62), 0)</f>
        <v>0</v>
      </c>
      <c r="I34" s="202">
        <f>ROUND(N(data!AI63), 0)</f>
        <v>0</v>
      </c>
      <c r="J34" s="202">
        <f>ROUND(N(data!AI64), 0)</f>
        <v>0</v>
      </c>
      <c r="K34" s="202">
        <f>ROUND(N(data!AI65), 0)</f>
        <v>0</v>
      </c>
      <c r="L34" s="202">
        <f>ROUND(N(data!AI66), 0)</f>
        <v>0</v>
      </c>
      <c r="M34" s="202">
        <f>ROUND(N(data!AI67), 0)</f>
        <v>0</v>
      </c>
      <c r="N34" s="202">
        <f>ROUND(N(data!AI68), 0)</f>
        <v>0</v>
      </c>
      <c r="O34" s="202">
        <f>ROUND(N(data!AI69), 0)</f>
        <v>0</v>
      </c>
      <c r="P34" s="202">
        <f>ROUND(N(data!AI70), 0)</f>
        <v>0</v>
      </c>
      <c r="Q34" s="202">
        <f>ROUND(N(data!AI71), 0)</f>
        <v>0</v>
      </c>
      <c r="R34" s="202">
        <f>ROUND(N(data!AI72), 0)</f>
        <v>0</v>
      </c>
      <c r="S34" s="202">
        <f>ROUND(N(data!AI73), 0)</f>
        <v>0</v>
      </c>
      <c r="T34" s="202">
        <f>ROUND(N(data!AI74), 0)</f>
        <v>0</v>
      </c>
      <c r="U34" s="202">
        <f>ROUND(N(data!AI75), 0)</f>
        <v>0</v>
      </c>
      <c r="V34" s="202">
        <f>ROUND(N(data!AI76), 0)</f>
        <v>0</v>
      </c>
      <c r="W34" s="202">
        <f>ROUND(N(data!AI77), 0)</f>
        <v>0</v>
      </c>
      <c r="X34" s="202">
        <f>ROUND(N(data!AI78), 0)</f>
        <v>0</v>
      </c>
      <c r="Y34" s="202">
        <f>ROUND(N(data!AI79), 0)</f>
        <v>0</v>
      </c>
      <c r="Z34" s="202">
        <f>ROUND(N(data!AI80), 0)</f>
        <v>0</v>
      </c>
      <c r="AA34" s="202">
        <f>ROUND(N(data!AI81), 0)</f>
        <v>0</v>
      </c>
      <c r="AB34" s="202">
        <f>ROUND(N(data!AI82), 0)</f>
        <v>0</v>
      </c>
      <c r="AC34" s="202">
        <f>ROUND(N(data!AI83), 0)</f>
        <v>0</v>
      </c>
      <c r="AD34" s="202">
        <f>ROUND(N(data!AI84), 0)</f>
        <v>0</v>
      </c>
      <c r="AE34" s="202">
        <f>ROUND(N(data!AI89), 0)</f>
        <v>0</v>
      </c>
      <c r="AF34" s="202">
        <f>ROUND(N(data!AI87), 0)</f>
        <v>0</v>
      </c>
      <c r="AG34" s="202">
        <f>ROUND(N(data!AI90), 0)</f>
        <v>0</v>
      </c>
      <c r="AH34" s="202">
        <f>ROUND(N(data!AI91), 0)</f>
        <v>0</v>
      </c>
      <c r="AI34" s="202">
        <f>ROUND(N(data!AI92), 0)</f>
        <v>0</v>
      </c>
      <c r="AJ34" s="202">
        <f>ROUND(N(data!AI93), 0)</f>
        <v>0</v>
      </c>
      <c r="AK34" s="356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085</v>
      </c>
      <c r="B35" s="204" t="str">
        <f>RIGHT(data!$C$96,4)</f>
        <v>2023</v>
      </c>
      <c r="C35" s="12" t="str">
        <f>data!AJ$55</f>
        <v>7260</v>
      </c>
      <c r="D35" s="12" t="s">
        <v>1143</v>
      </c>
      <c r="E35" s="202">
        <f>ROUND(N(data!AJ59), 0)</f>
        <v>121532</v>
      </c>
      <c r="F35" s="356">
        <f>ROUND(N(data!AJ60), 2)</f>
        <v>197.92</v>
      </c>
      <c r="G35" s="202">
        <f>ROUND(N(data!AJ61), 0)</f>
        <v>26784397</v>
      </c>
      <c r="H35" s="202">
        <f>ROUND(N(data!AJ62), 0)</f>
        <v>6001856</v>
      </c>
      <c r="I35" s="202">
        <f>ROUND(N(data!AJ63), 0)</f>
        <v>2553925</v>
      </c>
      <c r="J35" s="202">
        <f>ROUND(N(data!AJ64), 0)</f>
        <v>3181617</v>
      </c>
      <c r="K35" s="202">
        <f>ROUND(N(data!AJ65), 0)</f>
        <v>139486</v>
      </c>
      <c r="L35" s="202">
        <f>ROUND(N(data!AJ66), 0)</f>
        <v>554707</v>
      </c>
      <c r="M35" s="202">
        <f>ROUND(N(data!AJ67), 0)</f>
        <v>1157457</v>
      </c>
      <c r="N35" s="202">
        <f>ROUND(N(data!AJ68), 0)</f>
        <v>-20628</v>
      </c>
      <c r="O35" s="202">
        <f>ROUND(N(data!AJ69), 0)</f>
        <v>394408</v>
      </c>
      <c r="P35" s="202">
        <f>ROUND(N(data!AJ70), 0)</f>
        <v>0</v>
      </c>
      <c r="Q35" s="202">
        <f>ROUND(N(data!AJ71), 0)</f>
        <v>0</v>
      </c>
      <c r="R35" s="202">
        <f>ROUND(N(data!AJ72), 0)</f>
        <v>0</v>
      </c>
      <c r="S35" s="202">
        <f>ROUND(N(data!AJ73), 0)</f>
        <v>0</v>
      </c>
      <c r="T35" s="202">
        <f>ROUND(N(data!AJ74), 0)</f>
        <v>0</v>
      </c>
      <c r="U35" s="202">
        <f>ROUND(N(data!AJ75), 0)</f>
        <v>0</v>
      </c>
      <c r="V35" s="202">
        <f>ROUND(N(data!AJ76), 0)</f>
        <v>0</v>
      </c>
      <c r="W35" s="202">
        <f>ROUND(N(data!AJ77), 0)</f>
        <v>56540</v>
      </c>
      <c r="X35" s="202">
        <f>ROUND(N(data!AJ78), 0)</f>
        <v>0</v>
      </c>
      <c r="Y35" s="202">
        <f>ROUND(N(data!AJ79), 0)</f>
        <v>0</v>
      </c>
      <c r="Z35" s="202">
        <f>ROUND(N(data!AJ80), 0)</f>
        <v>0</v>
      </c>
      <c r="AA35" s="202">
        <f>ROUND(N(data!AJ81), 0)</f>
        <v>0</v>
      </c>
      <c r="AB35" s="202">
        <f>ROUND(N(data!AJ82), 0)</f>
        <v>0</v>
      </c>
      <c r="AC35" s="202">
        <f>ROUND(N(data!AJ83), 0)</f>
        <v>337868</v>
      </c>
      <c r="AD35" s="202">
        <f>ROUND(N(data!AJ84), 0)</f>
        <v>0</v>
      </c>
      <c r="AE35" s="202">
        <f>ROUND(N(data!AJ89), 0)</f>
        <v>55389052</v>
      </c>
      <c r="AF35" s="202">
        <f>ROUND(N(data!AJ87), 0)</f>
        <v>1435704</v>
      </c>
      <c r="AG35" s="202">
        <f>ROUND(N(data!AJ90), 0)</f>
        <v>30507</v>
      </c>
      <c r="AH35" s="202">
        <f>ROUND(N(data!AJ91), 0)</f>
        <v>0</v>
      </c>
      <c r="AI35" s="202">
        <f>ROUND(N(data!AJ92), 0)</f>
        <v>359</v>
      </c>
      <c r="AJ35" s="202">
        <f>ROUND(N(data!AJ93), 0)</f>
        <v>26796</v>
      </c>
      <c r="AK35" s="356">
        <f>ROUND(N(data!AJ94), 2)</f>
        <v>3.29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085</v>
      </c>
      <c r="B36" s="204" t="str">
        <f>RIGHT(data!$C$96,4)</f>
        <v>2023</v>
      </c>
      <c r="C36" s="12" t="str">
        <f>data!AK$55</f>
        <v>7310</v>
      </c>
      <c r="D36" s="12" t="s">
        <v>1143</v>
      </c>
      <c r="E36" s="202">
        <f>ROUND(N(data!AK59), 0)</f>
        <v>0</v>
      </c>
      <c r="F36" s="356">
        <f>ROUND(N(data!AK60), 2)</f>
        <v>0</v>
      </c>
      <c r="G36" s="202">
        <f>ROUND(N(data!AK61), 0)</f>
        <v>0</v>
      </c>
      <c r="H36" s="202">
        <f>ROUND(N(data!AK62), 0)</f>
        <v>0</v>
      </c>
      <c r="I36" s="202">
        <f>ROUND(N(data!AK63), 0)</f>
        <v>0</v>
      </c>
      <c r="J36" s="202">
        <f>ROUND(N(data!AK64), 0)</f>
        <v>0</v>
      </c>
      <c r="K36" s="202">
        <f>ROUND(N(data!AK65), 0)</f>
        <v>0</v>
      </c>
      <c r="L36" s="202">
        <f>ROUND(N(data!AK66), 0)</f>
        <v>0</v>
      </c>
      <c r="M36" s="202">
        <f>ROUND(N(data!AK67), 0)</f>
        <v>0</v>
      </c>
      <c r="N36" s="202">
        <f>ROUND(N(data!AK68), 0)</f>
        <v>0</v>
      </c>
      <c r="O36" s="202">
        <f>ROUND(N(data!AK69), 0)</f>
        <v>0</v>
      </c>
      <c r="P36" s="202">
        <f>ROUND(N(data!AK70), 0)</f>
        <v>0</v>
      </c>
      <c r="Q36" s="202">
        <f>ROUND(N(data!AK71), 0)</f>
        <v>0</v>
      </c>
      <c r="R36" s="202">
        <f>ROUND(N(data!AK72), 0)</f>
        <v>0</v>
      </c>
      <c r="S36" s="202">
        <f>ROUND(N(data!AK73), 0)</f>
        <v>0</v>
      </c>
      <c r="T36" s="202">
        <f>ROUND(N(data!AK74), 0)</f>
        <v>0</v>
      </c>
      <c r="U36" s="202">
        <f>ROUND(N(data!AK75), 0)</f>
        <v>0</v>
      </c>
      <c r="V36" s="202">
        <f>ROUND(N(data!AK76), 0)</f>
        <v>0</v>
      </c>
      <c r="W36" s="202">
        <f>ROUND(N(data!AK77), 0)</f>
        <v>0</v>
      </c>
      <c r="X36" s="202">
        <f>ROUND(N(data!AK78), 0)</f>
        <v>0</v>
      </c>
      <c r="Y36" s="202">
        <f>ROUND(N(data!AK79), 0)</f>
        <v>0</v>
      </c>
      <c r="Z36" s="202">
        <f>ROUND(N(data!AK80), 0)</f>
        <v>0</v>
      </c>
      <c r="AA36" s="202">
        <f>ROUND(N(data!AK81), 0)</f>
        <v>0</v>
      </c>
      <c r="AB36" s="202">
        <f>ROUND(N(data!AK82), 0)</f>
        <v>0</v>
      </c>
      <c r="AC36" s="202">
        <f>ROUND(N(data!AK83), 0)</f>
        <v>0</v>
      </c>
      <c r="AD36" s="202">
        <f>ROUND(N(data!AK84), 0)</f>
        <v>0</v>
      </c>
      <c r="AE36" s="202">
        <f>ROUND(N(data!AK89), 0)</f>
        <v>0</v>
      </c>
      <c r="AF36" s="202">
        <f>ROUND(N(data!AK87), 0)</f>
        <v>0</v>
      </c>
      <c r="AG36" s="202">
        <f>ROUND(N(data!AK90), 0)</f>
        <v>0</v>
      </c>
      <c r="AH36" s="202">
        <f>ROUND(N(data!AK91), 0)</f>
        <v>0</v>
      </c>
      <c r="AI36" s="202">
        <f>ROUND(N(data!AK92), 0)</f>
        <v>0</v>
      </c>
      <c r="AJ36" s="202">
        <f>ROUND(N(data!AK93), 0)</f>
        <v>0</v>
      </c>
      <c r="AK36" s="356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085</v>
      </c>
      <c r="B37" s="204" t="str">
        <f>RIGHT(data!$C$96,4)</f>
        <v>2023</v>
      </c>
      <c r="C37" s="12" t="str">
        <f>data!AL$55</f>
        <v>7320</v>
      </c>
      <c r="D37" s="12" t="s">
        <v>1143</v>
      </c>
      <c r="E37" s="202">
        <f>ROUND(N(data!AL59), 0)</f>
        <v>0</v>
      </c>
      <c r="F37" s="356">
        <f>ROUND(N(data!AL60), 2)</f>
        <v>0</v>
      </c>
      <c r="G37" s="202">
        <f>ROUND(N(data!AL61), 0)</f>
        <v>0</v>
      </c>
      <c r="H37" s="202">
        <f>ROUND(N(data!AL62), 0)</f>
        <v>0</v>
      </c>
      <c r="I37" s="202">
        <f>ROUND(N(data!AL63), 0)</f>
        <v>0</v>
      </c>
      <c r="J37" s="202">
        <f>ROUND(N(data!AL64), 0)</f>
        <v>0</v>
      </c>
      <c r="K37" s="202">
        <f>ROUND(N(data!AL65), 0)</f>
        <v>0</v>
      </c>
      <c r="L37" s="202">
        <f>ROUND(N(data!AL66), 0)</f>
        <v>0</v>
      </c>
      <c r="M37" s="202">
        <f>ROUND(N(data!AL67), 0)</f>
        <v>0</v>
      </c>
      <c r="N37" s="202">
        <f>ROUND(N(data!AL68), 0)</f>
        <v>0</v>
      </c>
      <c r="O37" s="202">
        <f>ROUND(N(data!AL69), 0)</f>
        <v>0</v>
      </c>
      <c r="P37" s="202">
        <f>ROUND(N(data!AL70), 0)</f>
        <v>0</v>
      </c>
      <c r="Q37" s="202">
        <f>ROUND(N(data!AL71), 0)</f>
        <v>0</v>
      </c>
      <c r="R37" s="202">
        <f>ROUND(N(data!AL72), 0)</f>
        <v>0</v>
      </c>
      <c r="S37" s="202">
        <f>ROUND(N(data!AL73), 0)</f>
        <v>0</v>
      </c>
      <c r="T37" s="202">
        <f>ROUND(N(data!AL74), 0)</f>
        <v>0</v>
      </c>
      <c r="U37" s="202">
        <f>ROUND(N(data!AL75), 0)</f>
        <v>0</v>
      </c>
      <c r="V37" s="202">
        <f>ROUND(N(data!AL76), 0)</f>
        <v>0</v>
      </c>
      <c r="W37" s="202">
        <f>ROUND(N(data!AL77), 0)</f>
        <v>0</v>
      </c>
      <c r="X37" s="202">
        <f>ROUND(N(data!AL78), 0)</f>
        <v>0</v>
      </c>
      <c r="Y37" s="202">
        <f>ROUND(N(data!AL79), 0)</f>
        <v>0</v>
      </c>
      <c r="Z37" s="202">
        <f>ROUND(N(data!AL80), 0)</f>
        <v>0</v>
      </c>
      <c r="AA37" s="202">
        <f>ROUND(N(data!AL81), 0)</f>
        <v>0</v>
      </c>
      <c r="AB37" s="202">
        <f>ROUND(N(data!AL82), 0)</f>
        <v>0</v>
      </c>
      <c r="AC37" s="202">
        <f>ROUND(N(data!AL83), 0)</f>
        <v>0</v>
      </c>
      <c r="AD37" s="202">
        <f>ROUND(N(data!AL84), 0)</f>
        <v>0</v>
      </c>
      <c r="AE37" s="202">
        <f>ROUND(N(data!AL89), 0)</f>
        <v>0</v>
      </c>
      <c r="AF37" s="202">
        <f>ROUND(N(data!AL87), 0)</f>
        <v>0</v>
      </c>
      <c r="AG37" s="202">
        <f>ROUND(N(data!AL90), 0)</f>
        <v>0</v>
      </c>
      <c r="AH37" s="202">
        <f>ROUND(N(data!AL91), 0)</f>
        <v>0</v>
      </c>
      <c r="AI37" s="202">
        <f>ROUND(N(data!AL92), 0)</f>
        <v>0</v>
      </c>
      <c r="AJ37" s="202">
        <f>ROUND(N(data!AL93), 0)</f>
        <v>0</v>
      </c>
      <c r="AK37" s="356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085</v>
      </c>
      <c r="B38" s="204" t="str">
        <f>RIGHT(data!$C$96,4)</f>
        <v>2023</v>
      </c>
      <c r="C38" s="12" t="str">
        <f>data!AM$55</f>
        <v>7330</v>
      </c>
      <c r="D38" s="12" t="s">
        <v>1143</v>
      </c>
      <c r="E38" s="202">
        <f>ROUND(N(data!AM59), 0)</f>
        <v>0</v>
      </c>
      <c r="F38" s="356">
        <f>ROUND(N(data!AM60), 2)</f>
        <v>0</v>
      </c>
      <c r="G38" s="202">
        <f>ROUND(N(data!AM61), 0)</f>
        <v>0</v>
      </c>
      <c r="H38" s="202">
        <f>ROUND(N(data!AM62), 0)</f>
        <v>0</v>
      </c>
      <c r="I38" s="202">
        <f>ROUND(N(data!AM63), 0)</f>
        <v>0</v>
      </c>
      <c r="J38" s="202">
        <f>ROUND(N(data!AM64), 0)</f>
        <v>0</v>
      </c>
      <c r="K38" s="202">
        <f>ROUND(N(data!AM65), 0)</f>
        <v>0</v>
      </c>
      <c r="L38" s="202">
        <f>ROUND(N(data!AM66), 0)</f>
        <v>0</v>
      </c>
      <c r="M38" s="202">
        <f>ROUND(N(data!AM67), 0)</f>
        <v>0</v>
      </c>
      <c r="N38" s="202">
        <f>ROUND(N(data!AM68), 0)</f>
        <v>0</v>
      </c>
      <c r="O38" s="202">
        <f>ROUND(N(data!AM69), 0)</f>
        <v>0</v>
      </c>
      <c r="P38" s="202">
        <f>ROUND(N(data!AM70), 0)</f>
        <v>0</v>
      </c>
      <c r="Q38" s="202">
        <f>ROUND(N(data!AM71), 0)</f>
        <v>0</v>
      </c>
      <c r="R38" s="202">
        <f>ROUND(N(data!AM72), 0)</f>
        <v>0</v>
      </c>
      <c r="S38" s="202">
        <f>ROUND(N(data!AM73), 0)</f>
        <v>0</v>
      </c>
      <c r="T38" s="202">
        <f>ROUND(N(data!AM74), 0)</f>
        <v>0</v>
      </c>
      <c r="U38" s="202">
        <f>ROUND(N(data!AM75), 0)</f>
        <v>0</v>
      </c>
      <c r="V38" s="202">
        <f>ROUND(N(data!AM76), 0)</f>
        <v>0</v>
      </c>
      <c r="W38" s="202">
        <f>ROUND(N(data!AM77), 0)</f>
        <v>0</v>
      </c>
      <c r="X38" s="202">
        <f>ROUND(N(data!AM78), 0)</f>
        <v>0</v>
      </c>
      <c r="Y38" s="202">
        <f>ROUND(N(data!AM79), 0)</f>
        <v>0</v>
      </c>
      <c r="Z38" s="202">
        <f>ROUND(N(data!AM80), 0)</f>
        <v>0</v>
      </c>
      <c r="AA38" s="202">
        <f>ROUND(N(data!AM81), 0)</f>
        <v>0</v>
      </c>
      <c r="AB38" s="202">
        <f>ROUND(N(data!AM82), 0)</f>
        <v>0</v>
      </c>
      <c r="AC38" s="202">
        <f>ROUND(N(data!AM83), 0)</f>
        <v>0</v>
      </c>
      <c r="AD38" s="202">
        <f>ROUND(N(data!AM84), 0)</f>
        <v>0</v>
      </c>
      <c r="AE38" s="202">
        <f>ROUND(N(data!AM89), 0)</f>
        <v>0</v>
      </c>
      <c r="AF38" s="202">
        <f>ROUND(N(data!AM87), 0)</f>
        <v>0</v>
      </c>
      <c r="AG38" s="202">
        <f>ROUND(N(data!AM90), 0)</f>
        <v>0</v>
      </c>
      <c r="AH38" s="202">
        <f>ROUND(N(data!AM91), 0)</f>
        <v>0</v>
      </c>
      <c r="AI38" s="202">
        <f>ROUND(N(data!AM92), 0)</f>
        <v>0</v>
      </c>
      <c r="AJ38" s="202">
        <f>ROUND(N(data!AM93), 0)</f>
        <v>0</v>
      </c>
      <c r="AK38" s="356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085</v>
      </c>
      <c r="B39" s="204" t="str">
        <f>RIGHT(data!$C$96,4)</f>
        <v>2023</v>
      </c>
      <c r="C39" s="12" t="str">
        <f>data!AN$55</f>
        <v>7340</v>
      </c>
      <c r="D39" s="12" t="s">
        <v>1143</v>
      </c>
      <c r="E39" s="202">
        <f>ROUND(N(data!AN59), 0)</f>
        <v>0</v>
      </c>
      <c r="F39" s="356">
        <f>ROUND(N(data!AN60), 2)</f>
        <v>0</v>
      </c>
      <c r="G39" s="202">
        <f>ROUND(N(data!AN61), 0)</f>
        <v>0</v>
      </c>
      <c r="H39" s="202">
        <f>ROUND(N(data!AN62), 0)</f>
        <v>0</v>
      </c>
      <c r="I39" s="202">
        <f>ROUND(N(data!AN63), 0)</f>
        <v>0</v>
      </c>
      <c r="J39" s="202">
        <f>ROUND(N(data!AN64), 0)</f>
        <v>0</v>
      </c>
      <c r="K39" s="202">
        <f>ROUND(N(data!AN65), 0)</f>
        <v>0</v>
      </c>
      <c r="L39" s="202">
        <f>ROUND(N(data!AN66), 0)</f>
        <v>0</v>
      </c>
      <c r="M39" s="202">
        <f>ROUND(N(data!AN67), 0)</f>
        <v>0</v>
      </c>
      <c r="N39" s="202">
        <f>ROUND(N(data!AN68), 0)</f>
        <v>0</v>
      </c>
      <c r="O39" s="202">
        <f>ROUND(N(data!AN69), 0)</f>
        <v>0</v>
      </c>
      <c r="P39" s="202">
        <f>ROUND(N(data!AN70), 0)</f>
        <v>0</v>
      </c>
      <c r="Q39" s="202">
        <f>ROUND(N(data!AN71), 0)</f>
        <v>0</v>
      </c>
      <c r="R39" s="202">
        <f>ROUND(N(data!AN72), 0)</f>
        <v>0</v>
      </c>
      <c r="S39" s="202">
        <f>ROUND(N(data!AN73), 0)</f>
        <v>0</v>
      </c>
      <c r="T39" s="202">
        <f>ROUND(N(data!AN74), 0)</f>
        <v>0</v>
      </c>
      <c r="U39" s="202">
        <f>ROUND(N(data!AN75), 0)</f>
        <v>0</v>
      </c>
      <c r="V39" s="202">
        <f>ROUND(N(data!AN76), 0)</f>
        <v>0</v>
      </c>
      <c r="W39" s="202">
        <f>ROUND(N(data!AN77), 0)</f>
        <v>0</v>
      </c>
      <c r="X39" s="202">
        <f>ROUND(N(data!AN78), 0)</f>
        <v>0</v>
      </c>
      <c r="Y39" s="202">
        <f>ROUND(N(data!AN79), 0)</f>
        <v>0</v>
      </c>
      <c r="Z39" s="202">
        <f>ROUND(N(data!AN80), 0)</f>
        <v>0</v>
      </c>
      <c r="AA39" s="202">
        <f>ROUND(N(data!AN81), 0)</f>
        <v>0</v>
      </c>
      <c r="AB39" s="202">
        <f>ROUND(N(data!AN82), 0)</f>
        <v>0</v>
      </c>
      <c r="AC39" s="202">
        <f>ROUND(N(data!AN83), 0)</f>
        <v>0</v>
      </c>
      <c r="AD39" s="202">
        <f>ROUND(N(data!AN84), 0)</f>
        <v>0</v>
      </c>
      <c r="AE39" s="202">
        <f>ROUND(N(data!AN89), 0)</f>
        <v>0</v>
      </c>
      <c r="AF39" s="202">
        <f>ROUND(N(data!AN87), 0)</f>
        <v>0</v>
      </c>
      <c r="AG39" s="202">
        <f>ROUND(N(data!AN90), 0)</f>
        <v>0</v>
      </c>
      <c r="AH39" s="202">
        <f>ROUND(N(data!AN91), 0)</f>
        <v>0</v>
      </c>
      <c r="AI39" s="202">
        <f>ROUND(N(data!AN92), 0)</f>
        <v>0</v>
      </c>
      <c r="AJ39" s="202">
        <f>ROUND(N(data!AN93), 0)</f>
        <v>0</v>
      </c>
      <c r="AK39" s="356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085</v>
      </c>
      <c r="B40" s="204" t="str">
        <f>RIGHT(data!$C$96,4)</f>
        <v>2023</v>
      </c>
      <c r="C40" s="12" t="str">
        <f>data!AO$55</f>
        <v>7350</v>
      </c>
      <c r="D40" s="12" t="s">
        <v>1143</v>
      </c>
      <c r="E40" s="202">
        <f>ROUND(N(data!AO59), 0)</f>
        <v>7872</v>
      </c>
      <c r="F40" s="356">
        <f>ROUND(N(data!AO60), 2)</f>
        <v>3.64</v>
      </c>
      <c r="G40" s="202">
        <f>ROUND(N(data!AO61), 0)</f>
        <v>423838</v>
      </c>
      <c r="H40" s="202">
        <f>ROUND(N(data!AO62), 0)</f>
        <v>94974</v>
      </c>
      <c r="I40" s="202">
        <f>ROUND(N(data!AO63), 0)</f>
        <v>44263</v>
      </c>
      <c r="J40" s="202">
        <f>ROUND(N(data!AO64), 0)</f>
        <v>8046</v>
      </c>
      <c r="K40" s="202">
        <f>ROUND(N(data!AO65), 0)</f>
        <v>0</v>
      </c>
      <c r="L40" s="202">
        <f>ROUND(N(data!AO66), 0)</f>
        <v>3604</v>
      </c>
      <c r="M40" s="202">
        <f>ROUND(N(data!AO67), 0)</f>
        <v>28342</v>
      </c>
      <c r="N40" s="202">
        <f>ROUND(N(data!AO68), 0)</f>
        <v>0</v>
      </c>
      <c r="O40" s="202">
        <f>ROUND(N(data!AO69), 0)</f>
        <v>4459</v>
      </c>
      <c r="P40" s="202">
        <f>ROUND(N(data!AO70), 0)</f>
        <v>0</v>
      </c>
      <c r="Q40" s="202">
        <f>ROUND(N(data!AO71), 0)</f>
        <v>0</v>
      </c>
      <c r="R40" s="202">
        <f>ROUND(N(data!AO72), 0)</f>
        <v>0</v>
      </c>
      <c r="S40" s="202">
        <f>ROUND(N(data!AO73), 0)</f>
        <v>0</v>
      </c>
      <c r="T40" s="202">
        <f>ROUND(N(data!AO74), 0)</f>
        <v>0</v>
      </c>
      <c r="U40" s="202">
        <f>ROUND(N(data!AO75), 0)</f>
        <v>0</v>
      </c>
      <c r="V40" s="202">
        <f>ROUND(N(data!AO76), 0)</f>
        <v>0</v>
      </c>
      <c r="W40" s="202">
        <f>ROUND(N(data!AO77), 0)</f>
        <v>1641</v>
      </c>
      <c r="X40" s="202">
        <f>ROUND(N(data!AO78), 0)</f>
        <v>0</v>
      </c>
      <c r="Y40" s="202">
        <f>ROUND(N(data!AO79), 0)</f>
        <v>0</v>
      </c>
      <c r="Z40" s="202">
        <f>ROUND(N(data!AO80), 0)</f>
        <v>0</v>
      </c>
      <c r="AA40" s="202">
        <f>ROUND(N(data!AO81), 0)</f>
        <v>0</v>
      </c>
      <c r="AB40" s="202">
        <f>ROUND(N(data!AO82), 0)</f>
        <v>0</v>
      </c>
      <c r="AC40" s="202">
        <f>ROUND(N(data!AO83), 0)</f>
        <v>2818</v>
      </c>
      <c r="AD40" s="202">
        <f>ROUND(N(data!AO84), 0)</f>
        <v>0</v>
      </c>
      <c r="AE40" s="202">
        <f>ROUND(N(data!AO89), 0)</f>
        <v>0</v>
      </c>
      <c r="AF40" s="202">
        <f>ROUND(N(data!AO87), 0)</f>
        <v>0</v>
      </c>
      <c r="AG40" s="202">
        <f>ROUND(N(data!AO90), 0)</f>
        <v>747</v>
      </c>
      <c r="AH40" s="202">
        <f>ROUND(N(data!AO91), 0)</f>
        <v>0</v>
      </c>
      <c r="AI40" s="202">
        <f>ROUND(N(data!AO92), 0)</f>
        <v>53</v>
      </c>
      <c r="AJ40" s="202">
        <f>ROUND(N(data!AO93), 0)</f>
        <v>4002</v>
      </c>
      <c r="AK40" s="356">
        <f>ROUND(N(data!AO94), 2)</f>
        <v>3.02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085</v>
      </c>
      <c r="B41" s="204" t="str">
        <f>RIGHT(data!$C$96,4)</f>
        <v>2023</v>
      </c>
      <c r="C41" s="12" t="str">
        <f>data!AP$55</f>
        <v>7380</v>
      </c>
      <c r="D41" s="12" t="s">
        <v>1143</v>
      </c>
      <c r="E41" s="202">
        <f>ROUND(N(data!AP59), 0)</f>
        <v>2717</v>
      </c>
      <c r="F41" s="356">
        <f>ROUND(N(data!AP60), 2)</f>
        <v>3.75</v>
      </c>
      <c r="G41" s="202">
        <f>ROUND(N(data!AP61), 0)</f>
        <v>415129</v>
      </c>
      <c r="H41" s="202">
        <f>ROUND(N(data!AP62), 0)</f>
        <v>93022</v>
      </c>
      <c r="I41" s="202">
        <f>ROUND(N(data!AP63), 0)</f>
        <v>555300</v>
      </c>
      <c r="J41" s="202">
        <f>ROUND(N(data!AP64), 0)</f>
        <v>1351064</v>
      </c>
      <c r="K41" s="202">
        <f>ROUND(N(data!AP65), 0)</f>
        <v>20185</v>
      </c>
      <c r="L41" s="202">
        <f>ROUND(N(data!AP66), 0)</f>
        <v>506810</v>
      </c>
      <c r="M41" s="202">
        <f>ROUND(N(data!AP67), 0)</f>
        <v>0</v>
      </c>
      <c r="N41" s="202">
        <f>ROUND(N(data!AP68), 0)</f>
        <v>2955</v>
      </c>
      <c r="O41" s="202">
        <f>ROUND(N(data!AP69), 0)</f>
        <v>31001</v>
      </c>
      <c r="P41" s="202">
        <f>ROUND(N(data!AP70), 0)</f>
        <v>0</v>
      </c>
      <c r="Q41" s="202">
        <f>ROUND(N(data!AP71), 0)</f>
        <v>0</v>
      </c>
      <c r="R41" s="202">
        <f>ROUND(N(data!AP72), 0)</f>
        <v>0</v>
      </c>
      <c r="S41" s="202">
        <f>ROUND(N(data!AP73), 0)</f>
        <v>0</v>
      </c>
      <c r="T41" s="202">
        <f>ROUND(N(data!AP74), 0)</f>
        <v>0</v>
      </c>
      <c r="U41" s="202">
        <f>ROUND(N(data!AP75), 0)</f>
        <v>0</v>
      </c>
      <c r="V41" s="202">
        <f>ROUND(N(data!AP76), 0)</f>
        <v>0</v>
      </c>
      <c r="W41" s="202">
        <f>ROUND(N(data!AP77), 0)</f>
        <v>15980</v>
      </c>
      <c r="X41" s="202">
        <f>ROUND(N(data!AP78), 0)</f>
        <v>0</v>
      </c>
      <c r="Y41" s="202">
        <f>ROUND(N(data!AP79), 0)</f>
        <v>0</v>
      </c>
      <c r="Z41" s="202">
        <f>ROUND(N(data!AP80), 0)</f>
        <v>0</v>
      </c>
      <c r="AA41" s="202">
        <f>ROUND(N(data!AP81), 0)</f>
        <v>0</v>
      </c>
      <c r="AB41" s="202">
        <f>ROUND(N(data!AP82), 0)</f>
        <v>0</v>
      </c>
      <c r="AC41" s="202">
        <f>ROUND(N(data!AP83), 0)</f>
        <v>15021</v>
      </c>
      <c r="AD41" s="202">
        <f>ROUND(N(data!AP84), 0)</f>
        <v>0</v>
      </c>
      <c r="AE41" s="202">
        <f>ROUND(N(data!AP89), 0)</f>
        <v>2088543</v>
      </c>
      <c r="AF41" s="202">
        <f>ROUND(N(data!AP87), 0)</f>
        <v>54270</v>
      </c>
      <c r="AG41" s="202">
        <f>ROUND(N(data!AP90), 0)</f>
        <v>0</v>
      </c>
      <c r="AH41" s="202">
        <f>ROUND(N(data!AP91), 0)</f>
        <v>0</v>
      </c>
      <c r="AI41" s="202">
        <f>ROUND(N(data!AP92), 0)</f>
        <v>0</v>
      </c>
      <c r="AJ41" s="202">
        <f>ROUND(N(data!AP93), 0)</f>
        <v>0</v>
      </c>
      <c r="AK41" s="356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085</v>
      </c>
      <c r="B42" s="204" t="str">
        <f>RIGHT(data!$C$96,4)</f>
        <v>2023</v>
      </c>
      <c r="C42" s="12" t="str">
        <f>data!AQ$55</f>
        <v>7390</v>
      </c>
      <c r="D42" s="12" t="s">
        <v>1143</v>
      </c>
      <c r="E42" s="202">
        <f>ROUND(N(data!AQ59), 0)</f>
        <v>0</v>
      </c>
      <c r="F42" s="356">
        <f>ROUND(N(data!AQ60), 2)</f>
        <v>0</v>
      </c>
      <c r="G42" s="202">
        <f>ROUND(N(data!AQ61), 0)</f>
        <v>0</v>
      </c>
      <c r="H42" s="202">
        <f>ROUND(N(data!AQ62), 0)</f>
        <v>0</v>
      </c>
      <c r="I42" s="202">
        <f>ROUND(N(data!AQ63), 0)</f>
        <v>0</v>
      </c>
      <c r="J42" s="202">
        <f>ROUND(N(data!AQ64), 0)</f>
        <v>0</v>
      </c>
      <c r="K42" s="202">
        <f>ROUND(N(data!AQ65), 0)</f>
        <v>0</v>
      </c>
      <c r="L42" s="202">
        <f>ROUND(N(data!AQ66), 0)</f>
        <v>0</v>
      </c>
      <c r="M42" s="202">
        <f>ROUND(N(data!AQ67), 0)</f>
        <v>0</v>
      </c>
      <c r="N42" s="202">
        <f>ROUND(N(data!AQ68), 0)</f>
        <v>0</v>
      </c>
      <c r="O42" s="202">
        <f>ROUND(N(data!AQ69), 0)</f>
        <v>0</v>
      </c>
      <c r="P42" s="202">
        <f>ROUND(N(data!AQ70), 0)</f>
        <v>0</v>
      </c>
      <c r="Q42" s="202">
        <f>ROUND(N(data!AQ71), 0)</f>
        <v>0</v>
      </c>
      <c r="R42" s="202">
        <f>ROUND(N(data!AQ72), 0)</f>
        <v>0</v>
      </c>
      <c r="S42" s="202">
        <f>ROUND(N(data!AQ73), 0)</f>
        <v>0</v>
      </c>
      <c r="T42" s="202">
        <f>ROUND(N(data!AQ74), 0)</f>
        <v>0</v>
      </c>
      <c r="U42" s="202">
        <f>ROUND(N(data!AQ75), 0)</f>
        <v>0</v>
      </c>
      <c r="V42" s="202">
        <f>ROUND(N(data!AQ76), 0)</f>
        <v>0</v>
      </c>
      <c r="W42" s="202">
        <f>ROUND(N(data!AQ77), 0)</f>
        <v>0</v>
      </c>
      <c r="X42" s="202">
        <f>ROUND(N(data!AQ78), 0)</f>
        <v>0</v>
      </c>
      <c r="Y42" s="202">
        <f>ROUND(N(data!AQ79), 0)</f>
        <v>0</v>
      </c>
      <c r="Z42" s="202">
        <f>ROUND(N(data!AQ80), 0)</f>
        <v>0</v>
      </c>
      <c r="AA42" s="202">
        <f>ROUND(N(data!AQ81), 0)</f>
        <v>0</v>
      </c>
      <c r="AB42" s="202">
        <f>ROUND(N(data!AQ82), 0)</f>
        <v>0</v>
      </c>
      <c r="AC42" s="202">
        <f>ROUND(N(data!AQ83), 0)</f>
        <v>0</v>
      </c>
      <c r="AD42" s="202">
        <f>ROUND(N(data!AQ84), 0)</f>
        <v>0</v>
      </c>
      <c r="AE42" s="202">
        <f>ROUND(N(data!AQ89), 0)</f>
        <v>0</v>
      </c>
      <c r="AF42" s="202">
        <f>ROUND(N(data!AQ87), 0)</f>
        <v>0</v>
      </c>
      <c r="AG42" s="202">
        <f>ROUND(N(data!AQ90), 0)</f>
        <v>0</v>
      </c>
      <c r="AH42" s="202">
        <f>ROUND(N(data!AQ91), 0)</f>
        <v>0</v>
      </c>
      <c r="AI42" s="202">
        <f>ROUND(N(data!AQ92), 0)</f>
        <v>0</v>
      </c>
      <c r="AJ42" s="202">
        <f>ROUND(N(data!AQ93), 0)</f>
        <v>0</v>
      </c>
      <c r="AK42" s="356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085</v>
      </c>
      <c r="B43" s="204" t="str">
        <f>RIGHT(data!$C$96,4)</f>
        <v>2023</v>
      </c>
      <c r="C43" s="12" t="str">
        <f>data!AR$55</f>
        <v>7400</v>
      </c>
      <c r="D43" s="12" t="s">
        <v>1143</v>
      </c>
      <c r="E43" s="202">
        <f>ROUND(N(data!AR59), 0)</f>
        <v>8390</v>
      </c>
      <c r="F43" s="356">
        <f>ROUND(N(data!AR60), 2)</f>
        <v>25.42</v>
      </c>
      <c r="G43" s="202">
        <f>ROUND(N(data!AR61), 0)</f>
        <v>2639094</v>
      </c>
      <c r="H43" s="202">
        <f>ROUND(N(data!AR62), 0)</f>
        <v>591369</v>
      </c>
      <c r="I43" s="202">
        <f>ROUND(N(data!AR63), 0)</f>
        <v>319965</v>
      </c>
      <c r="J43" s="202">
        <f>ROUND(N(data!AR64), 0)</f>
        <v>192390</v>
      </c>
      <c r="K43" s="202">
        <f>ROUND(N(data!AR65), 0)</f>
        <v>2658</v>
      </c>
      <c r="L43" s="202">
        <f>ROUND(N(data!AR66), 0)</f>
        <v>57689</v>
      </c>
      <c r="M43" s="202">
        <f>ROUND(N(data!AR67), 0)</f>
        <v>0</v>
      </c>
      <c r="N43" s="202">
        <f>ROUND(N(data!AR68), 0)</f>
        <v>40377</v>
      </c>
      <c r="O43" s="202">
        <f>ROUND(N(data!AR69), 0)</f>
        <v>85290</v>
      </c>
      <c r="P43" s="202">
        <f>ROUND(N(data!AR70), 0)</f>
        <v>0</v>
      </c>
      <c r="Q43" s="202">
        <f>ROUND(N(data!AR71), 0)</f>
        <v>0</v>
      </c>
      <c r="R43" s="202">
        <f>ROUND(N(data!AR72), 0)</f>
        <v>0</v>
      </c>
      <c r="S43" s="202">
        <f>ROUND(N(data!AR73), 0)</f>
        <v>0</v>
      </c>
      <c r="T43" s="202">
        <f>ROUND(N(data!AR74), 0)</f>
        <v>0</v>
      </c>
      <c r="U43" s="202">
        <f>ROUND(N(data!AR75), 0)</f>
        <v>0</v>
      </c>
      <c r="V43" s="202">
        <f>ROUND(N(data!AR76), 0)</f>
        <v>0</v>
      </c>
      <c r="W43" s="202">
        <f>ROUND(N(data!AR77), 0)</f>
        <v>386</v>
      </c>
      <c r="X43" s="202">
        <f>ROUND(N(data!AR78), 0)</f>
        <v>0</v>
      </c>
      <c r="Y43" s="202">
        <f>ROUND(N(data!AR79), 0)</f>
        <v>0</v>
      </c>
      <c r="Z43" s="202">
        <f>ROUND(N(data!AR80), 0)</f>
        <v>0</v>
      </c>
      <c r="AA43" s="202">
        <f>ROUND(N(data!AR81), 0)</f>
        <v>0</v>
      </c>
      <c r="AB43" s="202">
        <f>ROUND(N(data!AR82), 0)</f>
        <v>0</v>
      </c>
      <c r="AC43" s="202">
        <f>ROUND(N(data!AR83), 0)</f>
        <v>84904</v>
      </c>
      <c r="AD43" s="202">
        <f>ROUND(N(data!AR84), 0)</f>
        <v>0</v>
      </c>
      <c r="AE43" s="202">
        <f>ROUND(N(data!AR89), 0)</f>
        <v>2824915</v>
      </c>
      <c r="AF43" s="202">
        <f>ROUND(N(data!AR87), 0)</f>
        <v>0</v>
      </c>
      <c r="AG43" s="202">
        <f>ROUND(N(data!AR90), 0)</f>
        <v>0</v>
      </c>
      <c r="AH43" s="202">
        <f>ROUND(N(data!AR91), 0)</f>
        <v>0</v>
      </c>
      <c r="AI43" s="202">
        <f>ROUND(N(data!AR92), 0)</f>
        <v>0</v>
      </c>
      <c r="AJ43" s="202">
        <f>ROUND(N(data!AR93), 0)</f>
        <v>0</v>
      </c>
      <c r="AK43" s="356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085</v>
      </c>
      <c r="B44" s="204" t="str">
        <f>RIGHT(data!$C$96,4)</f>
        <v>2023</v>
      </c>
      <c r="C44" s="12" t="str">
        <f>data!AS$55</f>
        <v>7410</v>
      </c>
      <c r="D44" s="12" t="s">
        <v>1143</v>
      </c>
      <c r="E44" s="202">
        <f>ROUND(N(data!AS59), 0)</f>
        <v>0</v>
      </c>
      <c r="F44" s="356">
        <f>ROUND(N(data!AS60), 2)</f>
        <v>0</v>
      </c>
      <c r="G44" s="202">
        <f>ROUND(N(data!AS61), 0)</f>
        <v>0</v>
      </c>
      <c r="H44" s="202">
        <f>ROUND(N(data!AS62), 0)</f>
        <v>0</v>
      </c>
      <c r="I44" s="202">
        <f>ROUND(N(data!AS63), 0)</f>
        <v>0</v>
      </c>
      <c r="J44" s="202">
        <f>ROUND(N(data!AS64), 0)</f>
        <v>0</v>
      </c>
      <c r="K44" s="202">
        <f>ROUND(N(data!AS65), 0)</f>
        <v>0</v>
      </c>
      <c r="L44" s="202">
        <f>ROUND(N(data!AS66), 0)</f>
        <v>0</v>
      </c>
      <c r="M44" s="202">
        <f>ROUND(N(data!AS67), 0)</f>
        <v>0</v>
      </c>
      <c r="N44" s="202">
        <f>ROUND(N(data!AS68), 0)</f>
        <v>0</v>
      </c>
      <c r="O44" s="202">
        <f>ROUND(N(data!AS69), 0)</f>
        <v>0</v>
      </c>
      <c r="P44" s="202">
        <f>ROUND(N(data!AS70), 0)</f>
        <v>0</v>
      </c>
      <c r="Q44" s="202">
        <f>ROUND(N(data!AS71), 0)</f>
        <v>0</v>
      </c>
      <c r="R44" s="202">
        <f>ROUND(N(data!AS72), 0)</f>
        <v>0</v>
      </c>
      <c r="S44" s="202">
        <f>ROUND(N(data!AS73), 0)</f>
        <v>0</v>
      </c>
      <c r="T44" s="202">
        <f>ROUND(N(data!AS74), 0)</f>
        <v>0</v>
      </c>
      <c r="U44" s="202">
        <f>ROUND(N(data!AS75), 0)</f>
        <v>0</v>
      </c>
      <c r="V44" s="202">
        <f>ROUND(N(data!AS76), 0)</f>
        <v>0</v>
      </c>
      <c r="W44" s="202">
        <f>ROUND(N(data!AS77), 0)</f>
        <v>0</v>
      </c>
      <c r="X44" s="202">
        <f>ROUND(N(data!AS78), 0)</f>
        <v>0</v>
      </c>
      <c r="Y44" s="202">
        <f>ROUND(N(data!AS79), 0)</f>
        <v>0</v>
      </c>
      <c r="Z44" s="202">
        <f>ROUND(N(data!AS80), 0)</f>
        <v>0</v>
      </c>
      <c r="AA44" s="202">
        <f>ROUND(N(data!AS81), 0)</f>
        <v>0</v>
      </c>
      <c r="AB44" s="202">
        <f>ROUND(N(data!AS82), 0)</f>
        <v>0</v>
      </c>
      <c r="AC44" s="202">
        <f>ROUND(N(data!AS83), 0)</f>
        <v>0</v>
      </c>
      <c r="AD44" s="202">
        <f>ROUND(N(data!AS84), 0)</f>
        <v>0</v>
      </c>
      <c r="AE44" s="202">
        <f>ROUND(N(data!AS89), 0)</f>
        <v>0</v>
      </c>
      <c r="AF44" s="202">
        <f>ROUND(N(data!AS87), 0)</f>
        <v>0</v>
      </c>
      <c r="AG44" s="202">
        <f>ROUND(N(data!AS90), 0)</f>
        <v>0</v>
      </c>
      <c r="AH44" s="202">
        <f>ROUND(N(data!AS91), 0)</f>
        <v>0</v>
      </c>
      <c r="AI44" s="202">
        <f>ROUND(N(data!AS92), 0)</f>
        <v>0</v>
      </c>
      <c r="AJ44" s="202">
        <f>ROUND(N(data!AS93), 0)</f>
        <v>0</v>
      </c>
      <c r="AK44" s="356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085</v>
      </c>
      <c r="B45" s="204" t="str">
        <f>RIGHT(data!$C$96,4)</f>
        <v>2023</v>
      </c>
      <c r="C45" s="12" t="str">
        <f>data!AT$55</f>
        <v>7420</v>
      </c>
      <c r="D45" s="12" t="s">
        <v>1143</v>
      </c>
      <c r="E45" s="202">
        <f>ROUND(N(data!AT59), 0)</f>
        <v>0</v>
      </c>
      <c r="F45" s="356">
        <f>ROUND(N(data!AT60), 2)</f>
        <v>0</v>
      </c>
      <c r="G45" s="202">
        <f>ROUND(N(data!AT61), 0)</f>
        <v>0</v>
      </c>
      <c r="H45" s="202">
        <f>ROUND(N(data!AT62), 0)</f>
        <v>0</v>
      </c>
      <c r="I45" s="202">
        <f>ROUND(N(data!AT63), 0)</f>
        <v>0</v>
      </c>
      <c r="J45" s="202">
        <f>ROUND(N(data!AT64), 0)</f>
        <v>0</v>
      </c>
      <c r="K45" s="202">
        <f>ROUND(N(data!AT65), 0)</f>
        <v>0</v>
      </c>
      <c r="L45" s="202">
        <f>ROUND(N(data!AT66), 0)</f>
        <v>0</v>
      </c>
      <c r="M45" s="202">
        <f>ROUND(N(data!AT67), 0)</f>
        <v>0</v>
      </c>
      <c r="N45" s="202">
        <f>ROUND(N(data!AT68), 0)</f>
        <v>0</v>
      </c>
      <c r="O45" s="202">
        <f>ROUND(N(data!AT69), 0)</f>
        <v>0</v>
      </c>
      <c r="P45" s="202">
        <f>ROUND(N(data!AT70), 0)</f>
        <v>0</v>
      </c>
      <c r="Q45" s="202">
        <f>ROUND(N(data!AT71), 0)</f>
        <v>0</v>
      </c>
      <c r="R45" s="202">
        <f>ROUND(N(data!AT72), 0)</f>
        <v>0</v>
      </c>
      <c r="S45" s="202">
        <f>ROUND(N(data!AT73), 0)</f>
        <v>0</v>
      </c>
      <c r="T45" s="202">
        <f>ROUND(N(data!AT74), 0)</f>
        <v>0</v>
      </c>
      <c r="U45" s="202">
        <f>ROUND(N(data!AT75), 0)</f>
        <v>0</v>
      </c>
      <c r="V45" s="202">
        <f>ROUND(N(data!AT76), 0)</f>
        <v>0</v>
      </c>
      <c r="W45" s="202">
        <f>ROUND(N(data!AT77), 0)</f>
        <v>0</v>
      </c>
      <c r="X45" s="202">
        <f>ROUND(N(data!AT78), 0)</f>
        <v>0</v>
      </c>
      <c r="Y45" s="202">
        <f>ROUND(N(data!AT79), 0)</f>
        <v>0</v>
      </c>
      <c r="Z45" s="202">
        <f>ROUND(N(data!AT80), 0)</f>
        <v>0</v>
      </c>
      <c r="AA45" s="202">
        <f>ROUND(N(data!AT81), 0)</f>
        <v>0</v>
      </c>
      <c r="AB45" s="202">
        <f>ROUND(N(data!AT82), 0)</f>
        <v>0</v>
      </c>
      <c r="AC45" s="202">
        <f>ROUND(N(data!AT83), 0)</f>
        <v>0</v>
      </c>
      <c r="AD45" s="202">
        <f>ROUND(N(data!AT84), 0)</f>
        <v>0</v>
      </c>
      <c r="AE45" s="202">
        <f>ROUND(N(data!AT89), 0)</f>
        <v>0</v>
      </c>
      <c r="AF45" s="202">
        <f>ROUND(N(data!AT87), 0)</f>
        <v>0</v>
      </c>
      <c r="AG45" s="202">
        <f>ROUND(N(data!AT90), 0)</f>
        <v>0</v>
      </c>
      <c r="AH45" s="202">
        <f>ROUND(N(data!AT91), 0)</f>
        <v>0</v>
      </c>
      <c r="AI45" s="202">
        <f>ROUND(N(data!AT92), 0)</f>
        <v>0</v>
      </c>
      <c r="AJ45" s="202">
        <f>ROUND(N(data!AT93), 0)</f>
        <v>0</v>
      </c>
      <c r="AK45" s="356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085</v>
      </c>
      <c r="B46" s="204" t="str">
        <f>RIGHT(data!$C$96,4)</f>
        <v>2023</v>
      </c>
      <c r="C46" s="12" t="str">
        <f>data!AU$55</f>
        <v>7430</v>
      </c>
      <c r="D46" s="12" t="s">
        <v>1143</v>
      </c>
      <c r="E46" s="202">
        <f>ROUND(N(data!AU59), 0)</f>
        <v>0</v>
      </c>
      <c r="F46" s="356">
        <f>ROUND(N(data!AU60), 2)</f>
        <v>0</v>
      </c>
      <c r="G46" s="202">
        <f>ROUND(N(data!AU61), 0)</f>
        <v>0</v>
      </c>
      <c r="H46" s="202">
        <f>ROUND(N(data!AU62), 0)</f>
        <v>0</v>
      </c>
      <c r="I46" s="202">
        <f>ROUND(N(data!AU63), 0)</f>
        <v>0</v>
      </c>
      <c r="J46" s="202">
        <f>ROUND(N(data!AU64), 0)</f>
        <v>0</v>
      </c>
      <c r="K46" s="202">
        <f>ROUND(N(data!AU65), 0)</f>
        <v>0</v>
      </c>
      <c r="L46" s="202">
        <f>ROUND(N(data!AU66), 0)</f>
        <v>0</v>
      </c>
      <c r="M46" s="202">
        <f>ROUND(N(data!AU67), 0)</f>
        <v>0</v>
      </c>
      <c r="N46" s="202">
        <f>ROUND(N(data!AU68), 0)</f>
        <v>0</v>
      </c>
      <c r="O46" s="202">
        <f>ROUND(N(data!AU69), 0)</f>
        <v>0</v>
      </c>
      <c r="P46" s="202">
        <f>ROUND(N(data!AU70), 0)</f>
        <v>0</v>
      </c>
      <c r="Q46" s="202">
        <f>ROUND(N(data!AU71), 0)</f>
        <v>0</v>
      </c>
      <c r="R46" s="202">
        <f>ROUND(N(data!AU72), 0)</f>
        <v>0</v>
      </c>
      <c r="S46" s="202">
        <f>ROUND(N(data!AU73), 0)</f>
        <v>0</v>
      </c>
      <c r="T46" s="202">
        <f>ROUND(N(data!AU74), 0)</f>
        <v>0</v>
      </c>
      <c r="U46" s="202">
        <f>ROUND(N(data!AU75), 0)</f>
        <v>0</v>
      </c>
      <c r="V46" s="202">
        <f>ROUND(N(data!AU76), 0)</f>
        <v>0</v>
      </c>
      <c r="W46" s="202">
        <f>ROUND(N(data!AU77), 0)</f>
        <v>0</v>
      </c>
      <c r="X46" s="202">
        <f>ROUND(N(data!AU78), 0)</f>
        <v>0</v>
      </c>
      <c r="Y46" s="202">
        <f>ROUND(N(data!AU79), 0)</f>
        <v>0</v>
      </c>
      <c r="Z46" s="202">
        <f>ROUND(N(data!AU80), 0)</f>
        <v>0</v>
      </c>
      <c r="AA46" s="202">
        <f>ROUND(N(data!AU81), 0)</f>
        <v>0</v>
      </c>
      <c r="AB46" s="202">
        <f>ROUND(N(data!AU82), 0)</f>
        <v>0</v>
      </c>
      <c r="AC46" s="202">
        <f>ROUND(N(data!AU83), 0)</f>
        <v>0</v>
      </c>
      <c r="AD46" s="202">
        <f>ROUND(N(data!AU84), 0)</f>
        <v>0</v>
      </c>
      <c r="AE46" s="202">
        <f>ROUND(N(data!AU89), 0)</f>
        <v>0</v>
      </c>
      <c r="AF46" s="202">
        <f>ROUND(N(data!AU87), 0)</f>
        <v>0</v>
      </c>
      <c r="AG46" s="202">
        <f>ROUND(N(data!AU90), 0)</f>
        <v>0</v>
      </c>
      <c r="AH46" s="202">
        <f>ROUND(N(data!AU91), 0)</f>
        <v>0</v>
      </c>
      <c r="AI46" s="202">
        <f>ROUND(N(data!AU92), 0)</f>
        <v>0</v>
      </c>
      <c r="AJ46" s="202">
        <f>ROUND(N(data!AU93), 0)</f>
        <v>0</v>
      </c>
      <c r="AK46" s="356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085</v>
      </c>
      <c r="B47" s="204" t="str">
        <f>RIGHT(data!$C$96,4)</f>
        <v>2023</v>
      </c>
      <c r="C47" s="12" t="str">
        <f>data!AV$55</f>
        <v>7490</v>
      </c>
      <c r="D47" s="12" t="s">
        <v>1143</v>
      </c>
      <c r="E47" s="202">
        <f>ROUND(N(data!AV59), 0)</f>
        <v>0</v>
      </c>
      <c r="F47" s="356">
        <f>ROUND(N(data!AV60), 2)</f>
        <v>3.68</v>
      </c>
      <c r="G47" s="202">
        <f>ROUND(N(data!AV61), 0)</f>
        <v>2263304</v>
      </c>
      <c r="H47" s="202">
        <f>ROUND(N(data!AV62), 0)</f>
        <v>507162</v>
      </c>
      <c r="I47" s="202">
        <f>ROUND(N(data!AV63), 0)</f>
        <v>0</v>
      </c>
      <c r="J47" s="202">
        <f>ROUND(N(data!AV64), 0)</f>
        <v>248039</v>
      </c>
      <c r="K47" s="202">
        <f>ROUND(N(data!AV65), 0)</f>
        <v>0</v>
      </c>
      <c r="L47" s="202">
        <f>ROUND(N(data!AV66), 0)</f>
        <v>83789</v>
      </c>
      <c r="M47" s="202">
        <f>ROUND(N(data!AV67), 0)</f>
        <v>185151</v>
      </c>
      <c r="N47" s="202">
        <f>ROUND(N(data!AV68), 0)</f>
        <v>0</v>
      </c>
      <c r="O47" s="202">
        <f>ROUND(N(data!AV69), 0)</f>
        <v>10102</v>
      </c>
      <c r="P47" s="202">
        <f>ROUND(N(data!AV70), 0)</f>
        <v>0</v>
      </c>
      <c r="Q47" s="202">
        <f>ROUND(N(data!AV71), 0)</f>
        <v>0</v>
      </c>
      <c r="R47" s="202">
        <f>ROUND(N(data!AV72), 0)</f>
        <v>0</v>
      </c>
      <c r="S47" s="202">
        <f>ROUND(N(data!AV73), 0)</f>
        <v>0</v>
      </c>
      <c r="T47" s="202">
        <f>ROUND(N(data!AV74), 0)</f>
        <v>0</v>
      </c>
      <c r="U47" s="202">
        <f>ROUND(N(data!AV75), 0)</f>
        <v>0</v>
      </c>
      <c r="V47" s="202">
        <f>ROUND(N(data!AV76), 0)</f>
        <v>0</v>
      </c>
      <c r="W47" s="202">
        <f>ROUND(N(data!AV77), 0)</f>
        <v>2132</v>
      </c>
      <c r="X47" s="202">
        <f>ROUND(N(data!AV78), 0)</f>
        <v>0</v>
      </c>
      <c r="Y47" s="202">
        <f>ROUND(N(data!AV79), 0)</f>
        <v>0</v>
      </c>
      <c r="Z47" s="202">
        <f>ROUND(N(data!AV80), 0)</f>
        <v>0</v>
      </c>
      <c r="AA47" s="202">
        <f>ROUND(N(data!AV81), 0)</f>
        <v>0</v>
      </c>
      <c r="AB47" s="202">
        <f>ROUND(N(data!AV82), 0)</f>
        <v>0</v>
      </c>
      <c r="AC47" s="202">
        <f>ROUND(N(data!AV83), 0)</f>
        <v>7970</v>
      </c>
      <c r="AD47" s="202">
        <f>ROUND(N(data!AV84), 0)</f>
        <v>0</v>
      </c>
      <c r="AE47" s="202">
        <f>ROUND(N(data!AV89), 0)</f>
        <v>9203259</v>
      </c>
      <c r="AF47" s="202">
        <f>ROUND(N(data!AV87), 0)</f>
        <v>7588</v>
      </c>
      <c r="AG47" s="202">
        <f>ROUND(N(data!AV90), 0)</f>
        <v>4880</v>
      </c>
      <c r="AH47" s="202">
        <f>ROUND(N(data!AV91), 0)</f>
        <v>0</v>
      </c>
      <c r="AI47" s="202">
        <f>ROUND(N(data!AV92), 0)</f>
        <v>230</v>
      </c>
      <c r="AJ47" s="202">
        <f>ROUND(N(data!AV93), 0)</f>
        <v>0</v>
      </c>
      <c r="AK47" s="356">
        <f>ROUND(N(data!AV94), 2)</f>
        <v>1.61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085</v>
      </c>
      <c r="B48" s="204" t="str">
        <f>RIGHT(data!$C$96,4)</f>
        <v>2023</v>
      </c>
      <c r="C48" s="12" t="str">
        <f>data!AW$55</f>
        <v>8200</v>
      </c>
      <c r="D48" s="12" t="s">
        <v>1143</v>
      </c>
      <c r="E48" s="202">
        <f>ROUND(N(data!AW59), 0)</f>
        <v>0</v>
      </c>
      <c r="F48" s="356">
        <f>ROUND(N(data!AW60), 2)</f>
        <v>0</v>
      </c>
      <c r="G48" s="202">
        <f>ROUND(N(data!AW61), 0)</f>
        <v>0</v>
      </c>
      <c r="H48" s="202">
        <f>ROUND(N(data!AW62), 0)</f>
        <v>0</v>
      </c>
      <c r="I48" s="202">
        <f>ROUND(N(data!AW63), 0)</f>
        <v>0</v>
      </c>
      <c r="J48" s="202">
        <f>ROUND(N(data!AW64), 0)</f>
        <v>0</v>
      </c>
      <c r="K48" s="202">
        <f>ROUND(N(data!AW65), 0)</f>
        <v>0</v>
      </c>
      <c r="L48" s="202">
        <f>ROUND(N(data!AW66), 0)</f>
        <v>0</v>
      </c>
      <c r="M48" s="202">
        <f>ROUND(N(data!AW67), 0)</f>
        <v>0</v>
      </c>
      <c r="N48" s="202">
        <f>ROUND(N(data!AW68), 0)</f>
        <v>0</v>
      </c>
      <c r="O48" s="202">
        <f>ROUND(N(data!AW69), 0)</f>
        <v>0</v>
      </c>
      <c r="P48" s="202">
        <f>ROUND(N(data!AW70), 0)</f>
        <v>0</v>
      </c>
      <c r="Q48" s="202">
        <f>ROUND(N(data!AW71), 0)</f>
        <v>0</v>
      </c>
      <c r="R48" s="202">
        <f>ROUND(N(data!AW72), 0)</f>
        <v>0</v>
      </c>
      <c r="S48" s="202">
        <f>ROUND(N(data!AW73), 0)</f>
        <v>0</v>
      </c>
      <c r="T48" s="202">
        <f>ROUND(N(data!AW74), 0)</f>
        <v>0</v>
      </c>
      <c r="U48" s="202">
        <f>ROUND(N(data!AW75), 0)</f>
        <v>0</v>
      </c>
      <c r="V48" s="202">
        <f>ROUND(N(data!AW76), 0)</f>
        <v>0</v>
      </c>
      <c r="W48" s="202">
        <f>ROUND(N(data!AW77), 0)</f>
        <v>0</v>
      </c>
      <c r="X48" s="202">
        <f>ROUND(N(data!AW78), 0)</f>
        <v>0</v>
      </c>
      <c r="Y48" s="202">
        <f>ROUND(N(data!AW79), 0)</f>
        <v>0</v>
      </c>
      <c r="Z48" s="202">
        <f>ROUND(N(data!AW80), 0)</f>
        <v>0</v>
      </c>
      <c r="AA48" s="202">
        <f>ROUND(N(data!AW81), 0)</f>
        <v>0</v>
      </c>
      <c r="AB48" s="202">
        <f>ROUND(N(data!AW82), 0)</f>
        <v>0</v>
      </c>
      <c r="AC48" s="202">
        <f>ROUND(N(data!AW83), 0)</f>
        <v>0</v>
      </c>
      <c r="AD48" s="202">
        <f>ROUND(N(data!AW84), 0)</f>
        <v>0</v>
      </c>
      <c r="AE48" s="202">
        <f>ROUND(N(data!AW89), 0)</f>
        <v>0</v>
      </c>
      <c r="AF48" s="202">
        <f>ROUND(N(data!AW87), 0)</f>
        <v>0</v>
      </c>
      <c r="AG48" s="202">
        <f>ROUND(N(data!AW90), 0)</f>
        <v>0</v>
      </c>
      <c r="AH48" s="202">
        <f>ROUND(N(data!AW91), 0)</f>
        <v>0</v>
      </c>
      <c r="AI48" s="202">
        <f>ROUND(N(data!AW92), 0)</f>
        <v>0</v>
      </c>
      <c r="AJ48" s="202">
        <f>ROUND(N(data!AW93), 0)</f>
        <v>0</v>
      </c>
      <c r="AK48" s="356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085</v>
      </c>
      <c r="B49" s="204" t="str">
        <f>RIGHT(data!$C$96,4)</f>
        <v>2023</v>
      </c>
      <c r="C49" s="12" t="str">
        <f>data!AX$55</f>
        <v>8310</v>
      </c>
      <c r="D49" s="12" t="s">
        <v>1143</v>
      </c>
      <c r="E49" s="202">
        <f>ROUND(N(data!AX59), 0)</f>
        <v>0</v>
      </c>
      <c r="F49" s="356">
        <f>ROUND(N(data!AX60), 2)</f>
        <v>0</v>
      </c>
      <c r="G49" s="202">
        <f>ROUND(N(data!AX61), 0)</f>
        <v>0</v>
      </c>
      <c r="H49" s="202">
        <f>ROUND(N(data!AX62), 0)</f>
        <v>0</v>
      </c>
      <c r="I49" s="202">
        <f>ROUND(N(data!AX63), 0)</f>
        <v>0</v>
      </c>
      <c r="J49" s="202">
        <f>ROUND(N(data!AX64), 0)</f>
        <v>0</v>
      </c>
      <c r="K49" s="202">
        <f>ROUND(N(data!AX65), 0)</f>
        <v>0</v>
      </c>
      <c r="L49" s="202">
        <f>ROUND(N(data!AX66), 0)</f>
        <v>0</v>
      </c>
      <c r="M49" s="202">
        <f>ROUND(N(data!AX67), 0)</f>
        <v>0</v>
      </c>
      <c r="N49" s="202">
        <f>ROUND(N(data!AX68), 0)</f>
        <v>0</v>
      </c>
      <c r="O49" s="202">
        <f>ROUND(N(data!AX69), 0)</f>
        <v>0</v>
      </c>
      <c r="P49" s="202">
        <f>ROUND(N(data!AX70), 0)</f>
        <v>0</v>
      </c>
      <c r="Q49" s="202">
        <f>ROUND(N(data!AX71), 0)</f>
        <v>0</v>
      </c>
      <c r="R49" s="202">
        <f>ROUND(N(data!AX72), 0)</f>
        <v>0</v>
      </c>
      <c r="S49" s="202">
        <f>ROUND(N(data!AX73), 0)</f>
        <v>0</v>
      </c>
      <c r="T49" s="202">
        <f>ROUND(N(data!AX74), 0)</f>
        <v>0</v>
      </c>
      <c r="U49" s="202">
        <f>ROUND(N(data!AX75), 0)</f>
        <v>0</v>
      </c>
      <c r="V49" s="202">
        <f>ROUND(N(data!AX76), 0)</f>
        <v>0</v>
      </c>
      <c r="W49" s="202">
        <f>ROUND(N(data!AX77), 0)</f>
        <v>0</v>
      </c>
      <c r="X49" s="202">
        <f>ROUND(N(data!AX78), 0)</f>
        <v>0</v>
      </c>
      <c r="Y49" s="202">
        <f>ROUND(N(data!AX79), 0)</f>
        <v>0</v>
      </c>
      <c r="Z49" s="202">
        <f>ROUND(N(data!AX80), 0)</f>
        <v>0</v>
      </c>
      <c r="AA49" s="202">
        <f>ROUND(N(data!AX81), 0)</f>
        <v>0</v>
      </c>
      <c r="AB49" s="202">
        <f>ROUND(N(data!AX82), 0)</f>
        <v>0</v>
      </c>
      <c r="AC49" s="202">
        <f>ROUND(N(data!AX83), 0)</f>
        <v>0</v>
      </c>
      <c r="AD49" s="202">
        <f>ROUND(N(data!AX84), 0)</f>
        <v>0</v>
      </c>
      <c r="AE49" s="202">
        <f>ROUND(N(data!AX89), 0)</f>
        <v>0</v>
      </c>
      <c r="AF49" s="202">
        <f>ROUND(N(data!AX87), 0)</f>
        <v>0</v>
      </c>
      <c r="AG49" s="202">
        <f>ROUND(N(data!AX90), 0)</f>
        <v>0</v>
      </c>
      <c r="AH49" s="202">
        <f>ROUND(N(data!AX91), 0)</f>
        <v>0</v>
      </c>
      <c r="AI49" s="202">
        <f>ROUND(N(data!AX92), 0)</f>
        <v>0</v>
      </c>
      <c r="AJ49" s="202">
        <f>ROUND(N(data!AX93), 0)</f>
        <v>0</v>
      </c>
      <c r="AK49" s="356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085</v>
      </c>
      <c r="B50" s="204" t="str">
        <f>RIGHT(data!$C$96,4)</f>
        <v>2023</v>
      </c>
      <c r="C50" s="12" t="str">
        <f>data!AY$55</f>
        <v>8320</v>
      </c>
      <c r="D50" s="12" t="s">
        <v>1143</v>
      </c>
      <c r="E50" s="202">
        <f>ROUND(N(data!AY59), 0)</f>
        <v>14863</v>
      </c>
      <c r="F50" s="356">
        <f>ROUND(N(data!AY60), 2)</f>
        <v>24.47</v>
      </c>
      <c r="G50" s="202">
        <f>ROUND(N(data!AY61), 0)</f>
        <v>1058138</v>
      </c>
      <c r="H50" s="202">
        <f>ROUND(N(data!AY62), 0)</f>
        <v>237108</v>
      </c>
      <c r="I50" s="202">
        <f>ROUND(N(data!AY63), 0)</f>
        <v>0</v>
      </c>
      <c r="J50" s="202">
        <f>ROUND(N(data!AY64), 0)</f>
        <v>477684</v>
      </c>
      <c r="K50" s="202">
        <f>ROUND(N(data!AY65), 0)</f>
        <v>15789</v>
      </c>
      <c r="L50" s="202">
        <f>ROUND(N(data!AY66), 0)</f>
        <v>7704</v>
      </c>
      <c r="M50" s="202">
        <f>ROUND(N(data!AY67), 0)</f>
        <v>43897</v>
      </c>
      <c r="N50" s="202">
        <f>ROUND(N(data!AY68), 0)</f>
        <v>27782</v>
      </c>
      <c r="O50" s="202">
        <f>ROUND(N(data!AY69), 0)</f>
        <v>76780</v>
      </c>
      <c r="P50" s="202">
        <f>ROUND(N(data!AY70), 0)</f>
        <v>0</v>
      </c>
      <c r="Q50" s="202">
        <f>ROUND(N(data!AY71), 0)</f>
        <v>0</v>
      </c>
      <c r="R50" s="202">
        <f>ROUND(N(data!AY72), 0)</f>
        <v>0</v>
      </c>
      <c r="S50" s="202">
        <f>ROUND(N(data!AY73), 0)</f>
        <v>0</v>
      </c>
      <c r="T50" s="202">
        <f>ROUND(N(data!AY74), 0)</f>
        <v>0</v>
      </c>
      <c r="U50" s="202">
        <f>ROUND(N(data!AY75), 0)</f>
        <v>0</v>
      </c>
      <c r="V50" s="202">
        <f>ROUND(N(data!AY76), 0)</f>
        <v>0</v>
      </c>
      <c r="W50" s="202">
        <f>ROUND(N(data!AY77), 0)</f>
        <v>14213</v>
      </c>
      <c r="X50" s="202">
        <f>ROUND(N(data!AY78), 0)</f>
        <v>0</v>
      </c>
      <c r="Y50" s="202">
        <f>ROUND(N(data!AY79), 0)</f>
        <v>0</v>
      </c>
      <c r="Z50" s="202">
        <f>ROUND(N(data!AY80), 0)</f>
        <v>0</v>
      </c>
      <c r="AA50" s="202">
        <f>ROUND(N(data!AY81), 0)</f>
        <v>0</v>
      </c>
      <c r="AB50" s="202">
        <f>ROUND(N(data!AY82), 0)</f>
        <v>0</v>
      </c>
      <c r="AC50" s="202">
        <f>ROUND(N(data!AY83), 0)</f>
        <v>62567</v>
      </c>
      <c r="AD50" s="202">
        <f>ROUND(N(data!AY84), 0)</f>
        <v>0</v>
      </c>
      <c r="AE50" s="202">
        <f>ROUND(N(data!AY89), 0)</f>
        <v>0</v>
      </c>
      <c r="AF50" s="202">
        <f>ROUND(N(data!AY87), 0)</f>
        <v>0</v>
      </c>
      <c r="AG50" s="202">
        <f>ROUND(N(data!AY90), 0)</f>
        <v>1157</v>
      </c>
      <c r="AH50" s="202">
        <f>ROUND(N(data!AY91), 0)</f>
        <v>0</v>
      </c>
      <c r="AI50" s="202">
        <f>ROUND(N(data!AY92), 0)</f>
        <v>0</v>
      </c>
      <c r="AJ50" s="202">
        <f>ROUND(N(data!AY93), 0)</f>
        <v>0</v>
      </c>
      <c r="AK50" s="356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085</v>
      </c>
      <c r="B51" s="204" t="str">
        <f>RIGHT(data!$C$96,4)</f>
        <v>2023</v>
      </c>
      <c r="C51" s="12" t="str">
        <f>data!AZ$55</f>
        <v>8330</v>
      </c>
      <c r="D51" s="12" t="s">
        <v>1143</v>
      </c>
      <c r="E51" s="202">
        <f>ROUND(N(data!AZ59), 0)</f>
        <v>0</v>
      </c>
      <c r="F51" s="356">
        <f>ROUND(N(data!AZ60), 2)</f>
        <v>0</v>
      </c>
      <c r="G51" s="202">
        <f>ROUND(N(data!AZ61), 0)</f>
        <v>0</v>
      </c>
      <c r="H51" s="202">
        <f>ROUND(N(data!AZ62), 0)</f>
        <v>0</v>
      </c>
      <c r="I51" s="202">
        <f>ROUND(N(data!AZ63), 0)</f>
        <v>0</v>
      </c>
      <c r="J51" s="202">
        <f>ROUND(N(data!AZ64), 0)</f>
        <v>0</v>
      </c>
      <c r="K51" s="202">
        <f>ROUND(N(data!AZ65), 0)</f>
        <v>0</v>
      </c>
      <c r="L51" s="202">
        <f>ROUND(N(data!AZ66), 0)</f>
        <v>0</v>
      </c>
      <c r="M51" s="202">
        <f>ROUND(N(data!AZ67), 0)</f>
        <v>0</v>
      </c>
      <c r="N51" s="202">
        <f>ROUND(N(data!AZ68), 0)</f>
        <v>0</v>
      </c>
      <c r="O51" s="202">
        <f>ROUND(N(data!AZ69), 0)</f>
        <v>0</v>
      </c>
      <c r="P51" s="202">
        <f>ROUND(N(data!AZ70), 0)</f>
        <v>0</v>
      </c>
      <c r="Q51" s="202">
        <f>ROUND(N(data!AZ71), 0)</f>
        <v>0</v>
      </c>
      <c r="R51" s="202">
        <f>ROUND(N(data!AZ72), 0)</f>
        <v>0</v>
      </c>
      <c r="S51" s="202">
        <f>ROUND(N(data!AZ73), 0)</f>
        <v>0</v>
      </c>
      <c r="T51" s="202">
        <f>ROUND(N(data!AZ74), 0)</f>
        <v>0</v>
      </c>
      <c r="U51" s="202">
        <f>ROUND(N(data!AZ75), 0)</f>
        <v>0</v>
      </c>
      <c r="V51" s="202">
        <f>ROUND(N(data!AZ76), 0)</f>
        <v>0</v>
      </c>
      <c r="W51" s="202">
        <f>ROUND(N(data!AZ77), 0)</f>
        <v>0</v>
      </c>
      <c r="X51" s="202">
        <f>ROUND(N(data!AZ78), 0)</f>
        <v>0</v>
      </c>
      <c r="Y51" s="202">
        <f>ROUND(N(data!AZ79), 0)</f>
        <v>0</v>
      </c>
      <c r="Z51" s="202">
        <f>ROUND(N(data!AZ80), 0)</f>
        <v>0</v>
      </c>
      <c r="AA51" s="202">
        <f>ROUND(N(data!AZ81), 0)</f>
        <v>0</v>
      </c>
      <c r="AB51" s="202">
        <f>ROUND(N(data!AZ82), 0)</f>
        <v>0</v>
      </c>
      <c r="AC51" s="202">
        <f>ROUND(N(data!AZ83), 0)</f>
        <v>0</v>
      </c>
      <c r="AD51" s="202">
        <f>ROUND(N(data!AZ84), 0)</f>
        <v>0</v>
      </c>
      <c r="AE51" s="202">
        <f>ROUND(N(data!AZ89), 0)</f>
        <v>0</v>
      </c>
      <c r="AF51" s="202">
        <f>ROUND(N(data!AZ87), 0)</f>
        <v>0</v>
      </c>
      <c r="AG51" s="202">
        <f>ROUND(N(data!AZ90), 0)</f>
        <v>0</v>
      </c>
      <c r="AH51" s="202">
        <f>ROUND(N(data!AZ91), 0)</f>
        <v>0</v>
      </c>
      <c r="AI51" s="202">
        <f>ROUND(N(data!AZ92), 0)</f>
        <v>0</v>
      </c>
      <c r="AJ51" s="202">
        <f>ROUND(N(data!AZ93), 0)</f>
        <v>0</v>
      </c>
      <c r="AK51" s="356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085</v>
      </c>
      <c r="B52" s="204" t="str">
        <f>RIGHT(data!$C$96,4)</f>
        <v>2023</v>
      </c>
      <c r="C52" s="12" t="str">
        <f>data!BA$55</f>
        <v>8350</v>
      </c>
      <c r="D52" s="12" t="s">
        <v>1143</v>
      </c>
      <c r="E52" s="202">
        <f>ROUND(N(data!BA59), 0)</f>
        <v>0</v>
      </c>
      <c r="F52" s="356">
        <f>ROUND(N(data!BA60), 2)</f>
        <v>0</v>
      </c>
      <c r="G52" s="202">
        <f>ROUND(N(data!BA61), 0)</f>
        <v>0</v>
      </c>
      <c r="H52" s="202">
        <f>ROUND(N(data!BA62), 0)</f>
        <v>0</v>
      </c>
      <c r="I52" s="202">
        <f>ROUND(N(data!BA63), 0)</f>
        <v>0</v>
      </c>
      <c r="J52" s="202">
        <f>ROUND(N(data!BA64), 0)</f>
        <v>48016</v>
      </c>
      <c r="K52" s="202">
        <f>ROUND(N(data!BA65), 0)</f>
        <v>0</v>
      </c>
      <c r="L52" s="202">
        <f>ROUND(N(data!BA66), 0)</f>
        <v>328315</v>
      </c>
      <c r="M52" s="202">
        <f>ROUND(N(data!BA67), 0)</f>
        <v>0</v>
      </c>
      <c r="N52" s="202">
        <f>ROUND(N(data!BA68), 0)</f>
        <v>0</v>
      </c>
      <c r="O52" s="202">
        <f>ROUND(N(data!BA69), 0)</f>
        <v>0</v>
      </c>
      <c r="P52" s="202">
        <f>ROUND(N(data!BA70), 0)</f>
        <v>0</v>
      </c>
      <c r="Q52" s="202">
        <f>ROUND(N(data!BA71), 0)</f>
        <v>0</v>
      </c>
      <c r="R52" s="202">
        <f>ROUND(N(data!BA72), 0)</f>
        <v>0</v>
      </c>
      <c r="S52" s="202">
        <f>ROUND(N(data!BA73), 0)</f>
        <v>0</v>
      </c>
      <c r="T52" s="202">
        <f>ROUND(N(data!BA74), 0)</f>
        <v>0</v>
      </c>
      <c r="U52" s="202">
        <f>ROUND(N(data!BA75), 0)</f>
        <v>0</v>
      </c>
      <c r="V52" s="202">
        <f>ROUND(N(data!BA76), 0)</f>
        <v>0</v>
      </c>
      <c r="W52" s="202">
        <f>ROUND(N(data!BA77), 0)</f>
        <v>0</v>
      </c>
      <c r="X52" s="202">
        <f>ROUND(N(data!BA78), 0)</f>
        <v>0</v>
      </c>
      <c r="Y52" s="202">
        <f>ROUND(N(data!BA79), 0)</f>
        <v>0</v>
      </c>
      <c r="Z52" s="202">
        <f>ROUND(N(data!BA80), 0)</f>
        <v>0</v>
      </c>
      <c r="AA52" s="202">
        <f>ROUND(N(data!BA81), 0)</f>
        <v>0</v>
      </c>
      <c r="AB52" s="202">
        <f>ROUND(N(data!BA82), 0)</f>
        <v>0</v>
      </c>
      <c r="AC52" s="202">
        <f>ROUND(N(data!BA83), 0)</f>
        <v>0</v>
      </c>
      <c r="AD52" s="202">
        <f>ROUND(N(data!BA84), 0)</f>
        <v>0</v>
      </c>
      <c r="AE52" s="202">
        <f>ROUND(N(data!BA89), 0)</f>
        <v>0</v>
      </c>
      <c r="AF52" s="202">
        <f>ROUND(N(data!BA87), 0)</f>
        <v>0</v>
      </c>
      <c r="AG52" s="202">
        <f>ROUND(N(data!BA90), 0)</f>
        <v>0</v>
      </c>
      <c r="AH52" s="202">
        <f>ROUND(N(data!BA91), 0)</f>
        <v>0</v>
      </c>
      <c r="AI52" s="202">
        <f>ROUND(N(data!BA92), 0)</f>
        <v>0</v>
      </c>
      <c r="AJ52" s="202">
        <f>ROUND(N(data!BA93), 0)</f>
        <v>0</v>
      </c>
      <c r="AK52" s="356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085</v>
      </c>
      <c r="B53" s="204" t="str">
        <f>RIGHT(data!$C$96,4)</f>
        <v>2023</v>
      </c>
      <c r="C53" s="12" t="str">
        <f>data!BB$55</f>
        <v>8360</v>
      </c>
      <c r="D53" s="12" t="s">
        <v>1143</v>
      </c>
      <c r="E53" s="202">
        <f>ROUND(N(data!BB59), 0)</f>
        <v>0</v>
      </c>
      <c r="F53" s="356">
        <f>ROUND(N(data!BB60), 2)</f>
        <v>0</v>
      </c>
      <c r="G53" s="202">
        <f>ROUND(N(data!BB61), 0)</f>
        <v>0</v>
      </c>
      <c r="H53" s="202">
        <f>ROUND(N(data!BB62), 0)</f>
        <v>0</v>
      </c>
      <c r="I53" s="202">
        <f>ROUND(N(data!BB63), 0)</f>
        <v>0</v>
      </c>
      <c r="J53" s="202">
        <f>ROUND(N(data!BB64), 0)</f>
        <v>0</v>
      </c>
      <c r="K53" s="202">
        <f>ROUND(N(data!BB65), 0)</f>
        <v>0</v>
      </c>
      <c r="L53" s="202">
        <f>ROUND(N(data!BB66), 0)</f>
        <v>0</v>
      </c>
      <c r="M53" s="202">
        <f>ROUND(N(data!BB67), 0)</f>
        <v>0</v>
      </c>
      <c r="N53" s="202">
        <f>ROUND(N(data!BB68), 0)</f>
        <v>0</v>
      </c>
      <c r="O53" s="202">
        <f>ROUND(N(data!BB69), 0)</f>
        <v>0</v>
      </c>
      <c r="P53" s="202">
        <f>ROUND(N(data!BB70), 0)</f>
        <v>0</v>
      </c>
      <c r="Q53" s="202">
        <f>ROUND(N(data!BB71), 0)</f>
        <v>0</v>
      </c>
      <c r="R53" s="202">
        <f>ROUND(N(data!BB72), 0)</f>
        <v>0</v>
      </c>
      <c r="S53" s="202">
        <f>ROUND(N(data!BB73), 0)</f>
        <v>0</v>
      </c>
      <c r="T53" s="202">
        <f>ROUND(N(data!BB74), 0)</f>
        <v>0</v>
      </c>
      <c r="U53" s="202">
        <f>ROUND(N(data!BB75), 0)</f>
        <v>0</v>
      </c>
      <c r="V53" s="202">
        <f>ROUND(N(data!BB76), 0)</f>
        <v>0</v>
      </c>
      <c r="W53" s="202">
        <f>ROUND(N(data!BB77), 0)</f>
        <v>0</v>
      </c>
      <c r="X53" s="202">
        <f>ROUND(N(data!BB78), 0)</f>
        <v>0</v>
      </c>
      <c r="Y53" s="202">
        <f>ROUND(N(data!BB79), 0)</f>
        <v>0</v>
      </c>
      <c r="Z53" s="202">
        <f>ROUND(N(data!BB80), 0)</f>
        <v>0</v>
      </c>
      <c r="AA53" s="202">
        <f>ROUND(N(data!BB81), 0)</f>
        <v>0</v>
      </c>
      <c r="AB53" s="202">
        <f>ROUND(N(data!BB82), 0)</f>
        <v>0</v>
      </c>
      <c r="AC53" s="202">
        <f>ROUND(N(data!BB83), 0)</f>
        <v>0</v>
      </c>
      <c r="AD53" s="202">
        <f>ROUND(N(data!BB84), 0)</f>
        <v>0</v>
      </c>
      <c r="AE53" s="202">
        <f>ROUND(N(data!BB89), 0)</f>
        <v>0</v>
      </c>
      <c r="AF53" s="202">
        <f>ROUND(N(data!BB87), 0)</f>
        <v>0</v>
      </c>
      <c r="AG53" s="202">
        <f>ROUND(N(data!BB90), 0)</f>
        <v>0</v>
      </c>
      <c r="AH53" s="202">
        <f>ROUND(N(data!BB91), 0)</f>
        <v>0</v>
      </c>
      <c r="AI53" s="202">
        <f>ROUND(N(data!BB92), 0)</f>
        <v>0</v>
      </c>
      <c r="AJ53" s="202">
        <f>ROUND(N(data!BB93), 0)</f>
        <v>0</v>
      </c>
      <c r="AK53" s="356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085</v>
      </c>
      <c r="B54" s="204" t="str">
        <f>RIGHT(data!$C$96,4)</f>
        <v>2023</v>
      </c>
      <c r="C54" s="12" t="str">
        <f>data!BC$55</f>
        <v>8370</v>
      </c>
      <c r="D54" s="12" t="s">
        <v>1143</v>
      </c>
      <c r="E54" s="202">
        <f>ROUND(N(data!BC59), 0)</f>
        <v>0</v>
      </c>
      <c r="F54" s="356">
        <f>ROUND(N(data!BC60), 2)</f>
        <v>0</v>
      </c>
      <c r="G54" s="202">
        <f>ROUND(N(data!BC61), 0)</f>
        <v>0</v>
      </c>
      <c r="H54" s="202">
        <f>ROUND(N(data!BC62), 0)</f>
        <v>0</v>
      </c>
      <c r="I54" s="202">
        <f>ROUND(N(data!BC63), 0)</f>
        <v>0</v>
      </c>
      <c r="J54" s="202">
        <f>ROUND(N(data!BC64), 0)</f>
        <v>0</v>
      </c>
      <c r="K54" s="202">
        <f>ROUND(N(data!BC65), 0)</f>
        <v>0</v>
      </c>
      <c r="L54" s="202">
        <f>ROUND(N(data!BC66), 0)</f>
        <v>0</v>
      </c>
      <c r="M54" s="202">
        <f>ROUND(N(data!BC67), 0)</f>
        <v>0</v>
      </c>
      <c r="N54" s="202">
        <f>ROUND(N(data!BC68), 0)</f>
        <v>0</v>
      </c>
      <c r="O54" s="202">
        <f>ROUND(N(data!BC69), 0)</f>
        <v>0</v>
      </c>
      <c r="P54" s="202">
        <f>ROUND(N(data!BC70), 0)</f>
        <v>0</v>
      </c>
      <c r="Q54" s="202">
        <f>ROUND(N(data!BC71), 0)</f>
        <v>0</v>
      </c>
      <c r="R54" s="202">
        <f>ROUND(N(data!BC72), 0)</f>
        <v>0</v>
      </c>
      <c r="S54" s="202">
        <f>ROUND(N(data!BC73), 0)</f>
        <v>0</v>
      </c>
      <c r="T54" s="202">
        <f>ROUND(N(data!BC74), 0)</f>
        <v>0</v>
      </c>
      <c r="U54" s="202">
        <f>ROUND(N(data!BC75), 0)</f>
        <v>0</v>
      </c>
      <c r="V54" s="202">
        <f>ROUND(N(data!BC76), 0)</f>
        <v>0</v>
      </c>
      <c r="W54" s="202">
        <f>ROUND(N(data!BC77), 0)</f>
        <v>0</v>
      </c>
      <c r="X54" s="202">
        <f>ROUND(N(data!BC78), 0)</f>
        <v>0</v>
      </c>
      <c r="Y54" s="202">
        <f>ROUND(N(data!BC79), 0)</f>
        <v>0</v>
      </c>
      <c r="Z54" s="202">
        <f>ROUND(N(data!BC80), 0)</f>
        <v>0</v>
      </c>
      <c r="AA54" s="202">
        <f>ROUND(N(data!BC81), 0)</f>
        <v>0</v>
      </c>
      <c r="AB54" s="202">
        <f>ROUND(N(data!BC82), 0)</f>
        <v>0</v>
      </c>
      <c r="AC54" s="202">
        <f>ROUND(N(data!BC83), 0)</f>
        <v>0</v>
      </c>
      <c r="AD54" s="202">
        <f>ROUND(N(data!BC84), 0)</f>
        <v>0</v>
      </c>
      <c r="AE54" s="202">
        <f>ROUND(N(data!BC89), 0)</f>
        <v>0</v>
      </c>
      <c r="AF54" s="202">
        <f>ROUND(N(data!BC87), 0)</f>
        <v>0</v>
      </c>
      <c r="AG54" s="202">
        <f>ROUND(N(data!BC90), 0)</f>
        <v>0</v>
      </c>
      <c r="AH54" s="202">
        <f>ROUND(N(data!BC91), 0)</f>
        <v>0</v>
      </c>
      <c r="AI54" s="202">
        <f>ROUND(N(data!BC92), 0)</f>
        <v>0</v>
      </c>
      <c r="AJ54" s="202">
        <f>ROUND(N(data!BC93), 0)</f>
        <v>0</v>
      </c>
      <c r="AK54" s="356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085</v>
      </c>
      <c r="B55" s="204" t="str">
        <f>RIGHT(data!$C$96,4)</f>
        <v>2023</v>
      </c>
      <c r="C55" s="12" t="str">
        <f>data!BD$55</f>
        <v>8420</v>
      </c>
      <c r="D55" s="12" t="s">
        <v>1143</v>
      </c>
      <c r="E55" s="202">
        <f>ROUND(N(data!BD59), 0)</f>
        <v>0</v>
      </c>
      <c r="F55" s="356">
        <f>ROUND(N(data!BD60), 2)</f>
        <v>0</v>
      </c>
      <c r="G55" s="202">
        <f>ROUND(N(data!BD61), 0)</f>
        <v>0</v>
      </c>
      <c r="H55" s="202">
        <f>ROUND(N(data!BD62), 0)</f>
        <v>0</v>
      </c>
      <c r="I55" s="202">
        <f>ROUND(N(data!BD63), 0)</f>
        <v>0</v>
      </c>
      <c r="J55" s="202">
        <f>ROUND(N(data!BD64), 0)</f>
        <v>0</v>
      </c>
      <c r="K55" s="202">
        <f>ROUND(N(data!BD65), 0)</f>
        <v>0</v>
      </c>
      <c r="L55" s="202">
        <f>ROUND(N(data!BD66), 0)</f>
        <v>0</v>
      </c>
      <c r="M55" s="202">
        <f>ROUND(N(data!BD67), 0)</f>
        <v>0</v>
      </c>
      <c r="N55" s="202">
        <f>ROUND(N(data!BD68), 0)</f>
        <v>0</v>
      </c>
      <c r="O55" s="202">
        <f>ROUND(N(data!BD69), 0)</f>
        <v>0</v>
      </c>
      <c r="P55" s="202">
        <f>ROUND(N(data!BD70), 0)</f>
        <v>0</v>
      </c>
      <c r="Q55" s="202">
        <f>ROUND(N(data!BD71), 0)</f>
        <v>0</v>
      </c>
      <c r="R55" s="202">
        <f>ROUND(N(data!BD72), 0)</f>
        <v>0</v>
      </c>
      <c r="S55" s="202">
        <f>ROUND(N(data!BD73), 0)</f>
        <v>0</v>
      </c>
      <c r="T55" s="202">
        <f>ROUND(N(data!BD74), 0)</f>
        <v>0</v>
      </c>
      <c r="U55" s="202">
        <f>ROUND(N(data!BD75), 0)</f>
        <v>0</v>
      </c>
      <c r="V55" s="202">
        <f>ROUND(N(data!BD76), 0)</f>
        <v>0</v>
      </c>
      <c r="W55" s="202">
        <f>ROUND(N(data!BD77), 0)</f>
        <v>0</v>
      </c>
      <c r="X55" s="202">
        <f>ROUND(N(data!BD78), 0)</f>
        <v>0</v>
      </c>
      <c r="Y55" s="202">
        <f>ROUND(N(data!BD79), 0)</f>
        <v>0</v>
      </c>
      <c r="Z55" s="202">
        <f>ROUND(N(data!BD80), 0)</f>
        <v>0</v>
      </c>
      <c r="AA55" s="202">
        <f>ROUND(N(data!BD81), 0)</f>
        <v>0</v>
      </c>
      <c r="AB55" s="202">
        <f>ROUND(N(data!BD82), 0)</f>
        <v>0</v>
      </c>
      <c r="AC55" s="202">
        <f>ROUND(N(data!BD83), 0)</f>
        <v>0</v>
      </c>
      <c r="AD55" s="202">
        <f>ROUND(N(data!BD84), 0)</f>
        <v>0</v>
      </c>
      <c r="AE55" s="202">
        <f>ROUND(N(data!BD89), 0)</f>
        <v>0</v>
      </c>
      <c r="AF55" s="202">
        <f>ROUND(N(data!BD87), 0)</f>
        <v>0</v>
      </c>
      <c r="AG55" s="202">
        <f>ROUND(N(data!BD90), 0)</f>
        <v>0</v>
      </c>
      <c r="AH55" s="202">
        <f>ROUND(N(data!BD91), 0)</f>
        <v>0</v>
      </c>
      <c r="AI55" s="202">
        <f>ROUND(N(data!BD92), 0)</f>
        <v>0</v>
      </c>
      <c r="AJ55" s="202">
        <f>ROUND(N(data!BD93), 0)</f>
        <v>0</v>
      </c>
      <c r="AK55" s="356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085</v>
      </c>
      <c r="B56" s="204" t="str">
        <f>RIGHT(data!$C$96,4)</f>
        <v>2023</v>
      </c>
      <c r="C56" s="12" t="str">
        <f>data!BE$55</f>
        <v>8430</v>
      </c>
      <c r="D56" s="12" t="s">
        <v>1143</v>
      </c>
      <c r="E56" s="202">
        <f>ROUND(N(data!BE59), 0)</f>
        <v>138329</v>
      </c>
      <c r="F56" s="356">
        <f>ROUND(N(data!BE60), 2)</f>
        <v>8.76</v>
      </c>
      <c r="G56" s="202">
        <f>ROUND(N(data!BE61), 0)</f>
        <v>766755</v>
      </c>
      <c r="H56" s="202">
        <f>ROUND(N(data!BE62), 0)</f>
        <v>171815</v>
      </c>
      <c r="I56" s="202">
        <f>ROUND(N(data!BE63), 0)</f>
        <v>0</v>
      </c>
      <c r="J56" s="202">
        <f>ROUND(N(data!BE64), 0)</f>
        <v>138104</v>
      </c>
      <c r="K56" s="202">
        <f>ROUND(N(data!BE65), 0)</f>
        <v>985385</v>
      </c>
      <c r="L56" s="202">
        <f>ROUND(N(data!BE66), 0)</f>
        <v>250154</v>
      </c>
      <c r="M56" s="202">
        <f>ROUND(N(data!BE67), 0)</f>
        <v>415071</v>
      </c>
      <c r="N56" s="202">
        <f>ROUND(N(data!BE68), 0)</f>
        <v>4966</v>
      </c>
      <c r="O56" s="202">
        <f>ROUND(N(data!BE69), 0)</f>
        <v>130669</v>
      </c>
      <c r="P56" s="202">
        <f>ROUND(N(data!BE70), 0)</f>
        <v>0</v>
      </c>
      <c r="Q56" s="202">
        <f>ROUND(N(data!BE71), 0)</f>
        <v>0</v>
      </c>
      <c r="R56" s="202">
        <f>ROUND(N(data!BE72), 0)</f>
        <v>0</v>
      </c>
      <c r="S56" s="202">
        <f>ROUND(N(data!BE73), 0)</f>
        <v>0</v>
      </c>
      <c r="T56" s="202">
        <f>ROUND(N(data!BE74), 0)</f>
        <v>0</v>
      </c>
      <c r="U56" s="202">
        <f>ROUND(N(data!BE75), 0)</f>
        <v>0</v>
      </c>
      <c r="V56" s="202">
        <f>ROUND(N(data!BE76), 0)</f>
        <v>0</v>
      </c>
      <c r="W56" s="202">
        <f>ROUND(N(data!BE77), 0)</f>
        <v>121803</v>
      </c>
      <c r="X56" s="202">
        <f>ROUND(N(data!BE78), 0)</f>
        <v>0</v>
      </c>
      <c r="Y56" s="202">
        <f>ROUND(N(data!BE79), 0)</f>
        <v>0</v>
      </c>
      <c r="Z56" s="202">
        <f>ROUND(N(data!BE80), 0)</f>
        <v>0</v>
      </c>
      <c r="AA56" s="202">
        <f>ROUND(N(data!BE81), 0)</f>
        <v>0</v>
      </c>
      <c r="AB56" s="202">
        <f>ROUND(N(data!BE82), 0)</f>
        <v>0</v>
      </c>
      <c r="AC56" s="202">
        <f>ROUND(N(data!BE83), 0)</f>
        <v>8866</v>
      </c>
      <c r="AD56" s="202">
        <f>ROUND(N(data!BE84), 0)</f>
        <v>0</v>
      </c>
      <c r="AE56" s="202">
        <f>ROUND(N(data!BE89), 0)</f>
        <v>0</v>
      </c>
      <c r="AF56" s="202">
        <f>ROUND(N(data!BE87), 0)</f>
        <v>0</v>
      </c>
      <c r="AG56" s="202">
        <f>ROUND(N(data!BE90), 0)</f>
        <v>10940</v>
      </c>
      <c r="AH56" s="202">
        <f>ROUND(N(data!BE91), 0)</f>
        <v>0</v>
      </c>
      <c r="AI56" s="202">
        <f>ROUND(N(data!BE92), 0)</f>
        <v>0</v>
      </c>
      <c r="AJ56" s="202">
        <f>ROUND(N(data!BE93), 0)</f>
        <v>0</v>
      </c>
      <c r="AK56" s="356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085</v>
      </c>
      <c r="B57" s="204" t="str">
        <f>RIGHT(data!$C$96,4)</f>
        <v>2023</v>
      </c>
      <c r="C57" s="12" t="str">
        <f>data!BF$55</f>
        <v>8460</v>
      </c>
      <c r="D57" s="12" t="s">
        <v>1143</v>
      </c>
      <c r="E57" s="202">
        <f>ROUND(N(data!BF59), 0)</f>
        <v>0</v>
      </c>
      <c r="F57" s="356">
        <f>ROUND(N(data!BF60), 2)</f>
        <v>26.28</v>
      </c>
      <c r="G57" s="202">
        <f>ROUND(N(data!BF61), 0)</f>
        <v>1074605</v>
      </c>
      <c r="H57" s="202">
        <f>ROUND(N(data!BF62), 0)</f>
        <v>240798</v>
      </c>
      <c r="I57" s="202">
        <f>ROUND(N(data!BF63), 0)</f>
        <v>0</v>
      </c>
      <c r="J57" s="202">
        <f>ROUND(N(data!BF64), 0)</f>
        <v>182106</v>
      </c>
      <c r="K57" s="202">
        <f>ROUND(N(data!BF65), 0)</f>
        <v>65</v>
      </c>
      <c r="L57" s="202">
        <f>ROUND(N(data!BF66), 0)</f>
        <v>33147</v>
      </c>
      <c r="M57" s="202">
        <f>ROUND(N(data!BF67), 0)</f>
        <v>84911</v>
      </c>
      <c r="N57" s="202">
        <f>ROUND(N(data!BF68), 0)</f>
        <v>28215</v>
      </c>
      <c r="O57" s="202">
        <f>ROUND(N(data!BF69), 0)</f>
        <v>3698</v>
      </c>
      <c r="P57" s="202">
        <f>ROUND(N(data!BF70), 0)</f>
        <v>0</v>
      </c>
      <c r="Q57" s="202">
        <f>ROUND(N(data!BF71), 0)</f>
        <v>0</v>
      </c>
      <c r="R57" s="202">
        <f>ROUND(N(data!BF72), 0)</f>
        <v>0</v>
      </c>
      <c r="S57" s="202">
        <f>ROUND(N(data!BF73), 0)</f>
        <v>0</v>
      </c>
      <c r="T57" s="202">
        <f>ROUND(N(data!BF74), 0)</f>
        <v>0</v>
      </c>
      <c r="U57" s="202">
        <f>ROUND(N(data!BF75), 0)</f>
        <v>0</v>
      </c>
      <c r="V57" s="202">
        <f>ROUND(N(data!BF76), 0)</f>
        <v>0</v>
      </c>
      <c r="W57" s="202">
        <f>ROUND(N(data!BF77), 0)</f>
        <v>1738</v>
      </c>
      <c r="X57" s="202">
        <f>ROUND(N(data!BF78), 0)</f>
        <v>0</v>
      </c>
      <c r="Y57" s="202">
        <f>ROUND(N(data!BF79), 0)</f>
        <v>0</v>
      </c>
      <c r="Z57" s="202">
        <f>ROUND(N(data!BF80), 0)</f>
        <v>0</v>
      </c>
      <c r="AA57" s="202">
        <f>ROUND(N(data!BF81), 0)</f>
        <v>0</v>
      </c>
      <c r="AB57" s="202">
        <f>ROUND(N(data!BF82), 0)</f>
        <v>0</v>
      </c>
      <c r="AC57" s="202">
        <f>ROUND(N(data!BF83), 0)</f>
        <v>1960</v>
      </c>
      <c r="AD57" s="202">
        <f>ROUND(N(data!BF84), 0)</f>
        <v>0</v>
      </c>
      <c r="AE57" s="202">
        <f>ROUND(N(data!BF89), 0)</f>
        <v>0</v>
      </c>
      <c r="AF57" s="202">
        <f>ROUND(N(data!BF87), 0)</f>
        <v>0</v>
      </c>
      <c r="AG57" s="202">
        <f>ROUND(N(data!BF90), 0)</f>
        <v>2238</v>
      </c>
      <c r="AH57" s="202">
        <f>ROUND(N(data!BF91), 0)</f>
        <v>0</v>
      </c>
      <c r="AI57" s="202">
        <f>ROUND(N(data!BF92), 0)</f>
        <v>0</v>
      </c>
      <c r="AJ57" s="202">
        <f>ROUND(N(data!BF93), 0)</f>
        <v>0</v>
      </c>
      <c r="AK57" s="356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085</v>
      </c>
      <c r="B58" s="204" t="str">
        <f>RIGHT(data!$C$96,4)</f>
        <v>2023</v>
      </c>
      <c r="C58" s="12" t="str">
        <f>data!BG$55</f>
        <v>8470</v>
      </c>
      <c r="D58" s="12" t="s">
        <v>1143</v>
      </c>
      <c r="E58" s="202">
        <f>ROUND(N(data!BG59), 0)</f>
        <v>0</v>
      </c>
      <c r="F58" s="356">
        <f>ROUND(N(data!BG60), 2)</f>
        <v>0</v>
      </c>
      <c r="G58" s="202">
        <f>ROUND(N(data!BG61), 0)</f>
        <v>0</v>
      </c>
      <c r="H58" s="202">
        <f>ROUND(N(data!BG62), 0)</f>
        <v>0</v>
      </c>
      <c r="I58" s="202">
        <f>ROUND(N(data!BG63), 0)</f>
        <v>0</v>
      </c>
      <c r="J58" s="202">
        <f>ROUND(N(data!BG64), 0)</f>
        <v>18057</v>
      </c>
      <c r="K58" s="202">
        <f>ROUND(N(data!BG65), 0)</f>
        <v>192682</v>
      </c>
      <c r="L58" s="202">
        <f>ROUND(N(data!BG66), 0)</f>
        <v>272227</v>
      </c>
      <c r="M58" s="202">
        <f>ROUND(N(data!BG67), 0)</f>
        <v>0</v>
      </c>
      <c r="N58" s="202">
        <f>ROUND(N(data!BG68), 0)</f>
        <v>0</v>
      </c>
      <c r="O58" s="202">
        <f>ROUND(N(data!BG69), 0)</f>
        <v>30322</v>
      </c>
      <c r="P58" s="202">
        <f>ROUND(N(data!BG70), 0)</f>
        <v>0</v>
      </c>
      <c r="Q58" s="202">
        <f>ROUND(N(data!BG71), 0)</f>
        <v>0</v>
      </c>
      <c r="R58" s="202">
        <f>ROUND(N(data!BG72), 0)</f>
        <v>0</v>
      </c>
      <c r="S58" s="202">
        <f>ROUND(N(data!BG73), 0)</f>
        <v>0</v>
      </c>
      <c r="T58" s="202">
        <f>ROUND(N(data!BG74), 0)</f>
        <v>0</v>
      </c>
      <c r="U58" s="202">
        <f>ROUND(N(data!BG75), 0)</f>
        <v>0</v>
      </c>
      <c r="V58" s="202">
        <f>ROUND(N(data!BG76), 0)</f>
        <v>0</v>
      </c>
      <c r="W58" s="202">
        <f>ROUND(N(data!BG77), 0)</f>
        <v>0</v>
      </c>
      <c r="X58" s="202">
        <f>ROUND(N(data!BG78), 0)</f>
        <v>0</v>
      </c>
      <c r="Y58" s="202">
        <f>ROUND(N(data!BG79), 0)</f>
        <v>0</v>
      </c>
      <c r="Z58" s="202">
        <f>ROUND(N(data!BG80), 0)</f>
        <v>0</v>
      </c>
      <c r="AA58" s="202">
        <f>ROUND(N(data!BG81), 0)</f>
        <v>0</v>
      </c>
      <c r="AB58" s="202">
        <f>ROUND(N(data!BG82), 0)</f>
        <v>0</v>
      </c>
      <c r="AC58" s="202">
        <f>ROUND(N(data!BG83), 0)</f>
        <v>30322</v>
      </c>
      <c r="AD58" s="202">
        <f>ROUND(N(data!BG84), 0)</f>
        <v>0</v>
      </c>
      <c r="AE58" s="202">
        <f>ROUND(N(data!BG89), 0)</f>
        <v>0</v>
      </c>
      <c r="AF58" s="202">
        <f>ROUND(N(data!BG87), 0)</f>
        <v>0</v>
      </c>
      <c r="AG58" s="202">
        <f>ROUND(N(data!BG90), 0)</f>
        <v>0</v>
      </c>
      <c r="AH58" s="202">
        <f>ROUND(N(data!BG91), 0)</f>
        <v>0</v>
      </c>
      <c r="AI58" s="202">
        <f>ROUND(N(data!BG92), 0)</f>
        <v>0</v>
      </c>
      <c r="AJ58" s="202">
        <f>ROUND(N(data!BG93), 0)</f>
        <v>0</v>
      </c>
      <c r="AK58" s="356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085</v>
      </c>
      <c r="B59" s="204" t="str">
        <f>RIGHT(data!$C$96,4)</f>
        <v>2023</v>
      </c>
      <c r="C59" s="12" t="str">
        <f>data!BH$55</f>
        <v>8480</v>
      </c>
      <c r="D59" s="12" t="s">
        <v>1143</v>
      </c>
      <c r="E59" s="202">
        <f>ROUND(N(data!BH59), 0)</f>
        <v>0</v>
      </c>
      <c r="F59" s="356">
        <f>ROUND(N(data!BH60), 2)</f>
        <v>23.35</v>
      </c>
      <c r="G59" s="202">
        <f>ROUND(N(data!BH61), 0)</f>
        <v>1932809</v>
      </c>
      <c r="H59" s="202">
        <f>ROUND(N(data!BH62), 0)</f>
        <v>433104</v>
      </c>
      <c r="I59" s="202">
        <f>ROUND(N(data!BH63), 0)</f>
        <v>0</v>
      </c>
      <c r="J59" s="202">
        <f>ROUND(N(data!BH64), 0)</f>
        <v>483675</v>
      </c>
      <c r="K59" s="202">
        <f>ROUND(N(data!BH65), 0)</f>
        <v>-30869</v>
      </c>
      <c r="L59" s="202">
        <f>ROUND(N(data!BH66), 0)</f>
        <v>1792866</v>
      </c>
      <c r="M59" s="202">
        <f>ROUND(N(data!BH67), 0)</f>
        <v>149221</v>
      </c>
      <c r="N59" s="202">
        <f>ROUND(N(data!BH68), 0)</f>
        <v>0</v>
      </c>
      <c r="O59" s="202">
        <f>ROUND(N(data!BH69), 0)</f>
        <v>550139</v>
      </c>
      <c r="P59" s="202">
        <f>ROUND(N(data!BH70), 0)</f>
        <v>0</v>
      </c>
      <c r="Q59" s="202">
        <f>ROUND(N(data!BH71), 0)</f>
        <v>0</v>
      </c>
      <c r="R59" s="202">
        <f>ROUND(N(data!BH72), 0)</f>
        <v>0</v>
      </c>
      <c r="S59" s="202">
        <f>ROUND(N(data!BH73), 0)</f>
        <v>0</v>
      </c>
      <c r="T59" s="202">
        <f>ROUND(N(data!BH74), 0)</f>
        <v>0</v>
      </c>
      <c r="U59" s="202">
        <f>ROUND(N(data!BH75), 0)</f>
        <v>0</v>
      </c>
      <c r="V59" s="202">
        <f>ROUND(N(data!BH76), 0)</f>
        <v>0</v>
      </c>
      <c r="W59" s="202">
        <f>ROUND(N(data!BH77), 0)</f>
        <v>11990</v>
      </c>
      <c r="X59" s="202">
        <f>ROUND(N(data!BH78), 0)</f>
        <v>0</v>
      </c>
      <c r="Y59" s="202">
        <f>ROUND(N(data!BH79), 0)</f>
        <v>0</v>
      </c>
      <c r="Z59" s="202">
        <f>ROUND(N(data!BH80), 0)</f>
        <v>0</v>
      </c>
      <c r="AA59" s="202">
        <f>ROUND(N(data!BH81), 0)</f>
        <v>0</v>
      </c>
      <c r="AB59" s="202">
        <f>ROUND(N(data!BH82), 0)</f>
        <v>0</v>
      </c>
      <c r="AC59" s="202">
        <f>ROUND(N(data!BH83), 0)</f>
        <v>538149</v>
      </c>
      <c r="AD59" s="202">
        <f>ROUND(N(data!BH84), 0)</f>
        <v>0</v>
      </c>
      <c r="AE59" s="202">
        <f>ROUND(N(data!BH89), 0)</f>
        <v>0</v>
      </c>
      <c r="AF59" s="202">
        <f>ROUND(N(data!BH87), 0)</f>
        <v>0</v>
      </c>
      <c r="AG59" s="202">
        <f>ROUND(N(data!BH90), 0)</f>
        <v>3933</v>
      </c>
      <c r="AH59" s="202">
        <f>ROUND(N(data!BH91), 0)</f>
        <v>0</v>
      </c>
      <c r="AI59" s="202">
        <f>ROUND(N(data!BH92), 0)</f>
        <v>0</v>
      </c>
      <c r="AJ59" s="202">
        <f>ROUND(N(data!BH93), 0)</f>
        <v>3201</v>
      </c>
      <c r="AK59" s="356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085</v>
      </c>
      <c r="B60" s="204" t="str">
        <f>RIGHT(data!$C$96,4)</f>
        <v>2023</v>
      </c>
      <c r="C60" s="12" t="str">
        <f>data!BI$55</f>
        <v>8490</v>
      </c>
      <c r="D60" s="12" t="s">
        <v>1143</v>
      </c>
      <c r="E60" s="202">
        <f>ROUND(N(data!BI59), 0)</f>
        <v>0</v>
      </c>
      <c r="F60" s="356">
        <f>ROUND(N(data!BI60), 2)</f>
        <v>0</v>
      </c>
      <c r="G60" s="202">
        <f>ROUND(N(data!BI61), 0)</f>
        <v>0</v>
      </c>
      <c r="H60" s="202">
        <f>ROUND(N(data!BI62), 0)</f>
        <v>0</v>
      </c>
      <c r="I60" s="202">
        <f>ROUND(N(data!BI63), 0)</f>
        <v>0</v>
      </c>
      <c r="J60" s="202">
        <f>ROUND(N(data!BI64), 0)</f>
        <v>0</v>
      </c>
      <c r="K60" s="202">
        <f>ROUND(N(data!BI65), 0)</f>
        <v>0</v>
      </c>
      <c r="L60" s="202">
        <f>ROUND(N(data!BI66), 0)</f>
        <v>0</v>
      </c>
      <c r="M60" s="202">
        <f>ROUND(N(data!BI67), 0)</f>
        <v>0</v>
      </c>
      <c r="N60" s="202">
        <f>ROUND(N(data!BI68), 0)</f>
        <v>0</v>
      </c>
      <c r="O60" s="202">
        <f>ROUND(N(data!BI69), 0)</f>
        <v>0</v>
      </c>
      <c r="P60" s="202">
        <f>ROUND(N(data!BI70), 0)</f>
        <v>0</v>
      </c>
      <c r="Q60" s="202">
        <f>ROUND(N(data!BI71), 0)</f>
        <v>0</v>
      </c>
      <c r="R60" s="202">
        <f>ROUND(N(data!BI72), 0)</f>
        <v>0</v>
      </c>
      <c r="S60" s="202">
        <f>ROUND(N(data!BI73), 0)</f>
        <v>0</v>
      </c>
      <c r="T60" s="202">
        <f>ROUND(N(data!BI74), 0)</f>
        <v>0</v>
      </c>
      <c r="U60" s="202">
        <f>ROUND(N(data!BI75), 0)</f>
        <v>0</v>
      </c>
      <c r="V60" s="202">
        <f>ROUND(N(data!BI76), 0)</f>
        <v>0</v>
      </c>
      <c r="W60" s="202">
        <f>ROUND(N(data!BI77), 0)</f>
        <v>0</v>
      </c>
      <c r="X60" s="202">
        <f>ROUND(N(data!BI78), 0)</f>
        <v>0</v>
      </c>
      <c r="Y60" s="202">
        <f>ROUND(N(data!BI79), 0)</f>
        <v>0</v>
      </c>
      <c r="Z60" s="202">
        <f>ROUND(N(data!BI80), 0)</f>
        <v>0</v>
      </c>
      <c r="AA60" s="202">
        <f>ROUND(N(data!BI81), 0)</f>
        <v>0</v>
      </c>
      <c r="AB60" s="202">
        <f>ROUND(N(data!BI82), 0)</f>
        <v>0</v>
      </c>
      <c r="AC60" s="202">
        <f>ROUND(N(data!BI83), 0)</f>
        <v>0</v>
      </c>
      <c r="AD60" s="202">
        <f>ROUND(N(data!BI84), 0)</f>
        <v>0</v>
      </c>
      <c r="AE60" s="202">
        <f>ROUND(N(data!BI89), 0)</f>
        <v>0</v>
      </c>
      <c r="AF60" s="202">
        <f>ROUND(N(data!BI87), 0)</f>
        <v>0</v>
      </c>
      <c r="AG60" s="202">
        <f>ROUND(N(data!BI90), 0)</f>
        <v>0</v>
      </c>
      <c r="AH60" s="202">
        <f>ROUND(N(data!BI91), 0)</f>
        <v>0</v>
      </c>
      <c r="AI60" s="202">
        <f>ROUND(N(data!BI92), 0)</f>
        <v>0</v>
      </c>
      <c r="AJ60" s="202">
        <f>ROUND(N(data!BI93), 0)</f>
        <v>0</v>
      </c>
      <c r="AK60" s="356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085</v>
      </c>
      <c r="B61" s="204" t="str">
        <f>RIGHT(data!$C$96,4)</f>
        <v>2023</v>
      </c>
      <c r="C61" s="12" t="str">
        <f>data!BJ$55</f>
        <v>8510</v>
      </c>
      <c r="D61" s="12" t="s">
        <v>1143</v>
      </c>
      <c r="E61" s="202">
        <f>ROUND(N(data!BJ59), 0)</f>
        <v>0</v>
      </c>
      <c r="F61" s="356">
        <f>ROUND(N(data!BJ60), 2)</f>
        <v>0</v>
      </c>
      <c r="G61" s="202">
        <f>ROUND(N(data!BJ61), 0)</f>
        <v>0</v>
      </c>
      <c r="H61" s="202">
        <f>ROUND(N(data!BJ62), 0)</f>
        <v>0</v>
      </c>
      <c r="I61" s="202">
        <f>ROUND(N(data!BJ63), 0)</f>
        <v>0</v>
      </c>
      <c r="J61" s="202">
        <f>ROUND(N(data!BJ64), 0)</f>
        <v>0</v>
      </c>
      <c r="K61" s="202">
        <f>ROUND(N(data!BJ65), 0)</f>
        <v>0</v>
      </c>
      <c r="L61" s="202">
        <f>ROUND(N(data!BJ66), 0)</f>
        <v>0</v>
      </c>
      <c r="M61" s="202">
        <f>ROUND(N(data!BJ67), 0)</f>
        <v>0</v>
      </c>
      <c r="N61" s="202">
        <f>ROUND(N(data!BJ68), 0)</f>
        <v>0</v>
      </c>
      <c r="O61" s="202">
        <f>ROUND(N(data!BJ69), 0)</f>
        <v>0</v>
      </c>
      <c r="P61" s="202">
        <f>ROUND(N(data!BJ70), 0)</f>
        <v>0</v>
      </c>
      <c r="Q61" s="202">
        <f>ROUND(N(data!BJ71), 0)</f>
        <v>0</v>
      </c>
      <c r="R61" s="202">
        <f>ROUND(N(data!BJ72), 0)</f>
        <v>0</v>
      </c>
      <c r="S61" s="202">
        <f>ROUND(N(data!BJ73), 0)</f>
        <v>0</v>
      </c>
      <c r="T61" s="202">
        <f>ROUND(N(data!BJ74), 0)</f>
        <v>0</v>
      </c>
      <c r="U61" s="202">
        <f>ROUND(N(data!BJ75), 0)</f>
        <v>0</v>
      </c>
      <c r="V61" s="202">
        <f>ROUND(N(data!BJ76), 0)</f>
        <v>0</v>
      </c>
      <c r="W61" s="202">
        <f>ROUND(N(data!BJ77), 0)</f>
        <v>0</v>
      </c>
      <c r="X61" s="202">
        <f>ROUND(N(data!BJ78), 0)</f>
        <v>0</v>
      </c>
      <c r="Y61" s="202">
        <f>ROUND(N(data!BJ79), 0)</f>
        <v>0</v>
      </c>
      <c r="Z61" s="202">
        <f>ROUND(N(data!BJ80), 0)</f>
        <v>0</v>
      </c>
      <c r="AA61" s="202">
        <f>ROUND(N(data!BJ81), 0)</f>
        <v>0</v>
      </c>
      <c r="AB61" s="202">
        <f>ROUND(N(data!BJ82), 0)</f>
        <v>0</v>
      </c>
      <c r="AC61" s="202">
        <f>ROUND(N(data!BJ83), 0)</f>
        <v>0</v>
      </c>
      <c r="AD61" s="202">
        <f>ROUND(N(data!BJ84), 0)</f>
        <v>0</v>
      </c>
      <c r="AE61" s="202">
        <f>ROUND(N(data!BJ89), 0)</f>
        <v>0</v>
      </c>
      <c r="AF61" s="202">
        <f>ROUND(N(data!BJ87), 0)</f>
        <v>0</v>
      </c>
      <c r="AG61" s="202">
        <f>ROUND(N(data!BJ90), 0)</f>
        <v>0</v>
      </c>
      <c r="AH61" s="202">
        <f>ROUND(N(data!BJ91), 0)</f>
        <v>0</v>
      </c>
      <c r="AI61" s="202">
        <f>ROUND(N(data!BJ92), 0)</f>
        <v>0</v>
      </c>
      <c r="AJ61" s="202">
        <f>ROUND(N(data!BJ93), 0)</f>
        <v>0</v>
      </c>
      <c r="AK61" s="356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085</v>
      </c>
      <c r="B62" s="204" t="str">
        <f>RIGHT(data!$C$96,4)</f>
        <v>2023</v>
      </c>
      <c r="C62" s="12" t="str">
        <f>data!BK$55</f>
        <v>8530</v>
      </c>
      <c r="D62" s="12" t="s">
        <v>1143</v>
      </c>
      <c r="E62" s="202">
        <f>ROUND(N(data!BK59), 0)</f>
        <v>0</v>
      </c>
      <c r="F62" s="356">
        <f>ROUND(N(data!BK60), 2)</f>
        <v>30.27</v>
      </c>
      <c r="G62" s="202">
        <f>ROUND(N(data!BK61), 0)</f>
        <v>1317645</v>
      </c>
      <c r="H62" s="202">
        <f>ROUND(N(data!BK62), 0)</f>
        <v>295258</v>
      </c>
      <c r="I62" s="202">
        <f>ROUND(N(data!BK63), 0)</f>
        <v>49260</v>
      </c>
      <c r="J62" s="202">
        <f>ROUND(N(data!BK64), 0)</f>
        <v>34114</v>
      </c>
      <c r="K62" s="202">
        <f>ROUND(N(data!BK65), 0)</f>
        <v>1387</v>
      </c>
      <c r="L62" s="202">
        <f>ROUND(N(data!BK66), 0)</f>
        <v>726633</v>
      </c>
      <c r="M62" s="202">
        <f>ROUND(N(data!BK67), 0)</f>
        <v>147058</v>
      </c>
      <c r="N62" s="202">
        <f>ROUND(N(data!BK68), 0)</f>
        <v>0</v>
      </c>
      <c r="O62" s="202">
        <f>ROUND(N(data!BK69), 0)</f>
        <v>340668</v>
      </c>
      <c r="P62" s="202">
        <f>ROUND(N(data!BK70), 0)</f>
        <v>0</v>
      </c>
      <c r="Q62" s="202">
        <f>ROUND(N(data!BK71), 0)</f>
        <v>0</v>
      </c>
      <c r="R62" s="202">
        <f>ROUND(N(data!BK72), 0)</f>
        <v>0</v>
      </c>
      <c r="S62" s="202">
        <f>ROUND(N(data!BK73), 0)</f>
        <v>0</v>
      </c>
      <c r="T62" s="202">
        <f>ROUND(N(data!BK74), 0)</f>
        <v>0</v>
      </c>
      <c r="U62" s="202">
        <f>ROUND(N(data!BK75), 0)</f>
        <v>0</v>
      </c>
      <c r="V62" s="202">
        <f>ROUND(N(data!BK76), 0)</f>
        <v>0</v>
      </c>
      <c r="W62" s="202">
        <f>ROUND(N(data!BK77), 0)</f>
        <v>0</v>
      </c>
      <c r="X62" s="202">
        <f>ROUND(N(data!BK78), 0)</f>
        <v>0</v>
      </c>
      <c r="Y62" s="202">
        <f>ROUND(N(data!BK79), 0)</f>
        <v>0</v>
      </c>
      <c r="Z62" s="202">
        <f>ROUND(N(data!BK80), 0)</f>
        <v>0</v>
      </c>
      <c r="AA62" s="202">
        <f>ROUND(N(data!BK81), 0)</f>
        <v>0</v>
      </c>
      <c r="AB62" s="202">
        <f>ROUND(N(data!BK82), 0)</f>
        <v>0</v>
      </c>
      <c r="AC62" s="202">
        <f>ROUND(N(data!BK83), 0)</f>
        <v>340668</v>
      </c>
      <c r="AD62" s="202">
        <f>ROUND(N(data!BK84), 0)</f>
        <v>0</v>
      </c>
      <c r="AE62" s="202">
        <f>ROUND(N(data!BK89), 0)</f>
        <v>0</v>
      </c>
      <c r="AF62" s="202">
        <f>ROUND(N(data!BK87), 0)</f>
        <v>0</v>
      </c>
      <c r="AG62" s="202">
        <f>ROUND(N(data!BK90), 0)</f>
        <v>3876</v>
      </c>
      <c r="AH62" s="202">
        <f>ROUND(N(data!BK91), 0)</f>
        <v>0</v>
      </c>
      <c r="AI62" s="202">
        <f>ROUND(N(data!BK92), 0)</f>
        <v>0</v>
      </c>
      <c r="AJ62" s="202">
        <f>ROUND(N(data!BK93), 0)</f>
        <v>0</v>
      </c>
      <c r="AK62" s="356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085</v>
      </c>
      <c r="B63" s="204" t="str">
        <f>RIGHT(data!$C$96,4)</f>
        <v>2023</v>
      </c>
      <c r="C63" s="12" t="str">
        <f>data!BL$55</f>
        <v>8560</v>
      </c>
      <c r="D63" s="12" t="s">
        <v>1143</v>
      </c>
      <c r="E63" s="202">
        <f>ROUND(N(data!BL59), 0)</f>
        <v>0</v>
      </c>
      <c r="F63" s="356">
        <f>ROUND(N(data!BL60), 2)</f>
        <v>19.579999999999998</v>
      </c>
      <c r="G63" s="202">
        <f>ROUND(N(data!BL61), 0)</f>
        <v>935754</v>
      </c>
      <c r="H63" s="202">
        <f>ROUND(N(data!BL62), 0)</f>
        <v>209684</v>
      </c>
      <c r="I63" s="202">
        <f>ROUND(N(data!BL63), 0)</f>
        <v>0</v>
      </c>
      <c r="J63" s="202">
        <f>ROUND(N(data!BL64), 0)</f>
        <v>27121</v>
      </c>
      <c r="K63" s="202">
        <f>ROUND(N(data!BL65), 0)</f>
        <v>0</v>
      </c>
      <c r="L63" s="202">
        <f>ROUND(N(data!BL66), 0)</f>
        <v>1003</v>
      </c>
      <c r="M63" s="202">
        <f>ROUND(N(data!BL67), 0)</f>
        <v>75161</v>
      </c>
      <c r="N63" s="202">
        <f>ROUND(N(data!BL68), 0)</f>
        <v>0</v>
      </c>
      <c r="O63" s="202">
        <f>ROUND(N(data!BL69), 0)</f>
        <v>2598</v>
      </c>
      <c r="P63" s="202">
        <f>ROUND(N(data!BL70), 0)</f>
        <v>0</v>
      </c>
      <c r="Q63" s="202">
        <f>ROUND(N(data!BL71), 0)</f>
        <v>0</v>
      </c>
      <c r="R63" s="202">
        <f>ROUND(N(data!BL72), 0)</f>
        <v>0</v>
      </c>
      <c r="S63" s="202">
        <f>ROUND(N(data!BL73), 0)</f>
        <v>0</v>
      </c>
      <c r="T63" s="202">
        <f>ROUND(N(data!BL74), 0)</f>
        <v>0</v>
      </c>
      <c r="U63" s="202">
        <f>ROUND(N(data!BL75), 0)</f>
        <v>0</v>
      </c>
      <c r="V63" s="202">
        <f>ROUND(N(data!BL76), 0)</f>
        <v>0</v>
      </c>
      <c r="W63" s="202">
        <f>ROUND(N(data!BL77), 0)</f>
        <v>2008</v>
      </c>
      <c r="X63" s="202">
        <f>ROUND(N(data!BL78), 0)</f>
        <v>0</v>
      </c>
      <c r="Y63" s="202">
        <f>ROUND(N(data!BL79), 0)</f>
        <v>0</v>
      </c>
      <c r="Z63" s="202">
        <f>ROUND(N(data!BL80), 0)</f>
        <v>0</v>
      </c>
      <c r="AA63" s="202">
        <f>ROUND(N(data!BL81), 0)</f>
        <v>0</v>
      </c>
      <c r="AB63" s="202">
        <f>ROUND(N(data!BL82), 0)</f>
        <v>0</v>
      </c>
      <c r="AC63" s="202">
        <f>ROUND(N(data!BL83), 0)</f>
        <v>590</v>
      </c>
      <c r="AD63" s="202">
        <f>ROUND(N(data!BL84), 0)</f>
        <v>0</v>
      </c>
      <c r="AE63" s="202">
        <f>ROUND(N(data!BL89), 0)</f>
        <v>0</v>
      </c>
      <c r="AF63" s="202">
        <f>ROUND(N(data!BL87), 0)</f>
        <v>0</v>
      </c>
      <c r="AG63" s="202">
        <f>ROUND(N(data!BL90), 0)</f>
        <v>1981</v>
      </c>
      <c r="AH63" s="202">
        <f>ROUND(N(data!BL91), 0)</f>
        <v>0</v>
      </c>
      <c r="AI63" s="202">
        <f>ROUND(N(data!BL92), 0)</f>
        <v>0</v>
      </c>
      <c r="AJ63" s="202">
        <f>ROUND(N(data!BL93), 0)</f>
        <v>0</v>
      </c>
      <c r="AK63" s="356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085</v>
      </c>
      <c r="B64" s="204" t="str">
        <f>RIGHT(data!$C$96,4)</f>
        <v>2023</v>
      </c>
      <c r="C64" s="12" t="str">
        <f>data!BM$55</f>
        <v>8590</v>
      </c>
      <c r="D64" s="12" t="s">
        <v>1143</v>
      </c>
      <c r="E64" s="202">
        <f>ROUND(N(data!BM59), 0)</f>
        <v>0</v>
      </c>
      <c r="F64" s="356">
        <f>ROUND(N(data!BM60), 2)</f>
        <v>0</v>
      </c>
      <c r="G64" s="202">
        <f>ROUND(N(data!BM61), 0)</f>
        <v>0</v>
      </c>
      <c r="H64" s="202">
        <f>ROUND(N(data!BM62), 0)</f>
        <v>0</v>
      </c>
      <c r="I64" s="202">
        <f>ROUND(N(data!BM63), 0)</f>
        <v>0</v>
      </c>
      <c r="J64" s="202">
        <f>ROUND(N(data!BM64), 0)</f>
        <v>0</v>
      </c>
      <c r="K64" s="202">
        <f>ROUND(N(data!BM65), 0)</f>
        <v>0</v>
      </c>
      <c r="L64" s="202">
        <f>ROUND(N(data!BM66), 0)</f>
        <v>0</v>
      </c>
      <c r="M64" s="202">
        <f>ROUND(N(data!BM67), 0)</f>
        <v>0</v>
      </c>
      <c r="N64" s="202">
        <f>ROUND(N(data!BM68), 0)</f>
        <v>0</v>
      </c>
      <c r="O64" s="202">
        <f>ROUND(N(data!BM69), 0)</f>
        <v>0</v>
      </c>
      <c r="P64" s="202">
        <f>ROUND(N(data!BM70), 0)</f>
        <v>0</v>
      </c>
      <c r="Q64" s="202">
        <f>ROUND(N(data!BM71), 0)</f>
        <v>0</v>
      </c>
      <c r="R64" s="202">
        <f>ROUND(N(data!BM72), 0)</f>
        <v>0</v>
      </c>
      <c r="S64" s="202">
        <f>ROUND(N(data!BM73), 0)</f>
        <v>0</v>
      </c>
      <c r="T64" s="202">
        <f>ROUND(N(data!BM74), 0)</f>
        <v>0</v>
      </c>
      <c r="U64" s="202">
        <f>ROUND(N(data!BM75), 0)</f>
        <v>0</v>
      </c>
      <c r="V64" s="202">
        <f>ROUND(N(data!BM76), 0)</f>
        <v>0</v>
      </c>
      <c r="W64" s="202">
        <f>ROUND(N(data!BM77), 0)</f>
        <v>0</v>
      </c>
      <c r="X64" s="202">
        <f>ROUND(N(data!BM78), 0)</f>
        <v>0</v>
      </c>
      <c r="Y64" s="202">
        <f>ROUND(N(data!BM79), 0)</f>
        <v>0</v>
      </c>
      <c r="Z64" s="202">
        <f>ROUND(N(data!BM80), 0)</f>
        <v>0</v>
      </c>
      <c r="AA64" s="202">
        <f>ROUND(N(data!BM81), 0)</f>
        <v>0</v>
      </c>
      <c r="AB64" s="202">
        <f>ROUND(N(data!BM82), 0)</f>
        <v>0</v>
      </c>
      <c r="AC64" s="202">
        <f>ROUND(N(data!BM83), 0)</f>
        <v>0</v>
      </c>
      <c r="AD64" s="202">
        <f>ROUND(N(data!BM84), 0)</f>
        <v>0</v>
      </c>
      <c r="AE64" s="202">
        <f>ROUND(N(data!BM89), 0)</f>
        <v>0</v>
      </c>
      <c r="AF64" s="202">
        <f>ROUND(N(data!BM87), 0)</f>
        <v>0</v>
      </c>
      <c r="AG64" s="202">
        <f>ROUND(N(data!BM90), 0)</f>
        <v>0</v>
      </c>
      <c r="AH64" s="202">
        <f>ROUND(N(data!BM91), 0)</f>
        <v>0</v>
      </c>
      <c r="AI64" s="202">
        <f>ROUND(N(data!BM92), 0)</f>
        <v>0</v>
      </c>
      <c r="AJ64" s="202">
        <f>ROUND(N(data!BM93), 0)</f>
        <v>0</v>
      </c>
      <c r="AK64" s="356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085</v>
      </c>
      <c r="B65" s="204" t="str">
        <f>RIGHT(data!$C$96,4)</f>
        <v>2023</v>
      </c>
      <c r="C65" s="12" t="str">
        <f>data!BN$55</f>
        <v>8610</v>
      </c>
      <c r="D65" s="12" t="s">
        <v>1143</v>
      </c>
      <c r="E65" s="202">
        <f>ROUND(N(data!BN59), 0)</f>
        <v>0</v>
      </c>
      <c r="F65" s="356">
        <f>ROUND(N(data!BN60), 2)</f>
        <v>0</v>
      </c>
      <c r="G65" s="202">
        <f>ROUND(N(data!BN61), 0)</f>
        <v>0</v>
      </c>
      <c r="H65" s="202">
        <f>ROUND(N(data!BN62), 0)</f>
        <v>0</v>
      </c>
      <c r="I65" s="202">
        <f>ROUND(N(data!BN63), 0)</f>
        <v>0</v>
      </c>
      <c r="J65" s="202">
        <f>ROUND(N(data!BN64), 0)</f>
        <v>0</v>
      </c>
      <c r="K65" s="202">
        <f>ROUND(N(data!BN65), 0)</f>
        <v>0</v>
      </c>
      <c r="L65" s="202">
        <f>ROUND(N(data!BN66), 0)</f>
        <v>0</v>
      </c>
      <c r="M65" s="202">
        <f>ROUND(N(data!BN67), 0)</f>
        <v>0</v>
      </c>
      <c r="N65" s="202">
        <f>ROUND(N(data!BN68), 0)</f>
        <v>0</v>
      </c>
      <c r="O65" s="202">
        <f>ROUND(N(data!BN69), 0)</f>
        <v>0</v>
      </c>
      <c r="P65" s="202">
        <f>ROUND(N(data!BN70), 0)</f>
        <v>0</v>
      </c>
      <c r="Q65" s="202">
        <f>ROUND(N(data!BN71), 0)</f>
        <v>0</v>
      </c>
      <c r="R65" s="202">
        <f>ROUND(N(data!BN72), 0)</f>
        <v>0</v>
      </c>
      <c r="S65" s="202">
        <f>ROUND(N(data!BN73), 0)</f>
        <v>0</v>
      </c>
      <c r="T65" s="202">
        <f>ROUND(N(data!BN74), 0)</f>
        <v>0</v>
      </c>
      <c r="U65" s="202">
        <f>ROUND(N(data!BN75), 0)</f>
        <v>0</v>
      </c>
      <c r="V65" s="202">
        <f>ROUND(N(data!BN76), 0)</f>
        <v>0</v>
      </c>
      <c r="W65" s="202">
        <f>ROUND(N(data!BN77), 0)</f>
        <v>0</v>
      </c>
      <c r="X65" s="202">
        <f>ROUND(N(data!BN78), 0)</f>
        <v>0</v>
      </c>
      <c r="Y65" s="202">
        <f>ROUND(N(data!BN79), 0)</f>
        <v>0</v>
      </c>
      <c r="Z65" s="202">
        <f>ROUND(N(data!BN80), 0)</f>
        <v>0</v>
      </c>
      <c r="AA65" s="202">
        <f>ROUND(N(data!BN81), 0)</f>
        <v>0</v>
      </c>
      <c r="AB65" s="202">
        <f>ROUND(N(data!BN82), 0)</f>
        <v>0</v>
      </c>
      <c r="AC65" s="202">
        <f>ROUND(N(data!BN83), 0)</f>
        <v>0</v>
      </c>
      <c r="AD65" s="202">
        <f>ROUND(N(data!BN84), 0)</f>
        <v>0</v>
      </c>
      <c r="AE65" s="202">
        <f>ROUND(N(data!BN89), 0)</f>
        <v>0</v>
      </c>
      <c r="AF65" s="202">
        <f>ROUND(N(data!BN87), 0)</f>
        <v>0</v>
      </c>
      <c r="AG65" s="202">
        <f>ROUND(N(data!BN90), 0)</f>
        <v>0</v>
      </c>
      <c r="AH65" s="202">
        <f>ROUND(N(data!BN91), 0)</f>
        <v>0</v>
      </c>
      <c r="AI65" s="202">
        <f>ROUND(N(data!BN92), 0)</f>
        <v>0</v>
      </c>
      <c r="AJ65" s="202">
        <f>ROUND(N(data!BN93), 0)</f>
        <v>0</v>
      </c>
      <c r="AK65" s="356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085</v>
      </c>
      <c r="B66" s="204" t="str">
        <f>RIGHT(data!$C$96,4)</f>
        <v>2023</v>
      </c>
      <c r="C66" s="12" t="str">
        <f>data!BO$55</f>
        <v>8620</v>
      </c>
      <c r="D66" s="12" t="s">
        <v>1143</v>
      </c>
      <c r="E66" s="202">
        <f>ROUND(N(data!BO59), 0)</f>
        <v>0</v>
      </c>
      <c r="F66" s="356">
        <f>ROUND(N(data!BO60), 2)</f>
        <v>2.87</v>
      </c>
      <c r="G66" s="202">
        <f>ROUND(N(data!BO61), 0)</f>
        <v>245250</v>
      </c>
      <c r="H66" s="202">
        <f>ROUND(N(data!BO62), 0)</f>
        <v>54956</v>
      </c>
      <c r="I66" s="202">
        <f>ROUND(N(data!BO63), 0)</f>
        <v>0</v>
      </c>
      <c r="J66" s="202">
        <f>ROUND(N(data!BO64), 0)</f>
        <v>239120</v>
      </c>
      <c r="K66" s="202">
        <f>ROUND(N(data!BO65), 0)</f>
        <v>0</v>
      </c>
      <c r="L66" s="202">
        <f>ROUND(N(data!BO66), 0)</f>
        <v>28434</v>
      </c>
      <c r="M66" s="202">
        <f>ROUND(N(data!BO67), 0)</f>
        <v>7512</v>
      </c>
      <c r="N66" s="202">
        <f>ROUND(N(data!BO68), 0)</f>
        <v>0</v>
      </c>
      <c r="O66" s="202">
        <f>ROUND(N(data!BO69), 0)</f>
        <v>9134</v>
      </c>
      <c r="P66" s="202">
        <f>ROUND(N(data!BO70), 0)</f>
        <v>0</v>
      </c>
      <c r="Q66" s="202">
        <f>ROUND(N(data!BO71), 0)</f>
        <v>0</v>
      </c>
      <c r="R66" s="202">
        <f>ROUND(N(data!BO72), 0)</f>
        <v>0</v>
      </c>
      <c r="S66" s="202">
        <f>ROUND(N(data!BO73), 0)</f>
        <v>0</v>
      </c>
      <c r="T66" s="202">
        <f>ROUND(N(data!BO74), 0)</f>
        <v>0</v>
      </c>
      <c r="U66" s="202">
        <f>ROUND(N(data!BO75), 0)</f>
        <v>0</v>
      </c>
      <c r="V66" s="202">
        <f>ROUND(N(data!BO76), 0)</f>
        <v>0</v>
      </c>
      <c r="W66" s="202">
        <f>ROUND(N(data!BO77), 0)</f>
        <v>7111</v>
      </c>
      <c r="X66" s="202">
        <f>ROUND(N(data!BO78), 0)</f>
        <v>0</v>
      </c>
      <c r="Y66" s="202">
        <f>ROUND(N(data!BO79), 0)</f>
        <v>0</v>
      </c>
      <c r="Z66" s="202">
        <f>ROUND(N(data!BO80), 0)</f>
        <v>0</v>
      </c>
      <c r="AA66" s="202">
        <f>ROUND(N(data!BO81), 0)</f>
        <v>0</v>
      </c>
      <c r="AB66" s="202">
        <f>ROUND(N(data!BO82), 0)</f>
        <v>0</v>
      </c>
      <c r="AC66" s="202">
        <f>ROUND(N(data!BO83), 0)</f>
        <v>2023</v>
      </c>
      <c r="AD66" s="202">
        <f>ROUND(N(data!BO84), 0)</f>
        <v>0</v>
      </c>
      <c r="AE66" s="202">
        <f>ROUND(N(data!BO89), 0)</f>
        <v>0</v>
      </c>
      <c r="AF66" s="202">
        <f>ROUND(N(data!BO87), 0)</f>
        <v>0</v>
      </c>
      <c r="AG66" s="202">
        <f>ROUND(N(data!BO90), 0)</f>
        <v>198</v>
      </c>
      <c r="AH66" s="202">
        <f>ROUND(N(data!BO91), 0)</f>
        <v>0</v>
      </c>
      <c r="AI66" s="202">
        <f>ROUND(N(data!BO92), 0)</f>
        <v>0</v>
      </c>
      <c r="AJ66" s="202">
        <f>ROUND(N(data!BO93), 0)</f>
        <v>0</v>
      </c>
      <c r="AK66" s="356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085</v>
      </c>
      <c r="B67" s="204" t="str">
        <f>RIGHT(data!$C$96,4)</f>
        <v>2023</v>
      </c>
      <c r="C67" s="12" t="str">
        <f>data!BP$55</f>
        <v>8630</v>
      </c>
      <c r="D67" s="12" t="s">
        <v>1143</v>
      </c>
      <c r="E67" s="202">
        <f>ROUND(N(data!BP59), 0)</f>
        <v>0</v>
      </c>
      <c r="F67" s="356">
        <f>ROUND(N(data!BP60), 2)</f>
        <v>0</v>
      </c>
      <c r="G67" s="202">
        <f>ROUND(N(data!BP61), 0)</f>
        <v>0</v>
      </c>
      <c r="H67" s="202">
        <f>ROUND(N(data!BP62), 0)</f>
        <v>0</v>
      </c>
      <c r="I67" s="202">
        <f>ROUND(N(data!BP63), 0)</f>
        <v>0</v>
      </c>
      <c r="J67" s="202">
        <f>ROUND(N(data!BP64), 0)</f>
        <v>0</v>
      </c>
      <c r="K67" s="202">
        <f>ROUND(N(data!BP65), 0)</f>
        <v>0</v>
      </c>
      <c r="L67" s="202">
        <f>ROUND(N(data!BP66), 0)</f>
        <v>0</v>
      </c>
      <c r="M67" s="202">
        <f>ROUND(N(data!BP67), 0)</f>
        <v>0</v>
      </c>
      <c r="N67" s="202">
        <f>ROUND(N(data!BP68), 0)</f>
        <v>0</v>
      </c>
      <c r="O67" s="202">
        <f>ROUND(N(data!BP69), 0)</f>
        <v>0</v>
      </c>
      <c r="P67" s="202">
        <f>ROUND(N(data!BP70), 0)</f>
        <v>0</v>
      </c>
      <c r="Q67" s="202">
        <f>ROUND(N(data!BP71), 0)</f>
        <v>0</v>
      </c>
      <c r="R67" s="202">
        <f>ROUND(N(data!BP72), 0)</f>
        <v>0</v>
      </c>
      <c r="S67" s="202">
        <f>ROUND(N(data!BP73), 0)</f>
        <v>0</v>
      </c>
      <c r="T67" s="202">
        <f>ROUND(N(data!BP74), 0)</f>
        <v>0</v>
      </c>
      <c r="U67" s="202">
        <f>ROUND(N(data!BP75), 0)</f>
        <v>0</v>
      </c>
      <c r="V67" s="202">
        <f>ROUND(N(data!BP76), 0)</f>
        <v>0</v>
      </c>
      <c r="W67" s="202">
        <f>ROUND(N(data!BP77), 0)</f>
        <v>0</v>
      </c>
      <c r="X67" s="202">
        <f>ROUND(N(data!BP78), 0)</f>
        <v>0</v>
      </c>
      <c r="Y67" s="202">
        <f>ROUND(N(data!BP79), 0)</f>
        <v>0</v>
      </c>
      <c r="Z67" s="202">
        <f>ROUND(N(data!BP80), 0)</f>
        <v>0</v>
      </c>
      <c r="AA67" s="202">
        <f>ROUND(N(data!BP81), 0)</f>
        <v>0</v>
      </c>
      <c r="AB67" s="202">
        <f>ROUND(N(data!BP82), 0)</f>
        <v>0</v>
      </c>
      <c r="AC67" s="202">
        <f>ROUND(N(data!BP83), 0)</f>
        <v>0</v>
      </c>
      <c r="AD67" s="202">
        <f>ROUND(N(data!BP84), 0)</f>
        <v>0</v>
      </c>
      <c r="AE67" s="202">
        <f>ROUND(N(data!BP89), 0)</f>
        <v>0</v>
      </c>
      <c r="AF67" s="202">
        <f>ROUND(N(data!BP87), 0)</f>
        <v>0</v>
      </c>
      <c r="AG67" s="202">
        <f>ROUND(N(data!BP90), 0)</f>
        <v>0</v>
      </c>
      <c r="AH67" s="202">
        <f>ROUND(N(data!BP91), 0)</f>
        <v>0</v>
      </c>
      <c r="AI67" s="202">
        <f>ROUND(N(data!BP92), 0)</f>
        <v>0</v>
      </c>
      <c r="AJ67" s="202">
        <f>ROUND(N(data!BP93), 0)</f>
        <v>0</v>
      </c>
      <c r="AK67" s="356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085</v>
      </c>
      <c r="B68" s="204" t="str">
        <f>RIGHT(data!$C$96,4)</f>
        <v>2023</v>
      </c>
      <c r="C68" s="12" t="str">
        <f>data!BQ$55</f>
        <v>8640</v>
      </c>
      <c r="D68" s="12" t="s">
        <v>1143</v>
      </c>
      <c r="E68" s="202">
        <f>ROUND(N(data!BQ59), 0)</f>
        <v>0</v>
      </c>
      <c r="F68" s="356">
        <f>ROUND(N(data!BQ60), 2)</f>
        <v>0</v>
      </c>
      <c r="G68" s="202">
        <f>ROUND(N(data!BQ61), 0)</f>
        <v>0</v>
      </c>
      <c r="H68" s="202">
        <f>ROUND(N(data!BQ62), 0)</f>
        <v>0</v>
      </c>
      <c r="I68" s="202">
        <f>ROUND(N(data!BQ63), 0)</f>
        <v>0</v>
      </c>
      <c r="J68" s="202">
        <f>ROUND(N(data!BQ64), 0)</f>
        <v>0</v>
      </c>
      <c r="K68" s="202">
        <f>ROUND(N(data!BQ65), 0)</f>
        <v>0</v>
      </c>
      <c r="L68" s="202">
        <f>ROUND(N(data!BQ66), 0)</f>
        <v>0</v>
      </c>
      <c r="M68" s="202">
        <f>ROUND(N(data!BQ67), 0)</f>
        <v>0</v>
      </c>
      <c r="N68" s="202">
        <f>ROUND(N(data!BQ68), 0)</f>
        <v>0</v>
      </c>
      <c r="O68" s="202">
        <f>ROUND(N(data!BQ69), 0)</f>
        <v>0</v>
      </c>
      <c r="P68" s="202">
        <f>ROUND(N(data!BQ70), 0)</f>
        <v>0</v>
      </c>
      <c r="Q68" s="202">
        <f>ROUND(N(data!BQ71), 0)</f>
        <v>0</v>
      </c>
      <c r="R68" s="202">
        <f>ROUND(N(data!BQ72), 0)</f>
        <v>0</v>
      </c>
      <c r="S68" s="202">
        <f>ROUND(N(data!BQ73), 0)</f>
        <v>0</v>
      </c>
      <c r="T68" s="202">
        <f>ROUND(N(data!BQ74), 0)</f>
        <v>0</v>
      </c>
      <c r="U68" s="202">
        <f>ROUND(N(data!BQ75), 0)</f>
        <v>0</v>
      </c>
      <c r="V68" s="202">
        <f>ROUND(N(data!BQ76), 0)</f>
        <v>0</v>
      </c>
      <c r="W68" s="202">
        <f>ROUND(N(data!BQ77), 0)</f>
        <v>0</v>
      </c>
      <c r="X68" s="202">
        <f>ROUND(N(data!BQ78), 0)</f>
        <v>0</v>
      </c>
      <c r="Y68" s="202">
        <f>ROUND(N(data!BQ79), 0)</f>
        <v>0</v>
      </c>
      <c r="Z68" s="202">
        <f>ROUND(N(data!BQ80), 0)</f>
        <v>0</v>
      </c>
      <c r="AA68" s="202">
        <f>ROUND(N(data!BQ81), 0)</f>
        <v>0</v>
      </c>
      <c r="AB68" s="202">
        <f>ROUND(N(data!BQ82), 0)</f>
        <v>0</v>
      </c>
      <c r="AC68" s="202">
        <f>ROUND(N(data!BQ83), 0)</f>
        <v>0</v>
      </c>
      <c r="AD68" s="202">
        <f>ROUND(N(data!BQ84), 0)</f>
        <v>0</v>
      </c>
      <c r="AE68" s="202">
        <f>ROUND(N(data!BQ89), 0)</f>
        <v>0</v>
      </c>
      <c r="AF68" s="202">
        <f>ROUND(N(data!BQ87), 0)</f>
        <v>0</v>
      </c>
      <c r="AG68" s="202">
        <f>ROUND(N(data!BQ90), 0)</f>
        <v>0</v>
      </c>
      <c r="AH68" s="202">
        <f>ROUND(N(data!BQ91), 0)</f>
        <v>0</v>
      </c>
      <c r="AI68" s="202">
        <f>ROUND(N(data!BQ92), 0)</f>
        <v>0</v>
      </c>
      <c r="AJ68" s="202">
        <f>ROUND(N(data!BQ93), 0)</f>
        <v>0</v>
      </c>
      <c r="AK68" s="356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085</v>
      </c>
      <c r="B69" s="204" t="str">
        <f>RIGHT(data!$C$96,4)</f>
        <v>2023</v>
      </c>
      <c r="C69" s="12" t="str">
        <f>data!BR$55</f>
        <v>8650</v>
      </c>
      <c r="D69" s="12" t="s">
        <v>1143</v>
      </c>
      <c r="E69" s="202">
        <f>ROUND(N(data!BR59), 0)</f>
        <v>0</v>
      </c>
      <c r="F69" s="356">
        <f>ROUND(N(data!BR60), 2)</f>
        <v>8.2799999999999994</v>
      </c>
      <c r="G69" s="202">
        <f>ROUND(N(data!BR61), 0)</f>
        <v>801887</v>
      </c>
      <c r="H69" s="202">
        <f>ROUND(N(data!BR62), 0)</f>
        <v>179687</v>
      </c>
      <c r="I69" s="202">
        <f>ROUND(N(data!BR63), 0)</f>
        <v>52822</v>
      </c>
      <c r="J69" s="202">
        <f>ROUND(N(data!BR64), 0)</f>
        <v>9596</v>
      </c>
      <c r="K69" s="202">
        <f>ROUND(N(data!BR65), 0)</f>
        <v>4621</v>
      </c>
      <c r="L69" s="202">
        <f>ROUND(N(data!BR66), 0)</f>
        <v>92525</v>
      </c>
      <c r="M69" s="202">
        <f>ROUND(N(data!BR67), 0)</f>
        <v>69394</v>
      </c>
      <c r="N69" s="202">
        <f>ROUND(N(data!BR68), 0)</f>
        <v>101</v>
      </c>
      <c r="O69" s="202">
        <f>ROUND(N(data!BR69), 0)</f>
        <v>-11971</v>
      </c>
      <c r="P69" s="202">
        <f>ROUND(N(data!BR70), 0)</f>
        <v>0</v>
      </c>
      <c r="Q69" s="202">
        <f>ROUND(N(data!BR71), 0)</f>
        <v>0</v>
      </c>
      <c r="R69" s="202">
        <f>ROUND(N(data!BR72), 0)</f>
        <v>0</v>
      </c>
      <c r="S69" s="202">
        <f>ROUND(N(data!BR73), 0)</f>
        <v>0</v>
      </c>
      <c r="T69" s="202">
        <f>ROUND(N(data!BR74), 0)</f>
        <v>0</v>
      </c>
      <c r="U69" s="202">
        <f>ROUND(N(data!BR75), 0)</f>
        <v>0</v>
      </c>
      <c r="V69" s="202">
        <f>ROUND(N(data!BR76), 0)</f>
        <v>0</v>
      </c>
      <c r="W69" s="202">
        <f>ROUND(N(data!BR77), 0)</f>
        <v>0</v>
      </c>
      <c r="X69" s="202">
        <f>ROUND(N(data!BR78), 0)</f>
        <v>0</v>
      </c>
      <c r="Y69" s="202">
        <f>ROUND(N(data!BR79), 0)</f>
        <v>0</v>
      </c>
      <c r="Z69" s="202">
        <f>ROUND(N(data!BR80), 0)</f>
        <v>0</v>
      </c>
      <c r="AA69" s="202">
        <f>ROUND(N(data!BR81), 0)</f>
        <v>0</v>
      </c>
      <c r="AB69" s="202">
        <f>ROUND(N(data!BR82), 0)</f>
        <v>0</v>
      </c>
      <c r="AC69" s="202">
        <f>ROUND(N(data!BR83), 0)</f>
        <v>-11971</v>
      </c>
      <c r="AD69" s="202">
        <f>ROUND(N(data!BR84), 0)</f>
        <v>0</v>
      </c>
      <c r="AE69" s="202">
        <f>ROUND(N(data!BR89), 0)</f>
        <v>0</v>
      </c>
      <c r="AF69" s="202">
        <f>ROUND(N(data!BR87), 0)</f>
        <v>0</v>
      </c>
      <c r="AG69" s="202">
        <f>ROUND(N(data!BR90), 0)</f>
        <v>1829</v>
      </c>
      <c r="AH69" s="202">
        <f>ROUND(N(data!BR91), 0)</f>
        <v>0</v>
      </c>
      <c r="AI69" s="202">
        <f>ROUND(N(data!BR92), 0)</f>
        <v>0</v>
      </c>
      <c r="AJ69" s="202">
        <f>ROUND(N(data!BR93), 0)</f>
        <v>0</v>
      </c>
      <c r="AK69" s="356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085</v>
      </c>
      <c r="B70" s="204" t="str">
        <f>RIGHT(data!$C$96,4)</f>
        <v>2023</v>
      </c>
      <c r="C70" s="12" t="str">
        <f>data!BS$55</f>
        <v>8660</v>
      </c>
      <c r="D70" s="12" t="s">
        <v>1143</v>
      </c>
      <c r="E70" s="202">
        <f>ROUND(N(data!BS59), 0)</f>
        <v>0</v>
      </c>
      <c r="F70" s="356">
        <f>ROUND(N(data!BS60), 2)</f>
        <v>0</v>
      </c>
      <c r="G70" s="202">
        <f>ROUND(N(data!BS61), 0)</f>
        <v>0</v>
      </c>
      <c r="H70" s="202">
        <f>ROUND(N(data!BS62), 0)</f>
        <v>0</v>
      </c>
      <c r="I70" s="202">
        <f>ROUND(N(data!BS63), 0)</f>
        <v>0</v>
      </c>
      <c r="J70" s="202">
        <f>ROUND(N(data!BS64), 0)</f>
        <v>0</v>
      </c>
      <c r="K70" s="202">
        <f>ROUND(N(data!BS65), 0)</f>
        <v>0</v>
      </c>
      <c r="L70" s="202">
        <f>ROUND(N(data!BS66), 0)</f>
        <v>0</v>
      </c>
      <c r="M70" s="202">
        <f>ROUND(N(data!BS67), 0)</f>
        <v>0</v>
      </c>
      <c r="N70" s="202">
        <f>ROUND(N(data!BS68), 0)</f>
        <v>0</v>
      </c>
      <c r="O70" s="202">
        <f>ROUND(N(data!BS69), 0)</f>
        <v>0</v>
      </c>
      <c r="P70" s="202">
        <f>ROUND(N(data!BS70), 0)</f>
        <v>0</v>
      </c>
      <c r="Q70" s="202">
        <f>ROUND(N(data!BS71), 0)</f>
        <v>0</v>
      </c>
      <c r="R70" s="202">
        <f>ROUND(N(data!BS72), 0)</f>
        <v>0</v>
      </c>
      <c r="S70" s="202">
        <f>ROUND(N(data!BS73), 0)</f>
        <v>0</v>
      </c>
      <c r="T70" s="202">
        <f>ROUND(N(data!BS74), 0)</f>
        <v>0</v>
      </c>
      <c r="U70" s="202">
        <f>ROUND(N(data!BS75), 0)</f>
        <v>0</v>
      </c>
      <c r="V70" s="202">
        <f>ROUND(N(data!BS76), 0)</f>
        <v>0</v>
      </c>
      <c r="W70" s="202">
        <f>ROUND(N(data!BS77), 0)</f>
        <v>0</v>
      </c>
      <c r="X70" s="202">
        <f>ROUND(N(data!BS78), 0)</f>
        <v>0</v>
      </c>
      <c r="Y70" s="202">
        <f>ROUND(N(data!BS79), 0)</f>
        <v>0</v>
      </c>
      <c r="Z70" s="202">
        <f>ROUND(N(data!BS80), 0)</f>
        <v>0</v>
      </c>
      <c r="AA70" s="202">
        <f>ROUND(N(data!BS81), 0)</f>
        <v>0</v>
      </c>
      <c r="AB70" s="202">
        <f>ROUND(N(data!BS82), 0)</f>
        <v>0</v>
      </c>
      <c r="AC70" s="202">
        <f>ROUND(N(data!BS83), 0)</f>
        <v>0</v>
      </c>
      <c r="AD70" s="202">
        <f>ROUND(N(data!BS84), 0)</f>
        <v>0</v>
      </c>
      <c r="AE70" s="202">
        <f>ROUND(N(data!BS89), 0)</f>
        <v>0</v>
      </c>
      <c r="AF70" s="202">
        <f>ROUND(N(data!BS87), 0)</f>
        <v>0</v>
      </c>
      <c r="AG70" s="202">
        <f>ROUND(N(data!BS90), 0)</f>
        <v>0</v>
      </c>
      <c r="AH70" s="202">
        <f>ROUND(N(data!BS91), 0)</f>
        <v>0</v>
      </c>
      <c r="AI70" s="202">
        <f>ROUND(N(data!BS92), 0)</f>
        <v>0</v>
      </c>
      <c r="AJ70" s="202">
        <f>ROUND(N(data!BS93), 0)</f>
        <v>0</v>
      </c>
      <c r="AK70" s="356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085</v>
      </c>
      <c r="B71" s="204" t="str">
        <f>RIGHT(data!$C$96,4)</f>
        <v>2023</v>
      </c>
      <c r="C71" s="12" t="str">
        <f>data!BT$55</f>
        <v>8670</v>
      </c>
      <c r="D71" s="12" t="s">
        <v>1143</v>
      </c>
      <c r="E71" s="202">
        <f>ROUND(N(data!BT59), 0)</f>
        <v>0</v>
      </c>
      <c r="F71" s="356">
        <f>ROUND(N(data!BT60), 2)</f>
        <v>0</v>
      </c>
      <c r="G71" s="202">
        <f>ROUND(N(data!BT61), 0)</f>
        <v>0</v>
      </c>
      <c r="H71" s="202">
        <f>ROUND(N(data!BT62), 0)</f>
        <v>0</v>
      </c>
      <c r="I71" s="202">
        <f>ROUND(N(data!BT63), 0)</f>
        <v>0</v>
      </c>
      <c r="J71" s="202">
        <f>ROUND(N(data!BT64), 0)</f>
        <v>0</v>
      </c>
      <c r="K71" s="202">
        <f>ROUND(N(data!BT65), 0)</f>
        <v>0</v>
      </c>
      <c r="L71" s="202">
        <f>ROUND(N(data!BT66), 0)</f>
        <v>0</v>
      </c>
      <c r="M71" s="202">
        <f>ROUND(N(data!BT67), 0)</f>
        <v>0</v>
      </c>
      <c r="N71" s="202">
        <f>ROUND(N(data!BT68), 0)</f>
        <v>0</v>
      </c>
      <c r="O71" s="202">
        <f>ROUND(N(data!BT69), 0)</f>
        <v>0</v>
      </c>
      <c r="P71" s="202">
        <f>ROUND(N(data!BT70), 0)</f>
        <v>0</v>
      </c>
      <c r="Q71" s="202">
        <f>ROUND(N(data!BT71), 0)</f>
        <v>0</v>
      </c>
      <c r="R71" s="202">
        <f>ROUND(N(data!BT72), 0)</f>
        <v>0</v>
      </c>
      <c r="S71" s="202">
        <f>ROUND(N(data!BT73), 0)</f>
        <v>0</v>
      </c>
      <c r="T71" s="202">
        <f>ROUND(N(data!BT74), 0)</f>
        <v>0</v>
      </c>
      <c r="U71" s="202">
        <f>ROUND(N(data!BT75), 0)</f>
        <v>0</v>
      </c>
      <c r="V71" s="202">
        <f>ROUND(N(data!BT76), 0)</f>
        <v>0</v>
      </c>
      <c r="W71" s="202">
        <f>ROUND(N(data!BT77), 0)</f>
        <v>0</v>
      </c>
      <c r="X71" s="202">
        <f>ROUND(N(data!BT78), 0)</f>
        <v>0</v>
      </c>
      <c r="Y71" s="202">
        <f>ROUND(N(data!BT79), 0)</f>
        <v>0</v>
      </c>
      <c r="Z71" s="202">
        <f>ROUND(N(data!BT80), 0)</f>
        <v>0</v>
      </c>
      <c r="AA71" s="202">
        <f>ROUND(N(data!BT81), 0)</f>
        <v>0</v>
      </c>
      <c r="AB71" s="202">
        <f>ROUND(N(data!BT82), 0)</f>
        <v>0</v>
      </c>
      <c r="AC71" s="202">
        <f>ROUND(N(data!BT83), 0)</f>
        <v>0</v>
      </c>
      <c r="AD71" s="202">
        <f>ROUND(N(data!BT84), 0)</f>
        <v>0</v>
      </c>
      <c r="AE71" s="202">
        <f>ROUND(N(data!BT89), 0)</f>
        <v>0</v>
      </c>
      <c r="AF71" s="202">
        <f>ROUND(N(data!BT87), 0)</f>
        <v>0</v>
      </c>
      <c r="AG71" s="202">
        <f>ROUND(N(data!BT90), 0)</f>
        <v>0</v>
      </c>
      <c r="AH71" s="202">
        <f>ROUND(N(data!BT91), 0)</f>
        <v>0</v>
      </c>
      <c r="AI71" s="202">
        <f>ROUND(N(data!BT92), 0)</f>
        <v>0</v>
      </c>
      <c r="AJ71" s="202">
        <f>ROUND(N(data!BT93), 0)</f>
        <v>0</v>
      </c>
      <c r="AK71" s="356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085</v>
      </c>
      <c r="B72" s="204" t="str">
        <f>RIGHT(data!$C$96,4)</f>
        <v>2023</v>
      </c>
      <c r="C72" s="12" t="str">
        <f>data!BU$55</f>
        <v>8680</v>
      </c>
      <c r="D72" s="12" t="s">
        <v>1143</v>
      </c>
      <c r="E72" s="202">
        <f>ROUND(N(data!BU59), 0)</f>
        <v>0</v>
      </c>
      <c r="F72" s="356">
        <f>ROUND(N(data!BU60), 2)</f>
        <v>0</v>
      </c>
      <c r="G72" s="202">
        <f>ROUND(N(data!BU61), 0)</f>
        <v>0</v>
      </c>
      <c r="H72" s="202">
        <f>ROUND(N(data!BU62), 0)</f>
        <v>0</v>
      </c>
      <c r="I72" s="202">
        <f>ROUND(N(data!BU63), 0)</f>
        <v>0</v>
      </c>
      <c r="J72" s="202">
        <f>ROUND(N(data!BU64), 0)</f>
        <v>0</v>
      </c>
      <c r="K72" s="202">
        <f>ROUND(N(data!BU65), 0)</f>
        <v>0</v>
      </c>
      <c r="L72" s="202">
        <f>ROUND(N(data!BU66), 0)</f>
        <v>0</v>
      </c>
      <c r="M72" s="202">
        <f>ROUND(N(data!BU67), 0)</f>
        <v>0</v>
      </c>
      <c r="N72" s="202">
        <f>ROUND(N(data!BU68), 0)</f>
        <v>0</v>
      </c>
      <c r="O72" s="202">
        <f>ROUND(N(data!BU69), 0)</f>
        <v>0</v>
      </c>
      <c r="P72" s="202">
        <f>ROUND(N(data!BU70), 0)</f>
        <v>0</v>
      </c>
      <c r="Q72" s="202">
        <f>ROUND(N(data!BU71), 0)</f>
        <v>0</v>
      </c>
      <c r="R72" s="202">
        <f>ROUND(N(data!BU72), 0)</f>
        <v>0</v>
      </c>
      <c r="S72" s="202">
        <f>ROUND(N(data!BU73), 0)</f>
        <v>0</v>
      </c>
      <c r="T72" s="202">
        <f>ROUND(N(data!BU74), 0)</f>
        <v>0</v>
      </c>
      <c r="U72" s="202">
        <f>ROUND(N(data!BU75), 0)</f>
        <v>0</v>
      </c>
      <c r="V72" s="202">
        <f>ROUND(N(data!BU76), 0)</f>
        <v>0</v>
      </c>
      <c r="W72" s="202">
        <f>ROUND(N(data!BU77), 0)</f>
        <v>0</v>
      </c>
      <c r="X72" s="202">
        <f>ROUND(N(data!BU78), 0)</f>
        <v>0</v>
      </c>
      <c r="Y72" s="202">
        <f>ROUND(N(data!BU79), 0)</f>
        <v>0</v>
      </c>
      <c r="Z72" s="202">
        <f>ROUND(N(data!BU80), 0)</f>
        <v>0</v>
      </c>
      <c r="AA72" s="202">
        <f>ROUND(N(data!BU81), 0)</f>
        <v>0</v>
      </c>
      <c r="AB72" s="202">
        <f>ROUND(N(data!BU82), 0)</f>
        <v>0</v>
      </c>
      <c r="AC72" s="202">
        <f>ROUND(N(data!BU83), 0)</f>
        <v>0</v>
      </c>
      <c r="AD72" s="202">
        <f>ROUND(N(data!BU84), 0)</f>
        <v>0</v>
      </c>
      <c r="AE72" s="202">
        <f>ROUND(N(data!BU89), 0)</f>
        <v>0</v>
      </c>
      <c r="AF72" s="202">
        <f>ROUND(N(data!BU87), 0)</f>
        <v>0</v>
      </c>
      <c r="AG72" s="202">
        <f>ROUND(N(data!BU90), 0)</f>
        <v>0</v>
      </c>
      <c r="AH72" s="202">
        <f>ROUND(N(data!BU91), 0)</f>
        <v>0</v>
      </c>
      <c r="AI72" s="202">
        <f>ROUND(N(data!BU92), 0)</f>
        <v>0</v>
      </c>
      <c r="AJ72" s="202">
        <f>ROUND(N(data!BU93), 0)</f>
        <v>0</v>
      </c>
      <c r="AK72" s="356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085</v>
      </c>
      <c r="B73" s="204" t="str">
        <f>RIGHT(data!$C$96,4)</f>
        <v>2023</v>
      </c>
      <c r="C73" s="12" t="str">
        <f>data!BV$55</f>
        <v>8690</v>
      </c>
      <c r="D73" s="12" t="s">
        <v>1143</v>
      </c>
      <c r="E73" s="202">
        <f>ROUND(N(data!BV59), 0)</f>
        <v>0</v>
      </c>
      <c r="F73" s="356">
        <f>ROUND(N(data!BV60), 2)</f>
        <v>12.36</v>
      </c>
      <c r="G73" s="202">
        <f>ROUND(N(data!BV61), 0)</f>
        <v>730772</v>
      </c>
      <c r="H73" s="202">
        <f>ROUND(N(data!BV62), 0)</f>
        <v>163752</v>
      </c>
      <c r="I73" s="202">
        <f>ROUND(N(data!BV63), 0)</f>
        <v>31827</v>
      </c>
      <c r="J73" s="202">
        <f>ROUND(N(data!BV64), 0)</f>
        <v>12194</v>
      </c>
      <c r="K73" s="202">
        <f>ROUND(N(data!BV65), 0)</f>
        <v>15399</v>
      </c>
      <c r="L73" s="202">
        <f>ROUND(N(data!BV66), 0)</f>
        <v>135764</v>
      </c>
      <c r="M73" s="202">
        <f>ROUND(N(data!BV67), 0)</f>
        <v>32174</v>
      </c>
      <c r="N73" s="202">
        <f>ROUND(N(data!BV68), 0)</f>
        <v>0</v>
      </c>
      <c r="O73" s="202">
        <f>ROUND(N(data!BV69), 0)</f>
        <v>31705</v>
      </c>
      <c r="P73" s="202">
        <f>ROUND(N(data!BV70), 0)</f>
        <v>0</v>
      </c>
      <c r="Q73" s="202">
        <f>ROUND(N(data!BV71), 0)</f>
        <v>0</v>
      </c>
      <c r="R73" s="202">
        <f>ROUND(N(data!BV72), 0)</f>
        <v>0</v>
      </c>
      <c r="S73" s="202">
        <f>ROUND(N(data!BV73), 0)</f>
        <v>0</v>
      </c>
      <c r="T73" s="202">
        <f>ROUND(N(data!BV74), 0)</f>
        <v>0</v>
      </c>
      <c r="U73" s="202">
        <f>ROUND(N(data!BV75), 0)</f>
        <v>0</v>
      </c>
      <c r="V73" s="202">
        <f>ROUND(N(data!BV76), 0)</f>
        <v>0</v>
      </c>
      <c r="W73" s="202">
        <f>ROUND(N(data!BV77), 0)</f>
        <v>0</v>
      </c>
      <c r="X73" s="202">
        <f>ROUND(N(data!BV78), 0)</f>
        <v>0</v>
      </c>
      <c r="Y73" s="202">
        <f>ROUND(N(data!BV79), 0)</f>
        <v>0</v>
      </c>
      <c r="Z73" s="202">
        <f>ROUND(N(data!BV80), 0)</f>
        <v>0</v>
      </c>
      <c r="AA73" s="202">
        <f>ROUND(N(data!BV81), 0)</f>
        <v>0</v>
      </c>
      <c r="AB73" s="202">
        <f>ROUND(N(data!BV82), 0)</f>
        <v>0</v>
      </c>
      <c r="AC73" s="202">
        <f>ROUND(N(data!BV83), 0)</f>
        <v>31705</v>
      </c>
      <c r="AD73" s="202">
        <f>ROUND(N(data!BV84), 0)</f>
        <v>0</v>
      </c>
      <c r="AE73" s="202">
        <f>ROUND(N(data!BV89), 0)</f>
        <v>0</v>
      </c>
      <c r="AF73" s="202">
        <f>ROUND(N(data!BV87), 0)</f>
        <v>0</v>
      </c>
      <c r="AG73" s="202">
        <f>ROUND(N(data!BV90), 0)</f>
        <v>848</v>
      </c>
      <c r="AH73" s="202">
        <f>ROUND(N(data!BV91), 0)</f>
        <v>0</v>
      </c>
      <c r="AI73" s="202">
        <f>ROUND(N(data!BV92), 0)</f>
        <v>0</v>
      </c>
      <c r="AJ73" s="202">
        <f>ROUND(N(data!BV93), 0)</f>
        <v>0</v>
      </c>
      <c r="AK73" s="356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085</v>
      </c>
      <c r="B74" s="204" t="str">
        <f>RIGHT(data!$C$96,4)</f>
        <v>2023</v>
      </c>
      <c r="C74" s="12" t="str">
        <f>data!BW$55</f>
        <v>8700</v>
      </c>
      <c r="D74" s="12" t="s">
        <v>1143</v>
      </c>
      <c r="E74" s="202">
        <f>ROUND(N(data!BW59), 0)</f>
        <v>0</v>
      </c>
      <c r="F74" s="356">
        <f>ROUND(N(data!BW60), 2)</f>
        <v>0</v>
      </c>
      <c r="G74" s="202">
        <f>ROUND(N(data!BW61), 0)</f>
        <v>0</v>
      </c>
      <c r="H74" s="202">
        <f>ROUND(N(data!BW62), 0)</f>
        <v>0</v>
      </c>
      <c r="I74" s="202">
        <f>ROUND(N(data!BW63), 0)</f>
        <v>0</v>
      </c>
      <c r="J74" s="202">
        <f>ROUND(N(data!BW64), 0)</f>
        <v>0</v>
      </c>
      <c r="K74" s="202">
        <f>ROUND(N(data!BW65), 0)</f>
        <v>0</v>
      </c>
      <c r="L74" s="202">
        <f>ROUND(N(data!BW66), 0)</f>
        <v>0</v>
      </c>
      <c r="M74" s="202">
        <f>ROUND(N(data!BW67), 0)</f>
        <v>0</v>
      </c>
      <c r="N74" s="202">
        <f>ROUND(N(data!BW68), 0)</f>
        <v>0</v>
      </c>
      <c r="O74" s="202">
        <f>ROUND(N(data!BW69), 0)</f>
        <v>0</v>
      </c>
      <c r="P74" s="202">
        <f>ROUND(N(data!BW70), 0)</f>
        <v>0</v>
      </c>
      <c r="Q74" s="202">
        <f>ROUND(N(data!BW71), 0)</f>
        <v>0</v>
      </c>
      <c r="R74" s="202">
        <f>ROUND(N(data!BW72), 0)</f>
        <v>0</v>
      </c>
      <c r="S74" s="202">
        <f>ROUND(N(data!BW73), 0)</f>
        <v>0</v>
      </c>
      <c r="T74" s="202">
        <f>ROUND(N(data!BW74), 0)</f>
        <v>0</v>
      </c>
      <c r="U74" s="202">
        <f>ROUND(N(data!BW75), 0)</f>
        <v>0</v>
      </c>
      <c r="V74" s="202">
        <f>ROUND(N(data!BW76), 0)</f>
        <v>0</v>
      </c>
      <c r="W74" s="202">
        <f>ROUND(N(data!BW77), 0)</f>
        <v>0</v>
      </c>
      <c r="X74" s="202">
        <f>ROUND(N(data!BW78), 0)</f>
        <v>0</v>
      </c>
      <c r="Y74" s="202">
        <f>ROUND(N(data!BW79), 0)</f>
        <v>0</v>
      </c>
      <c r="Z74" s="202">
        <f>ROUND(N(data!BW80), 0)</f>
        <v>0</v>
      </c>
      <c r="AA74" s="202">
        <f>ROUND(N(data!BW81), 0)</f>
        <v>0</v>
      </c>
      <c r="AB74" s="202">
        <f>ROUND(N(data!BW82), 0)</f>
        <v>0</v>
      </c>
      <c r="AC74" s="202">
        <f>ROUND(N(data!BW83), 0)</f>
        <v>0</v>
      </c>
      <c r="AD74" s="202">
        <f>ROUND(N(data!BW84), 0)</f>
        <v>0</v>
      </c>
      <c r="AE74" s="202">
        <f>ROUND(N(data!BW89), 0)</f>
        <v>0</v>
      </c>
      <c r="AF74" s="202">
        <f>ROUND(N(data!BW87), 0)</f>
        <v>0</v>
      </c>
      <c r="AG74" s="202">
        <f>ROUND(N(data!BW90), 0)</f>
        <v>0</v>
      </c>
      <c r="AH74" s="202">
        <f>ROUND(N(data!BW91), 0)</f>
        <v>0</v>
      </c>
      <c r="AI74" s="202">
        <f>ROUND(N(data!BW92), 0)</f>
        <v>0</v>
      </c>
      <c r="AJ74" s="202">
        <f>ROUND(N(data!BW93), 0)</f>
        <v>0</v>
      </c>
      <c r="AK74" s="356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085</v>
      </c>
      <c r="B75" s="204" t="str">
        <f>RIGHT(data!$C$96,4)</f>
        <v>2023</v>
      </c>
      <c r="C75" s="12" t="str">
        <f>data!BX$55</f>
        <v>8710</v>
      </c>
      <c r="D75" s="12" t="s">
        <v>1143</v>
      </c>
      <c r="E75" s="202">
        <f>ROUND(N(data!BX59), 0)</f>
        <v>0</v>
      </c>
      <c r="F75" s="356">
        <f>ROUND(N(data!BX60), 2)</f>
        <v>0</v>
      </c>
      <c r="G75" s="202">
        <f>ROUND(N(data!BX61), 0)</f>
        <v>0</v>
      </c>
      <c r="H75" s="202">
        <f>ROUND(N(data!BX62), 0)</f>
        <v>0</v>
      </c>
      <c r="I75" s="202">
        <f>ROUND(N(data!BX63), 0)</f>
        <v>0</v>
      </c>
      <c r="J75" s="202">
        <f>ROUND(N(data!BX64), 0)</f>
        <v>0</v>
      </c>
      <c r="K75" s="202">
        <f>ROUND(N(data!BX65), 0)</f>
        <v>0</v>
      </c>
      <c r="L75" s="202">
        <f>ROUND(N(data!BX66), 0)</f>
        <v>0</v>
      </c>
      <c r="M75" s="202">
        <f>ROUND(N(data!BX67), 0)</f>
        <v>0</v>
      </c>
      <c r="N75" s="202">
        <f>ROUND(N(data!BX68), 0)</f>
        <v>0</v>
      </c>
      <c r="O75" s="202">
        <f>ROUND(N(data!BX69), 0)</f>
        <v>0</v>
      </c>
      <c r="P75" s="202">
        <f>ROUND(N(data!BX70), 0)</f>
        <v>0</v>
      </c>
      <c r="Q75" s="202">
        <f>ROUND(N(data!BX71), 0)</f>
        <v>0</v>
      </c>
      <c r="R75" s="202">
        <f>ROUND(N(data!BX72), 0)</f>
        <v>0</v>
      </c>
      <c r="S75" s="202">
        <f>ROUND(N(data!BX73), 0)</f>
        <v>0</v>
      </c>
      <c r="T75" s="202">
        <f>ROUND(N(data!BX74), 0)</f>
        <v>0</v>
      </c>
      <c r="U75" s="202">
        <f>ROUND(N(data!BX75), 0)</f>
        <v>0</v>
      </c>
      <c r="V75" s="202">
        <f>ROUND(N(data!BX76), 0)</f>
        <v>0</v>
      </c>
      <c r="W75" s="202">
        <f>ROUND(N(data!BX77), 0)</f>
        <v>0</v>
      </c>
      <c r="X75" s="202">
        <f>ROUND(N(data!BX78), 0)</f>
        <v>0</v>
      </c>
      <c r="Y75" s="202">
        <f>ROUND(N(data!BX79), 0)</f>
        <v>0</v>
      </c>
      <c r="Z75" s="202">
        <f>ROUND(N(data!BX80), 0)</f>
        <v>0</v>
      </c>
      <c r="AA75" s="202">
        <f>ROUND(N(data!BX81), 0)</f>
        <v>0</v>
      </c>
      <c r="AB75" s="202">
        <f>ROUND(N(data!BX82), 0)</f>
        <v>0</v>
      </c>
      <c r="AC75" s="202">
        <f>ROUND(N(data!BX83), 0)</f>
        <v>0</v>
      </c>
      <c r="AD75" s="202">
        <f>ROUND(N(data!BX84), 0)</f>
        <v>0</v>
      </c>
      <c r="AE75" s="202">
        <f>ROUND(N(data!BX89), 0)</f>
        <v>0</v>
      </c>
      <c r="AF75" s="202">
        <f>ROUND(N(data!BX87), 0)</f>
        <v>0</v>
      </c>
      <c r="AG75" s="202">
        <f>ROUND(N(data!BX90), 0)</f>
        <v>0</v>
      </c>
      <c r="AH75" s="202">
        <f>ROUND(N(data!BX91), 0)</f>
        <v>0</v>
      </c>
      <c r="AI75" s="202">
        <f>ROUND(N(data!BX92), 0)</f>
        <v>0</v>
      </c>
      <c r="AJ75" s="202">
        <f>ROUND(N(data!BX93), 0)</f>
        <v>0</v>
      </c>
      <c r="AK75" s="356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085</v>
      </c>
      <c r="B76" s="204" t="str">
        <f>RIGHT(data!$C$96,4)</f>
        <v>2023</v>
      </c>
      <c r="C76" s="12" t="str">
        <f>data!BY$55</f>
        <v>8720</v>
      </c>
      <c r="D76" s="12" t="s">
        <v>1143</v>
      </c>
      <c r="E76" s="202">
        <f>ROUND(N(data!BY59), 0)</f>
        <v>0</v>
      </c>
      <c r="F76" s="356">
        <f>ROUND(N(data!BY60), 2)</f>
        <v>20.25</v>
      </c>
      <c r="G76" s="202">
        <f>ROUND(N(data!BY61), 0)</f>
        <v>2324819</v>
      </c>
      <c r="H76" s="202">
        <f>ROUND(N(data!BY62), 0)</f>
        <v>520946</v>
      </c>
      <c r="I76" s="202">
        <f>ROUND(N(data!BY63), 0)</f>
        <v>0</v>
      </c>
      <c r="J76" s="202">
        <f>ROUND(N(data!BY64), 0)</f>
        <v>30940</v>
      </c>
      <c r="K76" s="202">
        <f>ROUND(N(data!BY65), 0)</f>
        <v>1488</v>
      </c>
      <c r="L76" s="202">
        <f>ROUND(N(data!BY66), 0)</f>
        <v>-15254</v>
      </c>
      <c r="M76" s="202">
        <f>ROUND(N(data!BY67), 0)</f>
        <v>108131</v>
      </c>
      <c r="N76" s="202">
        <f>ROUND(N(data!BY68), 0)</f>
        <v>0</v>
      </c>
      <c r="O76" s="202">
        <f>ROUND(N(data!BY69), 0)</f>
        <v>142790</v>
      </c>
      <c r="P76" s="202">
        <f>ROUND(N(data!BY70), 0)</f>
        <v>0</v>
      </c>
      <c r="Q76" s="202">
        <f>ROUND(N(data!BY71), 0)</f>
        <v>0</v>
      </c>
      <c r="R76" s="202">
        <f>ROUND(N(data!BY72), 0)</f>
        <v>0</v>
      </c>
      <c r="S76" s="202">
        <f>ROUND(N(data!BY73), 0)</f>
        <v>0</v>
      </c>
      <c r="T76" s="202">
        <f>ROUND(N(data!BY74), 0)</f>
        <v>0</v>
      </c>
      <c r="U76" s="202">
        <f>ROUND(N(data!BY75), 0)</f>
        <v>0</v>
      </c>
      <c r="V76" s="202">
        <f>ROUND(N(data!BY76), 0)</f>
        <v>0</v>
      </c>
      <c r="W76" s="202">
        <f>ROUND(N(data!BY77), 0)</f>
        <v>4409</v>
      </c>
      <c r="X76" s="202">
        <f>ROUND(N(data!BY78), 0)</f>
        <v>0</v>
      </c>
      <c r="Y76" s="202">
        <f>ROUND(N(data!BY79), 0)</f>
        <v>0</v>
      </c>
      <c r="Z76" s="202">
        <f>ROUND(N(data!BY80), 0)</f>
        <v>0</v>
      </c>
      <c r="AA76" s="202">
        <f>ROUND(N(data!BY81), 0)</f>
        <v>0</v>
      </c>
      <c r="AB76" s="202">
        <f>ROUND(N(data!BY82), 0)</f>
        <v>0</v>
      </c>
      <c r="AC76" s="202">
        <f>ROUND(N(data!BY83), 0)</f>
        <v>138381</v>
      </c>
      <c r="AD76" s="202">
        <f>ROUND(N(data!BY84), 0)</f>
        <v>0</v>
      </c>
      <c r="AE76" s="202">
        <f>ROUND(N(data!BY89), 0)</f>
        <v>0</v>
      </c>
      <c r="AF76" s="202">
        <f>ROUND(N(data!BY87), 0)</f>
        <v>0</v>
      </c>
      <c r="AG76" s="202">
        <f>ROUND(N(data!BY90), 0)</f>
        <v>2850</v>
      </c>
      <c r="AH76" s="202">
        <f>ROUND(N(data!BY91), 0)</f>
        <v>0</v>
      </c>
      <c r="AI76" s="202">
        <f>ROUND(N(data!BY92), 0)</f>
        <v>15</v>
      </c>
      <c r="AJ76" s="202">
        <f>ROUND(N(data!BY93), 0)</f>
        <v>0</v>
      </c>
      <c r="AK76" s="356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085</v>
      </c>
      <c r="B77" s="204" t="str">
        <f>RIGHT(data!$C$96,4)</f>
        <v>2023</v>
      </c>
      <c r="C77" s="12" t="str">
        <f>data!BZ$55</f>
        <v>8730</v>
      </c>
      <c r="D77" s="12" t="s">
        <v>1143</v>
      </c>
      <c r="E77" s="202">
        <f>ROUND(N(data!BZ59), 0)</f>
        <v>0</v>
      </c>
      <c r="F77" s="356">
        <f>ROUND(N(data!BZ60), 2)</f>
        <v>0</v>
      </c>
      <c r="G77" s="202">
        <f>ROUND(N(data!BZ61), 0)</f>
        <v>0</v>
      </c>
      <c r="H77" s="202">
        <f>ROUND(N(data!BZ62), 0)</f>
        <v>0</v>
      </c>
      <c r="I77" s="202">
        <f>ROUND(N(data!BZ63), 0)</f>
        <v>0</v>
      </c>
      <c r="J77" s="202">
        <f>ROUND(N(data!BZ64), 0)</f>
        <v>0</v>
      </c>
      <c r="K77" s="202">
        <f>ROUND(N(data!BZ65), 0)</f>
        <v>0</v>
      </c>
      <c r="L77" s="202">
        <f>ROUND(N(data!BZ66), 0)</f>
        <v>0</v>
      </c>
      <c r="M77" s="202">
        <f>ROUND(N(data!BZ67), 0)</f>
        <v>0</v>
      </c>
      <c r="N77" s="202">
        <f>ROUND(N(data!BZ68), 0)</f>
        <v>0</v>
      </c>
      <c r="O77" s="202">
        <f>ROUND(N(data!BZ69), 0)</f>
        <v>0</v>
      </c>
      <c r="P77" s="202">
        <f>ROUND(N(data!BZ70), 0)</f>
        <v>0</v>
      </c>
      <c r="Q77" s="202">
        <f>ROUND(N(data!BZ71), 0)</f>
        <v>0</v>
      </c>
      <c r="R77" s="202">
        <f>ROUND(N(data!BZ72), 0)</f>
        <v>0</v>
      </c>
      <c r="S77" s="202">
        <f>ROUND(N(data!BZ73), 0)</f>
        <v>0</v>
      </c>
      <c r="T77" s="202">
        <f>ROUND(N(data!BZ74), 0)</f>
        <v>0</v>
      </c>
      <c r="U77" s="202">
        <f>ROUND(N(data!BZ75), 0)</f>
        <v>0</v>
      </c>
      <c r="V77" s="202">
        <f>ROUND(N(data!BZ76), 0)</f>
        <v>0</v>
      </c>
      <c r="W77" s="202">
        <f>ROUND(N(data!BZ77), 0)</f>
        <v>0</v>
      </c>
      <c r="X77" s="202">
        <f>ROUND(N(data!BZ78), 0)</f>
        <v>0</v>
      </c>
      <c r="Y77" s="202">
        <f>ROUND(N(data!BZ79), 0)</f>
        <v>0</v>
      </c>
      <c r="Z77" s="202">
        <f>ROUND(N(data!BZ80), 0)</f>
        <v>0</v>
      </c>
      <c r="AA77" s="202">
        <f>ROUND(N(data!BZ81), 0)</f>
        <v>0</v>
      </c>
      <c r="AB77" s="202">
        <f>ROUND(N(data!BZ82), 0)</f>
        <v>0</v>
      </c>
      <c r="AC77" s="202">
        <f>ROUND(N(data!BZ83), 0)</f>
        <v>0</v>
      </c>
      <c r="AD77" s="202">
        <f>ROUND(N(data!BZ84), 0)</f>
        <v>0</v>
      </c>
      <c r="AE77" s="202">
        <f>ROUND(N(data!BZ89), 0)</f>
        <v>0</v>
      </c>
      <c r="AF77" s="202">
        <f>ROUND(N(data!BZ87), 0)</f>
        <v>0</v>
      </c>
      <c r="AG77" s="202">
        <f>ROUND(N(data!BZ90), 0)</f>
        <v>0</v>
      </c>
      <c r="AH77" s="202">
        <f>ROUND(N(data!BZ91), 0)</f>
        <v>0</v>
      </c>
      <c r="AI77" s="202">
        <f>ROUND(N(data!BZ92), 0)</f>
        <v>0</v>
      </c>
      <c r="AJ77" s="202">
        <f>ROUND(N(data!BZ93), 0)</f>
        <v>0</v>
      </c>
      <c r="AK77" s="356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085</v>
      </c>
      <c r="B78" s="204" t="str">
        <f>RIGHT(data!$C$96,4)</f>
        <v>2023</v>
      </c>
      <c r="C78" s="12" t="str">
        <f>data!CA$55</f>
        <v>8740</v>
      </c>
      <c r="D78" s="12" t="s">
        <v>1143</v>
      </c>
      <c r="E78" s="202">
        <f>ROUND(N(data!CA59), 0)</f>
        <v>0</v>
      </c>
      <c r="F78" s="356">
        <f>ROUND(N(data!CA60), 2)</f>
        <v>0</v>
      </c>
      <c r="G78" s="202">
        <f>ROUND(N(data!CA61), 0)</f>
        <v>0</v>
      </c>
      <c r="H78" s="202">
        <f>ROUND(N(data!CA62), 0)</f>
        <v>0</v>
      </c>
      <c r="I78" s="202">
        <f>ROUND(N(data!CA63), 0)</f>
        <v>0</v>
      </c>
      <c r="J78" s="202">
        <f>ROUND(N(data!CA64), 0)</f>
        <v>0</v>
      </c>
      <c r="K78" s="202">
        <f>ROUND(N(data!CA65), 0)</f>
        <v>0</v>
      </c>
      <c r="L78" s="202">
        <f>ROUND(N(data!CA66), 0)</f>
        <v>0</v>
      </c>
      <c r="M78" s="202">
        <f>ROUND(N(data!CA67), 0)</f>
        <v>0</v>
      </c>
      <c r="N78" s="202">
        <f>ROUND(N(data!CA68), 0)</f>
        <v>0</v>
      </c>
      <c r="O78" s="202">
        <f>ROUND(N(data!CA69), 0)</f>
        <v>0</v>
      </c>
      <c r="P78" s="202">
        <f>ROUND(N(data!CA70), 0)</f>
        <v>0</v>
      </c>
      <c r="Q78" s="202">
        <f>ROUND(N(data!CA71), 0)</f>
        <v>0</v>
      </c>
      <c r="R78" s="202">
        <f>ROUND(N(data!CA72), 0)</f>
        <v>0</v>
      </c>
      <c r="S78" s="202">
        <f>ROUND(N(data!CA73), 0)</f>
        <v>0</v>
      </c>
      <c r="T78" s="202">
        <f>ROUND(N(data!CA74), 0)</f>
        <v>0</v>
      </c>
      <c r="U78" s="202">
        <f>ROUND(N(data!CA75), 0)</f>
        <v>0</v>
      </c>
      <c r="V78" s="202">
        <f>ROUND(N(data!CA76), 0)</f>
        <v>0</v>
      </c>
      <c r="W78" s="202">
        <f>ROUND(N(data!CA77), 0)</f>
        <v>0</v>
      </c>
      <c r="X78" s="202">
        <f>ROUND(N(data!CA78), 0)</f>
        <v>0</v>
      </c>
      <c r="Y78" s="202">
        <f>ROUND(N(data!CA79), 0)</f>
        <v>0</v>
      </c>
      <c r="Z78" s="202">
        <f>ROUND(N(data!CA80), 0)</f>
        <v>0</v>
      </c>
      <c r="AA78" s="202">
        <f>ROUND(N(data!CA81), 0)</f>
        <v>0</v>
      </c>
      <c r="AB78" s="202">
        <f>ROUND(N(data!CA82), 0)</f>
        <v>0</v>
      </c>
      <c r="AC78" s="202">
        <f>ROUND(N(data!CA83), 0)</f>
        <v>0</v>
      </c>
      <c r="AD78" s="202">
        <f>ROUND(N(data!CA84), 0)</f>
        <v>0</v>
      </c>
      <c r="AE78" s="202">
        <f>ROUND(N(data!CA89), 0)</f>
        <v>0</v>
      </c>
      <c r="AF78" s="202">
        <f>ROUND(N(data!CA87), 0)</f>
        <v>0</v>
      </c>
      <c r="AG78" s="202">
        <f>ROUND(N(data!CA90), 0)</f>
        <v>0</v>
      </c>
      <c r="AH78" s="202">
        <f>ROUND(N(data!CA91), 0)</f>
        <v>0</v>
      </c>
      <c r="AI78" s="202">
        <f>ROUND(N(data!CA92), 0)</f>
        <v>0</v>
      </c>
      <c r="AJ78" s="202">
        <f>ROUND(N(data!CA93), 0)</f>
        <v>0</v>
      </c>
      <c r="AK78" s="356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085</v>
      </c>
      <c r="B79" s="204" t="str">
        <f>RIGHT(data!$C$96,4)</f>
        <v>2023</v>
      </c>
      <c r="C79" s="12" t="str">
        <f>data!CB$55</f>
        <v>8770</v>
      </c>
      <c r="D79" s="12" t="s">
        <v>1143</v>
      </c>
      <c r="E79" s="202">
        <f>ROUND(N(data!CB59), 0)</f>
        <v>0</v>
      </c>
      <c r="F79" s="356">
        <f>ROUND(N(data!CB60), 2)</f>
        <v>0</v>
      </c>
      <c r="G79" s="202">
        <f>ROUND(N(data!CB61), 0)</f>
        <v>0</v>
      </c>
      <c r="H79" s="202">
        <f>ROUND(N(data!CB62), 0)</f>
        <v>0</v>
      </c>
      <c r="I79" s="202">
        <f>ROUND(N(data!CB63), 0)</f>
        <v>0</v>
      </c>
      <c r="J79" s="202">
        <f>ROUND(N(data!CB64), 0)</f>
        <v>0</v>
      </c>
      <c r="K79" s="202">
        <f>ROUND(N(data!CB65), 0)</f>
        <v>0</v>
      </c>
      <c r="L79" s="202">
        <f>ROUND(N(data!CB66), 0)</f>
        <v>0</v>
      </c>
      <c r="M79" s="202">
        <f>ROUND(N(data!CB67), 0)</f>
        <v>0</v>
      </c>
      <c r="N79" s="202">
        <f>ROUND(N(data!CB68), 0)</f>
        <v>0</v>
      </c>
      <c r="O79" s="202">
        <f>ROUND(N(data!CB69), 0)</f>
        <v>0</v>
      </c>
      <c r="P79" s="202">
        <f>ROUND(N(data!CB70), 0)</f>
        <v>0</v>
      </c>
      <c r="Q79" s="202">
        <f>ROUND(N(data!CB71), 0)</f>
        <v>0</v>
      </c>
      <c r="R79" s="202">
        <f>ROUND(N(data!CB72), 0)</f>
        <v>0</v>
      </c>
      <c r="S79" s="202">
        <f>ROUND(N(data!CB73), 0)</f>
        <v>0</v>
      </c>
      <c r="T79" s="202">
        <f>ROUND(N(data!CB74), 0)</f>
        <v>0</v>
      </c>
      <c r="U79" s="202">
        <f>ROUND(N(data!CB75), 0)</f>
        <v>0</v>
      </c>
      <c r="V79" s="202">
        <f>ROUND(N(data!CB76), 0)</f>
        <v>0</v>
      </c>
      <c r="W79" s="202">
        <f>ROUND(N(data!CB77), 0)</f>
        <v>0</v>
      </c>
      <c r="X79" s="202">
        <f>ROUND(N(data!CB78), 0)</f>
        <v>0</v>
      </c>
      <c r="Y79" s="202">
        <f>ROUND(N(data!CB79), 0)</f>
        <v>0</v>
      </c>
      <c r="Z79" s="202">
        <f>ROUND(N(data!CB80), 0)</f>
        <v>0</v>
      </c>
      <c r="AA79" s="202">
        <f>ROUND(N(data!CB81), 0)</f>
        <v>0</v>
      </c>
      <c r="AB79" s="202">
        <f>ROUND(N(data!CB82), 0)</f>
        <v>0</v>
      </c>
      <c r="AC79" s="202">
        <f>ROUND(N(data!CB83), 0)</f>
        <v>0</v>
      </c>
      <c r="AD79" s="202">
        <f>ROUND(N(data!CB84), 0)</f>
        <v>0</v>
      </c>
      <c r="AE79" s="202">
        <f>ROUND(N(data!CB89), 0)</f>
        <v>0</v>
      </c>
      <c r="AF79" s="202">
        <f>ROUND(N(data!CB87), 0)</f>
        <v>0</v>
      </c>
      <c r="AG79" s="202">
        <f>ROUND(N(data!CB90), 0)</f>
        <v>0</v>
      </c>
      <c r="AH79" s="202">
        <f>ROUND(N(data!CB91), 0)</f>
        <v>0</v>
      </c>
      <c r="AI79" s="202">
        <f>ROUND(N(data!CB92), 0)</f>
        <v>0</v>
      </c>
      <c r="AJ79" s="202">
        <f>ROUND(N(data!CB93), 0)</f>
        <v>0</v>
      </c>
      <c r="AK79" s="356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085</v>
      </c>
      <c r="B80" s="204" t="str">
        <f>RIGHT(data!$C$96,4)</f>
        <v>2023</v>
      </c>
      <c r="C80" s="12" t="str">
        <f>data!CC$55</f>
        <v>8790</v>
      </c>
      <c r="D80" s="12" t="s">
        <v>1143</v>
      </c>
      <c r="E80" s="202">
        <f>ROUND(N(data!CC59), 0)</f>
        <v>0</v>
      </c>
      <c r="F80" s="356">
        <f>ROUND(N(data!CC60), 2)</f>
        <v>38.520000000000003</v>
      </c>
      <c r="G80" s="202">
        <f>ROUND(N(data!CC61), 0)</f>
        <v>5830179</v>
      </c>
      <c r="H80" s="202">
        <f>ROUND(N(data!CC62), 0)</f>
        <v>1306428</v>
      </c>
      <c r="I80" s="202">
        <f>ROUND(N(data!CC63), 0)</f>
        <v>409571</v>
      </c>
      <c r="J80" s="202">
        <f>ROUND(N(data!CC64), 0)</f>
        <v>192030</v>
      </c>
      <c r="K80" s="202">
        <f>ROUND(N(data!CC65), 0)</f>
        <v>17551</v>
      </c>
      <c r="L80" s="202">
        <f>ROUND(N(data!CC66), 0)</f>
        <v>862343</v>
      </c>
      <c r="M80" s="202">
        <f>ROUND(N(data!CC67), 0)</f>
        <v>548661</v>
      </c>
      <c r="N80" s="202">
        <f>ROUND(N(data!CC68), 0)</f>
        <v>64593</v>
      </c>
      <c r="O80" s="202">
        <f>ROUND(N(data!CC69), 0)</f>
        <v>1210122</v>
      </c>
      <c r="P80" s="202">
        <f>ROUND(N(data!CC70), 0)</f>
        <v>0</v>
      </c>
      <c r="Q80" s="202">
        <f>ROUND(N(data!CC71), 0)</f>
        <v>0</v>
      </c>
      <c r="R80" s="202">
        <f>ROUND(N(data!CC72), 0)</f>
        <v>0</v>
      </c>
      <c r="S80" s="202">
        <f>ROUND(N(data!CC73), 0)</f>
        <v>0</v>
      </c>
      <c r="T80" s="202">
        <f>ROUND(N(data!CC74), 0)</f>
        <v>0</v>
      </c>
      <c r="U80" s="202">
        <f>ROUND(N(data!CC75), 0)</f>
        <v>0</v>
      </c>
      <c r="V80" s="202">
        <f>ROUND(N(data!CC76), 0)</f>
        <v>0</v>
      </c>
      <c r="W80" s="202">
        <f>ROUND(N(data!CC77), 0)</f>
        <v>154616</v>
      </c>
      <c r="X80" s="202">
        <f>ROUND(N(data!CC78), 0)</f>
        <v>0</v>
      </c>
      <c r="Y80" s="202">
        <f>ROUND(N(data!CC79), 0)</f>
        <v>0</v>
      </c>
      <c r="Z80" s="202">
        <f>ROUND(N(data!CC80), 0)</f>
        <v>0</v>
      </c>
      <c r="AA80" s="202">
        <f>ROUND(N(data!CC81), 0)</f>
        <v>0</v>
      </c>
      <c r="AB80" s="202">
        <f>ROUND(N(data!CC82), 0)</f>
        <v>0</v>
      </c>
      <c r="AC80" s="202">
        <f>ROUND(N(data!CC83), 0)</f>
        <v>1055506</v>
      </c>
      <c r="AD80" s="202">
        <f>ROUND(N(data!CC84), 0)</f>
        <v>0</v>
      </c>
      <c r="AE80" s="202">
        <f>ROUND(N(data!CC89), 0)</f>
        <v>0</v>
      </c>
      <c r="AF80" s="202">
        <f>ROUND(N(data!CC87), 0)</f>
        <v>0</v>
      </c>
      <c r="AG80" s="202">
        <f>ROUND(N(data!CC90), 0)</f>
        <v>14461</v>
      </c>
      <c r="AH80" s="202">
        <f>ROUND(N(data!CC91), 0)</f>
        <v>0</v>
      </c>
      <c r="AI80" s="202">
        <f>ROUND(N(data!CC92), 0)</f>
        <v>0</v>
      </c>
      <c r="AJ80" s="202">
        <f>ROUND(N(data!CC93), 0)</f>
        <v>0</v>
      </c>
      <c r="AK80" s="356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C9B13-184C-41F8-AE18-F3EB3FADB360}">
  <sheetPr codeName="Sheet2">
    <tabColor rgb="FF92D050"/>
    <pageSetUpPr fitToPage="1"/>
  </sheetPr>
  <dimension ref="B1:J42"/>
  <sheetViews>
    <sheetView topLeftCell="A22" workbookViewId="0">
      <selection activeCell="C35" sqref="C35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1" t="s">
        <v>699</v>
      </c>
    </row>
    <row r="2" spans="2:10" x14ac:dyDescent="0.35">
      <c r="B2" s="269"/>
      <c r="C2" s="114"/>
      <c r="D2" s="114"/>
      <c r="E2" s="114"/>
      <c r="F2" s="114"/>
      <c r="G2" s="114"/>
      <c r="H2" s="114"/>
      <c r="I2" s="114"/>
      <c r="J2" s="270"/>
    </row>
    <row r="3" spans="2:10" x14ac:dyDescent="0.35">
      <c r="B3" s="271"/>
      <c r="F3" s="10" t="s">
        <v>700</v>
      </c>
      <c r="G3" s="10"/>
      <c r="J3" s="272"/>
    </row>
    <row r="4" spans="2:10" x14ac:dyDescent="0.35">
      <c r="B4" s="271"/>
      <c r="F4" s="10" t="s">
        <v>701</v>
      </c>
      <c r="G4" s="10"/>
      <c r="J4" s="272"/>
    </row>
    <row r="5" spans="2:10" x14ac:dyDescent="0.35">
      <c r="B5" s="271"/>
      <c r="J5" s="272"/>
    </row>
    <row r="6" spans="2:10" x14ac:dyDescent="0.35">
      <c r="B6" s="271"/>
      <c r="J6" s="272"/>
    </row>
    <row r="7" spans="2:10" x14ac:dyDescent="0.35">
      <c r="B7" s="271"/>
      <c r="J7" s="272"/>
    </row>
    <row r="8" spans="2:10" x14ac:dyDescent="0.35">
      <c r="B8" s="271"/>
      <c r="F8" s="10" t="s">
        <v>702</v>
      </c>
      <c r="G8" s="10"/>
      <c r="J8" s="272"/>
    </row>
    <row r="9" spans="2:10" x14ac:dyDescent="0.35">
      <c r="B9" s="271"/>
      <c r="F9" s="10" t="s">
        <v>703</v>
      </c>
      <c r="G9" s="10"/>
      <c r="J9" s="272"/>
    </row>
    <row r="10" spans="2:10" x14ac:dyDescent="0.35">
      <c r="B10" s="271"/>
      <c r="F10" s="10" t="s">
        <v>704</v>
      </c>
      <c r="G10" s="10"/>
      <c r="J10" s="272"/>
    </row>
    <row r="11" spans="2:10" x14ac:dyDescent="0.35">
      <c r="B11" s="271"/>
      <c r="F11" s="10"/>
      <c r="G11" s="10"/>
      <c r="J11" s="272"/>
    </row>
    <row r="12" spans="2:10" x14ac:dyDescent="0.35">
      <c r="B12" s="271"/>
      <c r="F12" s="10" t="s">
        <v>705</v>
      </c>
      <c r="G12" s="10"/>
      <c r="J12" s="272"/>
    </row>
    <row r="13" spans="2:10" x14ac:dyDescent="0.35">
      <c r="B13" s="271"/>
      <c r="F13" s="10" t="s">
        <v>706</v>
      </c>
      <c r="G13" s="10"/>
      <c r="J13" s="272"/>
    </row>
    <row r="14" spans="2:10" x14ac:dyDescent="0.35">
      <c r="B14" s="273"/>
      <c r="C14" s="117"/>
      <c r="D14" s="117"/>
      <c r="E14" s="117"/>
      <c r="F14" s="117"/>
      <c r="G14" s="117"/>
      <c r="H14" s="117"/>
      <c r="I14" s="117"/>
      <c r="J14" s="274"/>
    </row>
    <row r="15" spans="2:10" x14ac:dyDescent="0.35">
      <c r="B15" s="104"/>
      <c r="J15" s="105"/>
    </row>
    <row r="16" spans="2:10" x14ac:dyDescent="0.35">
      <c r="B16" s="106"/>
      <c r="C16" s="107"/>
      <c r="D16" s="107"/>
      <c r="E16" s="107"/>
      <c r="F16" s="107"/>
      <c r="G16" s="259"/>
      <c r="H16" s="107"/>
      <c r="J16" s="105"/>
    </row>
    <row r="17" spans="2:10" x14ac:dyDescent="0.35">
      <c r="B17" s="104"/>
      <c r="C17" s="62" t="s">
        <v>707</v>
      </c>
      <c r="D17" s="62"/>
      <c r="E17" s="11" t="str">
        <f>+data!C98</f>
        <v>Jefferson County Public Hospital District No 2</v>
      </c>
      <c r="F17" s="10"/>
      <c r="G17" s="10"/>
      <c r="I17" s="102"/>
      <c r="J17" s="103"/>
    </row>
    <row r="18" spans="2:10" x14ac:dyDescent="0.35">
      <c r="B18" s="104"/>
      <c r="C18" s="62" t="s">
        <v>708</v>
      </c>
      <c r="D18" s="62"/>
      <c r="E18" s="11" t="str">
        <f>+"H-"&amp;data!C97</f>
        <v>H-085</v>
      </c>
      <c r="F18" s="10"/>
      <c r="G18" s="10"/>
      <c r="J18" s="105"/>
    </row>
    <row r="19" spans="2:10" x14ac:dyDescent="0.35">
      <c r="B19" s="104"/>
      <c r="C19" s="62" t="s">
        <v>709</v>
      </c>
      <c r="D19" s="62"/>
      <c r="E19" s="11" t="str">
        <f>+data!C99</f>
        <v>834 Sheridan Street</v>
      </c>
      <c r="F19" s="10"/>
      <c r="G19" s="10"/>
      <c r="J19" s="105"/>
    </row>
    <row r="20" spans="2:10" x14ac:dyDescent="0.35">
      <c r="B20" s="104"/>
      <c r="C20" s="62" t="s">
        <v>710</v>
      </c>
      <c r="D20" s="62"/>
      <c r="E20" s="11" t="str">
        <f>E19</f>
        <v>834 Sheridan Street</v>
      </c>
      <c r="F20" s="10"/>
      <c r="G20" s="10"/>
      <c r="J20" s="105"/>
    </row>
    <row r="21" spans="2:10" x14ac:dyDescent="0.35">
      <c r="B21" s="104"/>
      <c r="C21" s="62" t="s">
        <v>711</v>
      </c>
      <c r="D21" s="62"/>
      <c r="E21" s="11" t="s">
        <v>712</v>
      </c>
      <c r="F21" s="10"/>
      <c r="G21" s="10"/>
      <c r="J21" s="105"/>
    </row>
    <row r="22" spans="2:10" x14ac:dyDescent="0.35">
      <c r="B22" s="106"/>
      <c r="C22" s="107"/>
      <c r="D22" s="107"/>
      <c r="E22" s="107"/>
      <c r="F22" s="107"/>
      <c r="G22" s="107"/>
      <c r="H22" s="107"/>
      <c r="I22" s="107"/>
      <c r="J22" s="108"/>
    </row>
    <row r="23" spans="2:10" x14ac:dyDescent="0.35">
      <c r="B23" s="104"/>
      <c r="J23" s="105"/>
    </row>
    <row r="24" spans="2:10" x14ac:dyDescent="0.35">
      <c r="B24" s="104"/>
      <c r="J24" s="105"/>
    </row>
    <row r="25" spans="2:10" x14ac:dyDescent="0.35">
      <c r="B25" s="104"/>
      <c r="J25" s="105"/>
    </row>
    <row r="26" spans="2:10" x14ac:dyDescent="0.35">
      <c r="B26" s="109"/>
      <c r="C26" s="110"/>
      <c r="D26" s="110"/>
      <c r="E26" s="110"/>
      <c r="F26" s="111" t="s">
        <v>713</v>
      </c>
      <c r="G26" s="110"/>
      <c r="H26" s="110"/>
      <c r="I26" s="110"/>
      <c r="J26" s="112"/>
    </row>
    <row r="27" spans="2:10" x14ac:dyDescent="0.35">
      <c r="B27" s="113" t="s">
        <v>714</v>
      </c>
      <c r="C27" s="114"/>
      <c r="D27" s="114"/>
      <c r="E27" s="114"/>
      <c r="F27" s="114"/>
      <c r="G27" s="114"/>
      <c r="H27" s="114"/>
      <c r="I27" s="114"/>
      <c r="J27" s="115"/>
    </row>
    <row r="28" spans="2:10" x14ac:dyDescent="0.35">
      <c r="B28" s="104" t="str">
        <f>+"by the Department of Health for the fiscal year ended "&amp;data!C96&amp;"."</f>
        <v>by the Department of Health for the fiscal year ended 12/31/2023.</v>
      </c>
      <c r="J28" s="105"/>
    </row>
    <row r="29" spans="2:10" x14ac:dyDescent="0.35">
      <c r="B29" s="104" t="s">
        <v>715</v>
      </c>
      <c r="J29" s="105"/>
    </row>
    <row r="30" spans="2:10" x14ac:dyDescent="0.35">
      <c r="B30" s="116" t="s">
        <v>716</v>
      </c>
      <c r="C30" s="117"/>
      <c r="D30" s="117"/>
      <c r="E30" s="117"/>
      <c r="F30" s="117"/>
      <c r="G30" s="117"/>
      <c r="H30" s="117"/>
      <c r="I30" s="117"/>
      <c r="J30" s="118"/>
    </row>
    <row r="31" spans="2:10" x14ac:dyDescent="0.35">
      <c r="B31" s="113"/>
      <c r="C31" s="114"/>
      <c r="D31" s="114"/>
      <c r="E31" s="114"/>
      <c r="F31" s="114"/>
      <c r="G31" s="114"/>
      <c r="H31" s="114"/>
      <c r="I31" s="114"/>
      <c r="J31" s="115"/>
    </row>
    <row r="32" spans="2:10" x14ac:dyDescent="0.35">
      <c r="B32" s="104"/>
      <c r="J32" s="105"/>
    </row>
    <row r="33" spans="2:10" x14ac:dyDescent="0.35">
      <c r="B33" s="119" t="s">
        <v>248</v>
      </c>
      <c r="C33" s="117"/>
      <c r="D33" s="117"/>
      <c r="E33" s="117"/>
      <c r="F33" s="117"/>
      <c r="G33" s="117"/>
      <c r="H33" s="117"/>
      <c r="I33" s="117"/>
      <c r="J33" s="118"/>
    </row>
    <row r="34" spans="2:10" x14ac:dyDescent="0.35">
      <c r="B34" s="109" t="s">
        <v>717</v>
      </c>
      <c r="C34" s="110"/>
      <c r="D34" s="110"/>
      <c r="E34" s="110"/>
      <c r="F34" s="111"/>
      <c r="G34" s="110"/>
      <c r="H34" s="110"/>
      <c r="I34" s="110"/>
      <c r="J34" s="112"/>
    </row>
    <row r="35" spans="2:10" x14ac:dyDescent="0.35">
      <c r="B35" s="109" t="s">
        <v>718</v>
      </c>
      <c r="C35" s="110" t="str">
        <f>data!C104</f>
        <v>Mike Glenn</v>
      </c>
      <c r="D35" s="110"/>
      <c r="E35" s="110"/>
      <c r="F35" s="111"/>
      <c r="G35" s="110"/>
      <c r="H35" s="110"/>
      <c r="I35" s="110"/>
      <c r="J35" s="112"/>
    </row>
    <row r="36" spans="2:10" x14ac:dyDescent="0.35">
      <c r="B36" s="109" t="s">
        <v>719</v>
      </c>
      <c r="C36" s="110"/>
      <c r="D36" s="110"/>
      <c r="E36" s="110"/>
      <c r="F36" s="111"/>
      <c r="G36" s="110"/>
      <c r="H36" s="110"/>
      <c r="I36" s="110"/>
      <c r="J36" s="112"/>
    </row>
    <row r="37" spans="2:10" x14ac:dyDescent="0.35">
      <c r="B37" s="113"/>
      <c r="C37" s="114"/>
      <c r="D37" s="114"/>
      <c r="E37" s="114"/>
      <c r="F37" s="114"/>
      <c r="G37" s="114"/>
      <c r="H37" s="114"/>
      <c r="I37" s="114"/>
      <c r="J37" s="115"/>
    </row>
    <row r="38" spans="2:10" x14ac:dyDescent="0.35">
      <c r="B38" s="104"/>
      <c r="J38" s="105"/>
    </row>
    <row r="39" spans="2:10" x14ac:dyDescent="0.35">
      <c r="B39" s="119" t="s">
        <v>248</v>
      </c>
      <c r="C39" s="117"/>
      <c r="D39" s="117"/>
      <c r="E39" s="117"/>
      <c r="F39" s="117"/>
      <c r="G39" s="117"/>
      <c r="H39" s="117"/>
      <c r="I39" s="117"/>
      <c r="J39" s="118"/>
    </row>
    <row r="40" spans="2:10" x14ac:dyDescent="0.35">
      <c r="B40" s="109" t="s">
        <v>720</v>
      </c>
      <c r="C40" s="110"/>
      <c r="D40" s="110"/>
      <c r="E40" s="110"/>
      <c r="F40" s="111"/>
      <c r="G40" s="110"/>
      <c r="H40" s="110"/>
      <c r="I40" s="110"/>
      <c r="J40" s="112"/>
    </row>
    <row r="41" spans="2:10" x14ac:dyDescent="0.35">
      <c r="B41" s="109" t="s">
        <v>718</v>
      </c>
      <c r="C41" s="110" t="str">
        <f>data!C106</f>
        <v>Jill Buhler Rienstra</v>
      </c>
      <c r="D41" s="110"/>
      <c r="E41" s="110"/>
      <c r="F41" s="111"/>
      <c r="G41" s="110"/>
      <c r="H41" s="110"/>
      <c r="I41" s="110"/>
      <c r="J41" s="112"/>
    </row>
    <row r="42" spans="2:10" x14ac:dyDescent="0.35">
      <c r="B42" s="120" t="s">
        <v>719</v>
      </c>
      <c r="C42" s="121"/>
      <c r="D42" s="121"/>
      <c r="E42" s="121"/>
      <c r="F42" s="122"/>
      <c r="G42" s="121"/>
      <c r="H42" s="121"/>
      <c r="I42" s="121"/>
      <c r="J42" s="12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8E746-4955-4306-9A63-6C9499A8F93E}">
  <sheetPr codeName="Sheet9">
    <tabColor rgb="FF92D050"/>
    <pageSetUpPr fitToPage="1"/>
  </sheetPr>
  <dimension ref="A2:M94"/>
  <sheetViews>
    <sheetView workbookViewId="0">
      <selection activeCell="E63" sqref="E63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721</v>
      </c>
    </row>
    <row r="3" spans="1:13" x14ac:dyDescent="0.35">
      <c r="A3" s="63"/>
    </row>
    <row r="4" spans="1:13" x14ac:dyDescent="0.35">
      <c r="A4" s="153" t="s">
        <v>722</v>
      </c>
    </row>
    <row r="5" spans="1:13" x14ac:dyDescent="0.35">
      <c r="A5" s="153" t="s">
        <v>723</v>
      </c>
    </row>
    <row r="6" spans="1:13" x14ac:dyDescent="0.35">
      <c r="A6" s="153" t="s">
        <v>724</v>
      </c>
    </row>
    <row r="7" spans="1:13" x14ac:dyDescent="0.35">
      <c r="A7" s="153"/>
    </row>
    <row r="8" spans="1:13" x14ac:dyDescent="0.35">
      <c r="A8" s="2" t="s">
        <v>725</v>
      </c>
    </row>
    <row r="9" spans="1:13" x14ac:dyDescent="0.35">
      <c r="A9" s="153" t="s">
        <v>27</v>
      </c>
    </row>
    <row r="12" spans="1:13" x14ac:dyDescent="0.35">
      <c r="A12" s="1" t="str">
        <f>data!C97</f>
        <v>085</v>
      </c>
      <c r="B12" s="235" t="str">
        <f>RIGHT('Prior Year'!C96,4)</f>
        <v>2022</v>
      </c>
      <c r="C12" s="235" t="str">
        <f>RIGHT(data!C96,4)</f>
        <v>2023</v>
      </c>
      <c r="D12" s="1" t="str">
        <f>RIGHT('Prior Year'!C96,4)</f>
        <v>2022</v>
      </c>
      <c r="E12" s="235" t="str">
        <f>RIGHT(data!C96,4)</f>
        <v>2023</v>
      </c>
      <c r="F12" s="1" t="str">
        <f>RIGHT('Prior Year'!C96,4)</f>
        <v>2022</v>
      </c>
      <c r="G12" s="235" t="str">
        <f>RIGHT(data!C96,4)</f>
        <v>2023</v>
      </c>
      <c r="H12" s="3"/>
    </row>
    <row r="13" spans="1:13" x14ac:dyDescent="0.35">
      <c r="A13" s="2"/>
      <c r="B13" s="235" t="s">
        <v>726</v>
      </c>
      <c r="C13" s="235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 spans="1:13" x14ac:dyDescent="0.35">
      <c r="A14" s="1" t="s">
        <v>730</v>
      </c>
      <c r="B14" s="235" t="s">
        <v>365</v>
      </c>
      <c r="C14" s="235" t="s">
        <v>365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64" t="s">
        <v>735</v>
      </c>
    </row>
    <row r="15" spans="1:13" x14ac:dyDescent="0.35">
      <c r="A15" s="1" t="s">
        <v>736</v>
      </c>
      <c r="B15" s="235">
        <f>ROUND(N('Prior Year'!C85), 0)</f>
        <v>2140524</v>
      </c>
      <c r="C15" s="235">
        <f>data!C85</f>
        <v>1653033</v>
      </c>
      <c r="D15" s="235">
        <f>ROUND(N('Prior Year'!C59), 0)</f>
        <v>327</v>
      </c>
      <c r="E15" s="1">
        <f>data!C59</f>
        <v>285</v>
      </c>
      <c r="F15" s="211">
        <f t="shared" ref="F15:F59" si="0">IF(B15=0,"",IF(D15=0,"",B15/D15))</f>
        <v>6545.9449541284403</v>
      </c>
      <c r="G15" s="211">
        <f t="shared" ref="G15:G29" si="1">IF(C15=0,"",IF(E15=0,"",C15/E15))</f>
        <v>5800.1157894736843</v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57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737</v>
      </c>
      <c r="B16" s="235">
        <f>ROUND(N('Prior Year'!D85), 0)</f>
        <v>0</v>
      </c>
      <c r="C16" s="235">
        <f>data!D85</f>
        <v>0</v>
      </c>
      <c r="D16" s="235">
        <f>ROUND(N('Prior Year'!D59), 0)</f>
        <v>0</v>
      </c>
      <c r="E16" s="1">
        <f>data!D59</f>
        <v>0</v>
      </c>
      <c r="F16" s="211" t="str">
        <f t="shared" si="0"/>
        <v/>
      </c>
      <c r="G16" s="211" t="str">
        <f t="shared" si="1"/>
        <v/>
      </c>
      <c r="H16" s="6" t="str">
        <f t="shared" si="2"/>
        <v/>
      </c>
      <c r="I16" s="235" t="str">
        <f t="shared" si="3"/>
        <v/>
      </c>
      <c r="M16" s="7"/>
    </row>
    <row r="17" spans="1:13" x14ac:dyDescent="0.35">
      <c r="A17" s="1" t="s">
        <v>738</v>
      </c>
      <c r="B17" s="235">
        <f>ROUND(N('Prior Year'!E85), 0)</f>
        <v>7970387</v>
      </c>
      <c r="C17" s="235">
        <f>data!E85</f>
        <v>7927261</v>
      </c>
      <c r="D17" s="235">
        <f>ROUND(N('Prior Year'!E59), 0)</f>
        <v>4044</v>
      </c>
      <c r="E17" s="1">
        <f>data!E59</f>
        <v>4280</v>
      </c>
      <c r="F17" s="211">
        <f t="shared" si="0"/>
        <v>1970.9166666666667</v>
      </c>
      <c r="G17" s="211">
        <f t="shared" si="1"/>
        <v>1852.1637850467289</v>
      </c>
      <c r="H17" s="6" t="str">
        <f t="shared" si="2"/>
        <v/>
      </c>
      <c r="I17" s="235" t="str">
        <f t="shared" si="3"/>
        <v/>
      </c>
      <c r="M17" s="7"/>
    </row>
    <row r="18" spans="1:13" x14ac:dyDescent="0.35">
      <c r="A18" s="1" t="s">
        <v>739</v>
      </c>
      <c r="B18" s="235">
        <f>ROUND(N('Prior Year'!F85), 0)</f>
        <v>0</v>
      </c>
      <c r="C18" s="235">
        <f>data!F85</f>
        <v>0</v>
      </c>
      <c r="D18" s="235">
        <f>ROUND(N('Prior Year'!F59), 0)</f>
        <v>0</v>
      </c>
      <c r="E18" s="1">
        <f>data!F59</f>
        <v>0</v>
      </c>
      <c r="F18" s="211" t="str">
        <f t="shared" si="0"/>
        <v/>
      </c>
      <c r="G18" s="211" t="str">
        <f t="shared" si="1"/>
        <v/>
      </c>
      <c r="H18" s="6" t="str">
        <f t="shared" si="2"/>
        <v/>
      </c>
      <c r="I18" s="235" t="str">
        <f t="shared" si="3"/>
        <v/>
      </c>
      <c r="M18" s="7"/>
    </row>
    <row r="19" spans="1:13" x14ac:dyDescent="0.35">
      <c r="A19" s="1" t="s">
        <v>740</v>
      </c>
      <c r="B19" s="235">
        <f>ROUND(N('Prior Year'!G85), 0)</f>
        <v>0</v>
      </c>
      <c r="C19" s="235">
        <f>data!G85</f>
        <v>0</v>
      </c>
      <c r="D19" s="235">
        <f>ROUND(N('Prior Year'!G59), 0)</f>
        <v>0</v>
      </c>
      <c r="E19" s="1">
        <f>data!G59</f>
        <v>0</v>
      </c>
      <c r="F19" s="211" t="str">
        <f t="shared" si="0"/>
        <v/>
      </c>
      <c r="G19" s="211" t="str">
        <f t="shared" si="1"/>
        <v/>
      </c>
      <c r="H19" s="6" t="str">
        <f t="shared" si="2"/>
        <v/>
      </c>
      <c r="I19" s="235" t="str">
        <f t="shared" si="3"/>
        <v/>
      </c>
      <c r="M19" s="7"/>
    </row>
    <row r="20" spans="1:13" x14ac:dyDescent="0.35">
      <c r="A20" s="1" t="s">
        <v>741</v>
      </c>
      <c r="B20" s="235">
        <f>ROUND(N('Prior Year'!H85), 0)</f>
        <v>0</v>
      </c>
      <c r="C20" s="235">
        <f>data!H85</f>
        <v>0</v>
      </c>
      <c r="D20" s="235">
        <f>ROUND(N('Prior Year'!H59), 0)</f>
        <v>0</v>
      </c>
      <c r="E20" s="1">
        <f>data!H59</f>
        <v>0</v>
      </c>
      <c r="F20" s="211" t="str">
        <f t="shared" si="0"/>
        <v/>
      </c>
      <c r="G20" s="211" t="str">
        <f t="shared" si="1"/>
        <v/>
      </c>
      <c r="H20" s="6" t="str">
        <f t="shared" si="2"/>
        <v/>
      </c>
      <c r="I20" s="235" t="str">
        <f t="shared" si="3"/>
        <v/>
      </c>
      <c r="M20" s="7"/>
    </row>
    <row r="21" spans="1:13" x14ac:dyDescent="0.35">
      <c r="A21" s="1" t="s">
        <v>742</v>
      </c>
      <c r="B21" s="235">
        <f>ROUND(N('Prior Year'!I85), 0)</f>
        <v>0</v>
      </c>
      <c r="C21" s="235">
        <f>data!I85</f>
        <v>0</v>
      </c>
      <c r="D21" s="235">
        <f>ROUND(N('Prior Year'!I59), 0)</f>
        <v>0</v>
      </c>
      <c r="E21" s="1">
        <f>data!I59</f>
        <v>0</v>
      </c>
      <c r="F21" s="211" t="str">
        <f t="shared" si="0"/>
        <v/>
      </c>
      <c r="G21" s="211" t="str">
        <f t="shared" si="1"/>
        <v/>
      </c>
      <c r="H21" s="6" t="str">
        <f t="shared" si="2"/>
        <v/>
      </c>
      <c r="I21" s="235" t="str">
        <f t="shared" si="3"/>
        <v/>
      </c>
      <c r="M21" s="7"/>
    </row>
    <row r="22" spans="1:13" x14ac:dyDescent="0.35">
      <c r="A22" s="1" t="s">
        <v>743</v>
      </c>
      <c r="B22" s="235">
        <f>ROUND(N('Prior Year'!J85), 0)</f>
        <v>317309</v>
      </c>
      <c r="C22" s="235">
        <f>data!J85</f>
        <v>251911</v>
      </c>
      <c r="D22" s="235">
        <f>ROUND(N('Prior Year'!J59), 0)</f>
        <v>161</v>
      </c>
      <c r="E22" s="1">
        <f>data!J59</f>
        <v>136</v>
      </c>
      <c r="F22" s="211">
        <f t="shared" si="0"/>
        <v>1970.8633540372671</v>
      </c>
      <c r="G22" s="211">
        <f t="shared" si="1"/>
        <v>1852.2867647058824</v>
      </c>
      <c r="H22" s="6" t="str">
        <f t="shared" si="2"/>
        <v/>
      </c>
      <c r="I22" s="235" t="str">
        <f t="shared" si="3"/>
        <v/>
      </c>
      <c r="M22" s="7"/>
    </row>
    <row r="23" spans="1:13" x14ac:dyDescent="0.35">
      <c r="A23" s="1" t="s">
        <v>744</v>
      </c>
      <c r="B23" s="235">
        <f>ROUND(N('Prior Year'!K85), 0)</f>
        <v>0</v>
      </c>
      <c r="C23" s="235">
        <f>data!K85</f>
        <v>0</v>
      </c>
      <c r="D23" s="235">
        <f>ROUND(N('Prior Year'!K59), 0)</f>
        <v>0</v>
      </c>
      <c r="E23" s="1">
        <f>data!K59</f>
        <v>0</v>
      </c>
      <c r="F23" s="211" t="str">
        <f t="shared" si="0"/>
        <v/>
      </c>
      <c r="G23" s="211" t="str">
        <f t="shared" si="1"/>
        <v/>
      </c>
      <c r="H23" s="6" t="str">
        <f t="shared" si="2"/>
        <v/>
      </c>
      <c r="I23" s="235" t="str">
        <f t="shared" si="3"/>
        <v/>
      </c>
      <c r="M23" s="7"/>
    </row>
    <row r="24" spans="1:13" x14ac:dyDescent="0.35">
      <c r="A24" s="1" t="s">
        <v>745</v>
      </c>
      <c r="B24" s="235">
        <f>ROUND(N('Prior Year'!L85), 0)</f>
        <v>185277</v>
      </c>
      <c r="C24" s="235">
        <f>data!L85</f>
        <v>198198</v>
      </c>
      <c r="D24" s="235">
        <f>ROUND(N('Prior Year'!L59), 0)</f>
        <v>94</v>
      </c>
      <c r="E24" s="1">
        <f>data!L59</f>
        <v>107</v>
      </c>
      <c r="F24" s="211">
        <f t="shared" si="0"/>
        <v>1971.0319148936171</v>
      </c>
      <c r="G24" s="211">
        <f t="shared" si="1"/>
        <v>1852.3177570093458</v>
      </c>
      <c r="H24" s="6" t="str">
        <f t="shared" si="2"/>
        <v/>
      </c>
      <c r="I24" s="235" t="str">
        <f t="shared" si="3"/>
        <v/>
      </c>
      <c r="M24" s="7"/>
    </row>
    <row r="25" spans="1:13" x14ac:dyDescent="0.35">
      <c r="A25" s="1" t="s">
        <v>746</v>
      </c>
      <c r="B25" s="235">
        <f>ROUND(N('Prior Year'!M85), 0)</f>
        <v>1638935</v>
      </c>
      <c r="C25" s="235">
        <f>data!M85</f>
        <v>1747763</v>
      </c>
      <c r="D25" s="235">
        <f>ROUND(N('Prior Year'!M59), 0)</f>
        <v>16183</v>
      </c>
      <c r="E25" s="1">
        <f>data!M59</f>
        <v>15635</v>
      </c>
      <c r="F25" s="211">
        <f t="shared" si="0"/>
        <v>101.2751035036767</v>
      </c>
      <c r="G25" s="211">
        <f t="shared" si="1"/>
        <v>111.78528941477454</v>
      </c>
      <c r="H25" s="6" t="str">
        <f t="shared" si="2"/>
        <v/>
      </c>
      <c r="I25" s="235" t="str">
        <f t="shared" si="3"/>
        <v/>
      </c>
      <c r="M25" s="7"/>
    </row>
    <row r="26" spans="1:13" x14ac:dyDescent="0.35">
      <c r="A26" s="1" t="s">
        <v>747</v>
      </c>
      <c r="B26" s="1">
        <f>ROUND(N('Prior Year'!N85), 0)</f>
        <v>0</v>
      </c>
      <c r="C26" s="235">
        <f>data!N85</f>
        <v>0</v>
      </c>
      <c r="D26" s="235">
        <f>ROUND(N('Prior Year'!N59), 0)</f>
        <v>0</v>
      </c>
      <c r="E26" s="1">
        <f>data!N59</f>
        <v>0</v>
      </c>
      <c r="F26" s="211" t="str">
        <f t="shared" si="0"/>
        <v/>
      </c>
      <c r="G26" s="211" t="str">
        <f t="shared" si="1"/>
        <v/>
      </c>
      <c r="H26" s="6" t="str">
        <f t="shared" si="2"/>
        <v/>
      </c>
      <c r="I26" s="235" t="str">
        <f t="shared" si="3"/>
        <v/>
      </c>
      <c r="M26" s="7"/>
    </row>
    <row r="27" spans="1:13" x14ac:dyDescent="0.35">
      <c r="A27" s="1" t="s">
        <v>748</v>
      </c>
      <c r="B27" s="235">
        <f>ROUND(N('Prior Year'!O85), 0)</f>
        <v>122212</v>
      </c>
      <c r="C27" s="235">
        <f>data!O85</f>
        <v>129638</v>
      </c>
      <c r="D27" s="235">
        <f>ROUND(N('Prior Year'!O59), 0)</f>
        <v>62</v>
      </c>
      <c r="E27" s="1">
        <f>data!O59</f>
        <v>70</v>
      </c>
      <c r="F27" s="211">
        <f t="shared" si="0"/>
        <v>1971.1612903225807</v>
      </c>
      <c r="G27" s="211">
        <f t="shared" si="1"/>
        <v>1851.9714285714285</v>
      </c>
      <c r="H27" s="6" t="str">
        <f t="shared" si="2"/>
        <v/>
      </c>
      <c r="I27" s="235" t="str">
        <f t="shared" si="3"/>
        <v/>
      </c>
      <c r="M27" s="7"/>
    </row>
    <row r="28" spans="1:13" x14ac:dyDescent="0.35">
      <c r="A28" s="1" t="s">
        <v>749</v>
      </c>
      <c r="B28" s="235">
        <f>ROUND(N('Prior Year'!P85), 0)</f>
        <v>3304883</v>
      </c>
      <c r="C28" s="235">
        <f>data!P85</f>
        <v>4521453</v>
      </c>
      <c r="D28" s="235">
        <f>ROUND(N('Prior Year'!P59), 0)</f>
        <v>187173</v>
      </c>
      <c r="E28" s="1">
        <f>data!P59</f>
        <v>217456</v>
      </c>
      <c r="F28" s="211">
        <f t="shared" si="0"/>
        <v>17.656836188980247</v>
      </c>
      <c r="G28" s="211">
        <f t="shared" si="1"/>
        <v>20.792495953204327</v>
      </c>
      <c r="H28" s="6" t="str">
        <f t="shared" si="2"/>
        <v/>
      </c>
      <c r="I28" s="235" t="str">
        <f t="shared" si="3"/>
        <v/>
      </c>
      <c r="M28" s="7"/>
    </row>
    <row r="29" spans="1:13" x14ac:dyDescent="0.35">
      <c r="A29" s="1" t="s">
        <v>750</v>
      </c>
      <c r="B29" s="235">
        <f>ROUND(N('Prior Year'!Q85), 0)</f>
        <v>837913</v>
      </c>
      <c r="C29" s="235">
        <f>data!Q85</f>
        <v>856056</v>
      </c>
      <c r="D29" s="235">
        <f>ROUND(N('Prior Year'!Q59), 0)</f>
        <v>36897</v>
      </c>
      <c r="E29" s="1">
        <f>data!Q59</f>
        <v>43070</v>
      </c>
      <c r="F29" s="211">
        <f t="shared" si="0"/>
        <v>22.709515678781472</v>
      </c>
      <c r="G29" s="211">
        <f t="shared" si="1"/>
        <v>19.875922916182958</v>
      </c>
      <c r="H29" s="6" t="str">
        <f t="shared" si="2"/>
        <v/>
      </c>
      <c r="I29" s="235" t="str">
        <f t="shared" si="3"/>
        <v/>
      </c>
      <c r="M29" s="7"/>
    </row>
    <row r="30" spans="1:13" x14ac:dyDescent="0.35">
      <c r="A30" s="1" t="s">
        <v>751</v>
      </c>
      <c r="B30" s="235">
        <f>ROUND(N('Prior Year'!R85), 0)</f>
        <v>1676219</v>
      </c>
      <c r="C30" s="235">
        <f>data!R85</f>
        <v>1817689</v>
      </c>
      <c r="D30" s="235">
        <f>ROUND(N('Prior Year'!R59), 0)</f>
        <v>187173</v>
      </c>
      <c r="E30" s="1">
        <f>data!R59</f>
        <v>217456</v>
      </c>
      <c r="F30" s="211">
        <f t="shared" si="0"/>
        <v>8.9554529766579574</v>
      </c>
      <c r="G30" s="211">
        <f>IFERROR(IF(C30=0,"",IF(E30=0,"",C30/E30)),"")</f>
        <v>8.358881796777279</v>
      </c>
      <c r="H30" s="6" t="str">
        <f t="shared" si="2"/>
        <v/>
      </c>
      <c r="I30" s="235" t="str">
        <f t="shared" si="3"/>
        <v/>
      </c>
      <c r="M30" s="7"/>
    </row>
    <row r="31" spans="1:13" x14ac:dyDescent="0.35">
      <c r="A31" s="1" t="s">
        <v>752</v>
      </c>
      <c r="B31" s="235">
        <f>ROUND(N('Prior Year'!S85), 0)</f>
        <v>3956837</v>
      </c>
      <c r="C31" s="235">
        <f>data!S85</f>
        <v>6867701</v>
      </c>
      <c r="D31" s="235" t="s">
        <v>753</v>
      </c>
      <c r="E31" s="4" t="s">
        <v>753</v>
      </c>
      <c r="F31" s="211" t="s">
        <v>5</v>
      </c>
      <c r="G31" s="211" t="str">
        <f t="shared" ref="G31:G32" si="4">IFERROR(IF(C31=0,"",IF(E31=0,"",C31/E31)),"")</f>
        <v/>
      </c>
      <c r="H31" s="6" t="s">
        <v>5</v>
      </c>
      <c r="I31" s="235" t="str">
        <f t="shared" si="3"/>
        <v/>
      </c>
      <c r="M31" s="7"/>
    </row>
    <row r="32" spans="1:13" x14ac:dyDescent="0.35">
      <c r="A32" s="1" t="s">
        <v>754</v>
      </c>
      <c r="B32" s="235">
        <f>ROUND(N('Prior Year'!T85), 0)</f>
        <v>0</v>
      </c>
      <c r="C32" s="235">
        <f>data!T85</f>
        <v>0</v>
      </c>
      <c r="D32" s="235" t="s">
        <v>753</v>
      </c>
      <c r="E32" s="4" t="s">
        <v>753</v>
      </c>
      <c r="F32" s="211" t="s">
        <v>5</v>
      </c>
      <c r="G32" s="211" t="str">
        <f t="shared" si="4"/>
        <v/>
      </c>
      <c r="H32" s="6" t="s">
        <v>5</v>
      </c>
      <c r="I32" s="235" t="str">
        <f t="shared" si="3"/>
        <v/>
      </c>
      <c r="M32" s="7"/>
    </row>
    <row r="33" spans="1:13" x14ac:dyDescent="0.35">
      <c r="A33" s="1" t="s">
        <v>755</v>
      </c>
      <c r="B33" s="235">
        <f>ROUND(N('Prior Year'!U85), 0)</f>
        <v>7064355</v>
      </c>
      <c r="C33" s="235">
        <f>data!U85</f>
        <v>6900927</v>
      </c>
      <c r="D33" s="235">
        <f>ROUND(N('Prior Year'!U59), 0)</f>
        <v>249460</v>
      </c>
      <c r="E33" s="1">
        <f>data!U59</f>
        <v>257915</v>
      </c>
      <c r="F33" s="211">
        <f t="shared" si="0"/>
        <v>28.318588150404874</v>
      </c>
      <c r="G33" s="211">
        <f t="shared" ref="G33:G69" si="5">IF(C33=0,"",IF(E33=0,"",C33/E33))</f>
        <v>26.756594226780141</v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35" t="str">
        <f t="shared" si="3"/>
        <v/>
      </c>
      <c r="M33" s="7"/>
    </row>
    <row r="34" spans="1:13" x14ac:dyDescent="0.35">
      <c r="A34" s="1" t="s">
        <v>756</v>
      </c>
      <c r="B34" s="235">
        <f>ROUND(N('Prior Year'!V85), 0)</f>
        <v>0</v>
      </c>
      <c r="C34" s="235">
        <f>data!V85</f>
        <v>0</v>
      </c>
      <c r="D34" s="235">
        <f>ROUND(N('Prior Year'!V59), 0)</f>
        <v>0</v>
      </c>
      <c r="E34" s="1">
        <f>data!V59</f>
        <v>0</v>
      </c>
      <c r="F34" s="211" t="str">
        <f t="shared" si="0"/>
        <v/>
      </c>
      <c r="G34" s="211" t="str">
        <f t="shared" si="5"/>
        <v/>
      </c>
      <c r="H34" s="6" t="str">
        <f t="shared" si="6"/>
        <v/>
      </c>
      <c r="I34" s="235" t="str">
        <f t="shared" si="3"/>
        <v/>
      </c>
      <c r="J34" s="389"/>
      <c r="M34" s="7"/>
    </row>
    <row r="35" spans="1:13" ht="58" x14ac:dyDescent="0.35">
      <c r="A35" s="1" t="s">
        <v>757</v>
      </c>
      <c r="B35" s="235">
        <f>ROUND(N('Prior Year'!W85), 0)</f>
        <v>381746</v>
      </c>
      <c r="C35" s="235">
        <f>data!W85</f>
        <v>581503</v>
      </c>
      <c r="D35" s="235">
        <f>ROUND(N('Prior Year'!W59), 0)</f>
        <v>2448</v>
      </c>
      <c r="E35" s="1">
        <f>data!W59</f>
        <v>2875</v>
      </c>
      <c r="F35" s="211">
        <f t="shared" si="0"/>
        <v>155.94199346405227</v>
      </c>
      <c r="G35" s="211">
        <f t="shared" si="5"/>
        <v>202.26191304347827</v>
      </c>
      <c r="H35" s="6">
        <f t="shared" si="6"/>
        <v>0.29703300920097364</v>
      </c>
      <c r="I35" s="388" t="s">
        <v>1696</v>
      </c>
      <c r="M35" s="7"/>
    </row>
    <row r="36" spans="1:13" x14ac:dyDescent="0.35">
      <c r="A36" s="1" t="s">
        <v>758</v>
      </c>
      <c r="B36" s="235">
        <f>ROUND(N('Prior Year'!X85), 0)</f>
        <v>1093334</v>
      </c>
      <c r="C36" s="235">
        <f>data!X85</f>
        <v>1601725</v>
      </c>
      <c r="D36" s="235">
        <f>ROUND(N('Prior Year'!X59), 0)</f>
        <v>7011</v>
      </c>
      <c r="E36" s="1">
        <f>data!X59</f>
        <v>7919</v>
      </c>
      <c r="F36" s="211">
        <f t="shared" si="0"/>
        <v>155.94551419198402</v>
      </c>
      <c r="G36" s="211">
        <f t="shared" si="5"/>
        <v>202.26354337668897</v>
      </c>
      <c r="H36" s="6">
        <f t="shared" si="6"/>
        <v>0.29701418104071253</v>
      </c>
      <c r="I36" s="388" t="s">
        <v>1697</v>
      </c>
      <c r="M36" s="7"/>
    </row>
    <row r="37" spans="1:13" x14ac:dyDescent="0.35">
      <c r="A37" s="1" t="s">
        <v>759</v>
      </c>
      <c r="B37" s="235">
        <f>ROUND(N('Prior Year'!Y85), 0)</f>
        <v>4189796</v>
      </c>
      <c r="C37" s="235">
        <f>data!Y85</f>
        <v>6433449</v>
      </c>
      <c r="D37" s="235">
        <f>ROUND(N('Prior Year'!Y59), 0)</f>
        <v>26867</v>
      </c>
      <c r="E37" s="1">
        <f>data!Y59</f>
        <v>31807</v>
      </c>
      <c r="F37" s="211">
        <f t="shared" si="0"/>
        <v>155.9458071239811</v>
      </c>
      <c r="G37" s="211">
        <f t="shared" si="5"/>
        <v>202.26519319646619</v>
      </c>
      <c r="H37" s="6">
        <f t="shared" si="6"/>
        <v>0.29702232414405305</v>
      </c>
      <c r="I37" s="388" t="s">
        <v>1697</v>
      </c>
      <c r="M37" s="7"/>
    </row>
    <row r="38" spans="1:13" x14ac:dyDescent="0.35">
      <c r="A38" s="1" t="s">
        <v>760</v>
      </c>
      <c r="B38" s="235">
        <f>ROUND(N('Prior Year'!Z85), 0)</f>
        <v>0</v>
      </c>
      <c r="C38" s="235">
        <f>data!Z85</f>
        <v>0</v>
      </c>
      <c r="D38" s="235">
        <f>ROUND(N('Prior Year'!Z59), 0)</f>
        <v>0</v>
      </c>
      <c r="E38" s="1">
        <f>data!Z59</f>
        <v>0</v>
      </c>
      <c r="F38" s="211" t="str">
        <f t="shared" si="0"/>
        <v/>
      </c>
      <c r="G38" s="211" t="str">
        <f t="shared" si="5"/>
        <v/>
      </c>
      <c r="H38" s="6" t="str">
        <f t="shared" si="6"/>
        <v/>
      </c>
      <c r="I38" s="390" t="str">
        <f t="shared" si="3"/>
        <v/>
      </c>
      <c r="M38" s="7"/>
    </row>
    <row r="39" spans="1:13" x14ac:dyDescent="0.35">
      <c r="A39" s="1" t="s">
        <v>761</v>
      </c>
      <c r="B39" s="235">
        <f>ROUND(N('Prior Year'!AA85), 0)</f>
        <v>75333</v>
      </c>
      <c r="C39" s="235">
        <f>data!AA85</f>
        <v>75437</v>
      </c>
      <c r="D39" s="235">
        <f>ROUND(N('Prior Year'!AA59), 0)</f>
        <v>483</v>
      </c>
      <c r="E39" s="1">
        <f>data!AA59</f>
        <v>373</v>
      </c>
      <c r="F39" s="211">
        <f t="shared" si="0"/>
        <v>155.96894409937889</v>
      </c>
      <c r="G39" s="211">
        <f t="shared" si="5"/>
        <v>202.24396782841822</v>
      </c>
      <c r="H39" s="6">
        <f t="shared" si="6"/>
        <v>0.29669383220004519</v>
      </c>
      <c r="I39" s="388" t="s">
        <v>1697</v>
      </c>
      <c r="M39" s="7"/>
    </row>
    <row r="40" spans="1:13" x14ac:dyDescent="0.35">
      <c r="A40" s="1" t="s">
        <v>762</v>
      </c>
      <c r="B40" s="235">
        <f>ROUND(N('Prior Year'!AB85), 0)</f>
        <v>22712689</v>
      </c>
      <c r="C40" s="235">
        <f>data!AB85</f>
        <v>24675537</v>
      </c>
      <c r="D40" s="235" t="s">
        <v>753</v>
      </c>
      <c r="E40" s="4" t="s">
        <v>753</v>
      </c>
      <c r="F40" s="211" t="s">
        <v>5</v>
      </c>
      <c r="G40" s="211" t="str">
        <f>IFERROR(IF(C40=0,"",IF(E40=0,"",C40/E40)),"")</f>
        <v/>
      </c>
      <c r="H40" s="6" t="s">
        <v>5</v>
      </c>
      <c r="I40" s="235" t="str">
        <f t="shared" si="3"/>
        <v/>
      </c>
      <c r="M40" s="7"/>
    </row>
    <row r="41" spans="1:13" x14ac:dyDescent="0.35">
      <c r="A41" s="1" t="s">
        <v>763</v>
      </c>
      <c r="B41" s="235">
        <f>ROUND(N('Prior Year'!AC85), 0)</f>
        <v>2387299</v>
      </c>
      <c r="C41" s="235">
        <f>data!AC85</f>
        <v>2692643</v>
      </c>
      <c r="D41" s="235">
        <f>ROUND(N('Prior Year'!AC59), 0)</f>
        <v>37190</v>
      </c>
      <c r="E41" s="1">
        <f>data!AC59</f>
        <v>38260</v>
      </c>
      <c r="F41" s="211">
        <f t="shared" si="0"/>
        <v>64.191960204356008</v>
      </c>
      <c r="G41" s="211">
        <f t="shared" si="5"/>
        <v>70.37749607945635</v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57" t="str">
        <f t="shared" si="3"/>
        <v/>
      </c>
      <c r="M41" s="7"/>
    </row>
    <row r="42" spans="1:13" x14ac:dyDescent="0.35">
      <c r="A42" s="1" t="s">
        <v>764</v>
      </c>
      <c r="B42" s="235">
        <f>ROUND(N('Prior Year'!AD85), 0)</f>
        <v>0</v>
      </c>
      <c r="C42" s="235">
        <f>data!AD85</f>
        <v>0</v>
      </c>
      <c r="D42" s="235">
        <f>ROUND(N('Prior Year'!AD59), 0)</f>
        <v>0</v>
      </c>
      <c r="E42" s="1">
        <f>data!AD59</f>
        <v>0</v>
      </c>
      <c r="F42" s="211" t="str">
        <f t="shared" si="0"/>
        <v/>
      </c>
      <c r="G42" s="211" t="str">
        <f t="shared" si="5"/>
        <v/>
      </c>
      <c r="H42" s="6" t="str">
        <f t="shared" si="7"/>
        <v/>
      </c>
      <c r="I42" s="235" t="str">
        <f t="shared" si="3"/>
        <v/>
      </c>
      <c r="M42" s="7"/>
    </row>
    <row r="43" spans="1:13" x14ac:dyDescent="0.35">
      <c r="A43" s="1" t="s">
        <v>765</v>
      </c>
      <c r="B43" s="235">
        <f>ROUND(N('Prior Year'!AE85), 0)</f>
        <v>4177132</v>
      </c>
      <c r="C43" s="235">
        <f>data!AE85</f>
        <v>4442178</v>
      </c>
      <c r="D43" s="235">
        <f>ROUND(N('Prior Year'!AE59), 0)</f>
        <v>94355</v>
      </c>
      <c r="E43" s="1">
        <f>data!AE59</f>
        <v>94161</v>
      </c>
      <c r="F43" s="211">
        <f t="shared" si="0"/>
        <v>44.270383127550211</v>
      </c>
      <c r="G43" s="211">
        <f t="shared" si="5"/>
        <v>47.176410615860071</v>
      </c>
      <c r="H43" s="6" t="str">
        <f t="shared" si="7"/>
        <v/>
      </c>
      <c r="I43" s="235" t="str">
        <f t="shared" si="3"/>
        <v/>
      </c>
      <c r="M43" s="7"/>
    </row>
    <row r="44" spans="1:13" x14ac:dyDescent="0.35">
      <c r="A44" s="1" t="s">
        <v>766</v>
      </c>
      <c r="B44" s="235">
        <f>ROUND(N('Prior Year'!AF85), 0)</f>
        <v>0</v>
      </c>
      <c r="C44" s="235">
        <f>data!AF85</f>
        <v>0</v>
      </c>
      <c r="D44" s="235">
        <f>ROUND(N('Prior Year'!AF59), 0)</f>
        <v>0</v>
      </c>
      <c r="E44" s="1">
        <f>data!AF59</f>
        <v>0</v>
      </c>
      <c r="F44" s="211" t="str">
        <f t="shared" si="0"/>
        <v/>
      </c>
      <c r="G44" s="211" t="str">
        <f t="shared" si="5"/>
        <v/>
      </c>
      <c r="H44" s="6" t="str">
        <f t="shared" si="7"/>
        <v/>
      </c>
      <c r="I44" s="235" t="str">
        <f t="shared" si="3"/>
        <v/>
      </c>
      <c r="M44" s="7"/>
    </row>
    <row r="45" spans="1:13" x14ac:dyDescent="0.35">
      <c r="A45" s="1" t="s">
        <v>767</v>
      </c>
      <c r="B45" s="235">
        <f>ROUND(N('Prior Year'!AG85), 0)</f>
        <v>7444947</v>
      </c>
      <c r="C45" s="235">
        <f>data!AG85</f>
        <v>8458756</v>
      </c>
      <c r="D45" s="235">
        <f>ROUND(N('Prior Year'!AG59), 0)</f>
        <v>12941</v>
      </c>
      <c r="E45" s="1">
        <f>data!AG59</f>
        <v>14269</v>
      </c>
      <c r="F45" s="211">
        <f t="shared" si="0"/>
        <v>575.29920408005569</v>
      </c>
      <c r="G45" s="211">
        <f t="shared" si="5"/>
        <v>592.80650360922277</v>
      </c>
      <c r="H45" s="6" t="str">
        <f t="shared" si="7"/>
        <v/>
      </c>
      <c r="I45" s="235" t="str">
        <f t="shared" si="3"/>
        <v/>
      </c>
      <c r="M45" s="7"/>
    </row>
    <row r="46" spans="1:13" x14ac:dyDescent="0.35">
      <c r="A46" s="1" t="s">
        <v>768</v>
      </c>
      <c r="B46" s="235">
        <f>ROUND(N('Prior Year'!AH85), 0)</f>
        <v>0</v>
      </c>
      <c r="C46" s="235">
        <f>data!AH85</f>
        <v>0</v>
      </c>
      <c r="D46" s="235">
        <f>ROUND(N('Prior Year'!AH59), 0)</f>
        <v>0</v>
      </c>
      <c r="E46" s="1">
        <f>data!AH59</f>
        <v>0</v>
      </c>
      <c r="F46" s="211" t="str">
        <f t="shared" si="0"/>
        <v/>
      </c>
      <c r="G46" s="211" t="str">
        <f t="shared" si="5"/>
        <v/>
      </c>
      <c r="H46" s="6" t="str">
        <f t="shared" si="7"/>
        <v/>
      </c>
      <c r="I46" s="235" t="str">
        <f t="shared" si="3"/>
        <v/>
      </c>
      <c r="M46" s="7"/>
    </row>
    <row r="47" spans="1:13" x14ac:dyDescent="0.35">
      <c r="A47" s="1" t="s">
        <v>769</v>
      </c>
      <c r="B47" s="235">
        <f>ROUND(N('Prior Year'!AI85), 0)</f>
        <v>0</v>
      </c>
      <c r="C47" s="235">
        <f>data!AI85</f>
        <v>0</v>
      </c>
      <c r="D47" s="235">
        <f>ROUND(N('Prior Year'!AI59), 0)</f>
        <v>0</v>
      </c>
      <c r="E47" s="1">
        <f>data!AI59</f>
        <v>0</v>
      </c>
      <c r="F47" s="211" t="str">
        <f t="shared" si="0"/>
        <v/>
      </c>
      <c r="G47" s="211" t="str">
        <f t="shared" si="5"/>
        <v/>
      </c>
      <c r="H47" s="6" t="str">
        <f t="shared" si="7"/>
        <v/>
      </c>
      <c r="I47" s="235" t="str">
        <f t="shared" ref="I47:I78" si="8">IF(H47 = "", "", IF(ABS(H47) &gt; 25 %, "Please provide explanation for the fluctuation noted here", ""))</f>
        <v/>
      </c>
      <c r="M47" s="7"/>
    </row>
    <row r="48" spans="1:13" x14ac:dyDescent="0.35">
      <c r="A48" s="1" t="s">
        <v>770</v>
      </c>
      <c r="B48" s="235">
        <f>ROUND(N('Prior Year'!AJ85), 0)</f>
        <v>36627655</v>
      </c>
      <c r="C48" s="235">
        <f>data!AJ85</f>
        <v>40747225</v>
      </c>
      <c r="D48" s="235">
        <f>ROUND(N('Prior Year'!AJ59), 0)</f>
        <v>111252</v>
      </c>
      <c r="E48" s="1">
        <f>data!AJ59</f>
        <v>121532</v>
      </c>
      <c r="F48" s="211">
        <f t="shared" si="0"/>
        <v>329.23142954733396</v>
      </c>
      <c r="G48" s="211">
        <f t="shared" si="5"/>
        <v>335.27980285027809</v>
      </c>
      <c r="H48" s="6" t="str">
        <f t="shared" si="7"/>
        <v/>
      </c>
      <c r="I48" s="235" t="str">
        <f t="shared" si="8"/>
        <v/>
      </c>
      <c r="M48" s="7"/>
    </row>
    <row r="49" spans="1:13" x14ac:dyDescent="0.35">
      <c r="A49" s="1" t="s">
        <v>771</v>
      </c>
      <c r="B49" s="235">
        <f>ROUND(N('Prior Year'!AK85), 0)</f>
        <v>0</v>
      </c>
      <c r="C49" s="235">
        <f>data!AK85</f>
        <v>0</v>
      </c>
      <c r="D49" s="235">
        <f>ROUND(N('Prior Year'!AK59), 0)</f>
        <v>0</v>
      </c>
      <c r="E49" s="1">
        <f>data!AK59</f>
        <v>0</v>
      </c>
      <c r="F49" s="211" t="str">
        <f t="shared" si="0"/>
        <v/>
      </c>
      <c r="G49" s="211" t="str">
        <f t="shared" si="5"/>
        <v/>
      </c>
      <c r="H49" s="6" t="str">
        <f t="shared" si="7"/>
        <v/>
      </c>
      <c r="I49" s="235" t="str">
        <f t="shared" si="8"/>
        <v/>
      </c>
      <c r="M49" s="7"/>
    </row>
    <row r="50" spans="1:13" x14ac:dyDescent="0.35">
      <c r="A50" s="1" t="s">
        <v>772</v>
      </c>
      <c r="B50" s="235">
        <f>ROUND(N('Prior Year'!AL85), 0)</f>
        <v>0</v>
      </c>
      <c r="C50" s="235">
        <f>data!AL85</f>
        <v>0</v>
      </c>
      <c r="D50" s="235">
        <f>ROUND(N('Prior Year'!AL59), 0)</f>
        <v>0</v>
      </c>
      <c r="E50" s="1">
        <f>data!AL59</f>
        <v>0</v>
      </c>
      <c r="F50" s="211" t="str">
        <f t="shared" si="0"/>
        <v/>
      </c>
      <c r="G50" s="211" t="str">
        <f t="shared" si="5"/>
        <v/>
      </c>
      <c r="H50" s="6" t="str">
        <f t="shared" si="7"/>
        <v/>
      </c>
      <c r="I50" s="235" t="str">
        <f t="shared" si="8"/>
        <v/>
      </c>
      <c r="M50" s="7"/>
    </row>
    <row r="51" spans="1:13" x14ac:dyDescent="0.35">
      <c r="A51" s="1" t="s">
        <v>773</v>
      </c>
      <c r="B51" s="235">
        <f>ROUND(N('Prior Year'!AM85), 0)</f>
        <v>0</v>
      </c>
      <c r="C51" s="235">
        <f>data!AM85</f>
        <v>0</v>
      </c>
      <c r="D51" s="235">
        <f>ROUND(N('Prior Year'!AM59), 0)</f>
        <v>0</v>
      </c>
      <c r="E51" s="1">
        <f>data!AM59</f>
        <v>0</v>
      </c>
      <c r="F51" s="211" t="str">
        <f t="shared" si="0"/>
        <v/>
      </c>
      <c r="G51" s="211" t="str">
        <f t="shared" si="5"/>
        <v/>
      </c>
      <c r="H51" s="6" t="str">
        <f t="shared" si="7"/>
        <v/>
      </c>
      <c r="I51" s="235" t="str">
        <f t="shared" si="8"/>
        <v/>
      </c>
      <c r="M51" s="7"/>
    </row>
    <row r="52" spans="1:13" x14ac:dyDescent="0.35">
      <c r="A52" s="1" t="s">
        <v>774</v>
      </c>
      <c r="B52" s="235">
        <f>ROUND(N('Prior Year'!AN85), 0)</f>
        <v>0</v>
      </c>
      <c r="C52" s="235">
        <f>data!AN85</f>
        <v>0</v>
      </c>
      <c r="D52" s="235">
        <f>ROUND(N('Prior Year'!AN59), 0)</f>
        <v>0</v>
      </c>
      <c r="E52" s="1">
        <f>data!AN59</f>
        <v>0</v>
      </c>
      <c r="F52" s="211" t="str">
        <f t="shared" si="0"/>
        <v/>
      </c>
      <c r="G52" s="211" t="str">
        <f t="shared" si="5"/>
        <v/>
      </c>
      <c r="H52" s="6" t="str">
        <f t="shared" si="7"/>
        <v/>
      </c>
      <c r="I52" s="235" t="str">
        <f t="shared" si="8"/>
        <v/>
      </c>
      <c r="M52" s="7"/>
    </row>
    <row r="53" spans="1:13" x14ac:dyDescent="0.35">
      <c r="A53" s="1" t="s">
        <v>775</v>
      </c>
      <c r="B53" s="235">
        <f>ROUND(N('Prior Year'!AO85), 0)</f>
        <v>812034</v>
      </c>
      <c r="C53" s="235">
        <f>data!AO85</f>
        <v>607526</v>
      </c>
      <c r="D53" s="235">
        <f>ROUND(N('Prior Year'!AO59), 0)</f>
        <v>9888</v>
      </c>
      <c r="E53" s="1">
        <f>data!AO59</f>
        <v>7872</v>
      </c>
      <c r="F53" s="211">
        <f t="shared" si="0"/>
        <v>82.123179611650485</v>
      </c>
      <c r="G53" s="211">
        <f t="shared" si="5"/>
        <v>77.175558943089428</v>
      </c>
      <c r="H53" s="6" t="str">
        <f t="shared" si="7"/>
        <v/>
      </c>
      <c r="I53" s="235" t="str">
        <f t="shared" si="8"/>
        <v/>
      </c>
      <c r="M53" s="7"/>
    </row>
    <row r="54" spans="1:13" x14ac:dyDescent="0.35">
      <c r="A54" s="1" t="s">
        <v>776</v>
      </c>
      <c r="B54" s="235">
        <f>ROUND(N('Prior Year'!AP85), 0)</f>
        <v>2523999</v>
      </c>
      <c r="C54" s="235">
        <f>data!AP85</f>
        <v>2975466</v>
      </c>
      <c r="D54" s="235">
        <f>ROUND(N('Prior Year'!AP59), 0)</f>
        <v>1920</v>
      </c>
      <c r="E54" s="1">
        <f>data!AP59</f>
        <v>2717</v>
      </c>
      <c r="F54" s="211">
        <f t="shared" si="0"/>
        <v>1314.5828125</v>
      </c>
      <c r="G54" s="211">
        <f t="shared" si="5"/>
        <v>1095.1291866028707</v>
      </c>
      <c r="H54" s="6" t="str">
        <f t="shared" si="7"/>
        <v/>
      </c>
      <c r="I54" s="257" t="str">
        <f t="shared" si="8"/>
        <v/>
      </c>
      <c r="M54" s="7"/>
    </row>
    <row r="55" spans="1:13" x14ac:dyDescent="0.35">
      <c r="A55" s="1" t="s">
        <v>777</v>
      </c>
      <c r="B55" s="235">
        <f>ROUND(N('Prior Year'!AQ85), 0)</f>
        <v>0</v>
      </c>
      <c r="C55" s="235">
        <f>data!AQ85</f>
        <v>0</v>
      </c>
      <c r="D55" s="235">
        <f>ROUND(N('Prior Year'!AQ59), 0)</f>
        <v>0</v>
      </c>
      <c r="E55" s="1">
        <f>data!AQ59</f>
        <v>0</v>
      </c>
      <c r="F55" s="211" t="str">
        <f t="shared" si="0"/>
        <v/>
      </c>
      <c r="G55" s="211" t="str">
        <f t="shared" si="5"/>
        <v/>
      </c>
      <c r="H55" s="6" t="str">
        <f t="shared" si="7"/>
        <v/>
      </c>
      <c r="I55" s="235" t="str">
        <f t="shared" si="8"/>
        <v/>
      </c>
      <c r="M55" s="7"/>
    </row>
    <row r="56" spans="1:13" x14ac:dyDescent="0.35">
      <c r="A56" s="1" t="s">
        <v>778</v>
      </c>
      <c r="B56" s="235">
        <f>ROUND(N('Prior Year'!AR85), 0)</f>
        <v>3286719</v>
      </c>
      <c r="C56" s="235">
        <f>data!AR85</f>
        <v>3928832</v>
      </c>
      <c r="D56" s="235">
        <f>ROUND(N('Prior Year'!AR59), 0)</f>
        <v>6986</v>
      </c>
      <c r="E56" s="1">
        <f>data!AR59</f>
        <v>8390</v>
      </c>
      <c r="F56" s="211">
        <f t="shared" si="0"/>
        <v>470.472230174635</v>
      </c>
      <c r="G56" s="211">
        <f t="shared" si="5"/>
        <v>468.2755661501788</v>
      </c>
      <c r="H56" s="6" t="str">
        <f t="shared" si="7"/>
        <v/>
      </c>
      <c r="I56" s="257" t="str">
        <f t="shared" si="8"/>
        <v/>
      </c>
      <c r="M56" s="7"/>
    </row>
    <row r="57" spans="1:13" x14ac:dyDescent="0.35">
      <c r="A57" s="1" t="s">
        <v>779</v>
      </c>
      <c r="B57" s="235">
        <f>ROUND(N('Prior Year'!AS85), 0)</f>
        <v>0</v>
      </c>
      <c r="C57" s="235">
        <f>data!AS85</f>
        <v>0</v>
      </c>
      <c r="D57" s="235">
        <f>ROUND(N('Prior Year'!AS59), 0)</f>
        <v>0</v>
      </c>
      <c r="E57" s="1">
        <f>data!AS59</f>
        <v>0</v>
      </c>
      <c r="F57" s="211" t="str">
        <f t="shared" si="0"/>
        <v/>
      </c>
      <c r="G57" s="211" t="str">
        <f t="shared" si="5"/>
        <v/>
      </c>
      <c r="H57" s="6" t="str">
        <f t="shared" si="7"/>
        <v/>
      </c>
      <c r="I57" s="235" t="str">
        <f t="shared" si="8"/>
        <v/>
      </c>
      <c r="M57" s="7"/>
    </row>
    <row r="58" spans="1:13" x14ac:dyDescent="0.35">
      <c r="A58" s="1" t="s">
        <v>780</v>
      </c>
      <c r="B58" s="235">
        <f>ROUND(N('Prior Year'!AT85), 0)</f>
        <v>0</v>
      </c>
      <c r="C58" s="235">
        <f>data!AT85</f>
        <v>0</v>
      </c>
      <c r="D58" s="235">
        <f>ROUND(N('Prior Year'!AT59), 0)</f>
        <v>0</v>
      </c>
      <c r="E58" s="1">
        <f>data!AT59</f>
        <v>0</v>
      </c>
      <c r="F58" s="211" t="str">
        <f t="shared" si="0"/>
        <v/>
      </c>
      <c r="G58" s="211" t="str">
        <f t="shared" si="5"/>
        <v/>
      </c>
      <c r="H58" s="6" t="str">
        <f t="shared" si="7"/>
        <v/>
      </c>
      <c r="I58" s="235" t="str">
        <f t="shared" si="8"/>
        <v/>
      </c>
      <c r="M58" s="7"/>
    </row>
    <row r="59" spans="1:13" x14ac:dyDescent="0.35">
      <c r="A59" s="1" t="s">
        <v>781</v>
      </c>
      <c r="B59" s="235">
        <f>ROUND(N('Prior Year'!AU85), 0)</f>
        <v>0</v>
      </c>
      <c r="C59" s="235">
        <f>data!AU85</f>
        <v>0</v>
      </c>
      <c r="D59" s="235">
        <f>ROUND(N('Prior Year'!AU59), 0)</f>
        <v>0</v>
      </c>
      <c r="E59" s="1">
        <f>data!AU59</f>
        <v>0</v>
      </c>
      <c r="F59" s="211" t="str">
        <f t="shared" si="0"/>
        <v/>
      </c>
      <c r="G59" s="211" t="str">
        <f t="shared" si="5"/>
        <v/>
      </c>
      <c r="H59" s="6" t="str">
        <f t="shared" si="7"/>
        <v/>
      </c>
      <c r="I59" s="235" t="str">
        <f t="shared" si="8"/>
        <v/>
      </c>
      <c r="M59" s="7"/>
    </row>
    <row r="60" spans="1:13" x14ac:dyDescent="0.35">
      <c r="A60" s="1" t="s">
        <v>782</v>
      </c>
      <c r="B60" s="235">
        <f>ROUND(N('Prior Year'!AV85), 0)</f>
        <v>3394701</v>
      </c>
      <c r="C60" s="235">
        <f>data!AV85</f>
        <v>3297547</v>
      </c>
      <c r="D60" s="235" t="s">
        <v>753</v>
      </c>
      <c r="E60" s="4" t="s">
        <v>753</v>
      </c>
      <c r="F60" s="211" t="s">
        <v>5</v>
      </c>
      <c r="G60" s="211"/>
      <c r="H60" s="6" t="s">
        <v>5</v>
      </c>
      <c r="I60" s="235" t="str">
        <f t="shared" si="8"/>
        <v/>
      </c>
      <c r="M60" s="7"/>
    </row>
    <row r="61" spans="1:13" x14ac:dyDescent="0.35">
      <c r="A61" s="1" t="s">
        <v>783</v>
      </c>
      <c r="B61" s="235">
        <f>ROUND(N('Prior Year'!AW85), 0)</f>
        <v>0</v>
      </c>
      <c r="C61" s="235">
        <f>data!AW85</f>
        <v>0</v>
      </c>
      <c r="D61" s="235" t="s">
        <v>753</v>
      </c>
      <c r="E61" s="4" t="s">
        <v>753</v>
      </c>
      <c r="F61" s="211" t="s">
        <v>5</v>
      </c>
      <c r="G61" s="211"/>
      <c r="H61" s="6" t="s">
        <v>5</v>
      </c>
      <c r="I61" s="235" t="str">
        <f t="shared" si="8"/>
        <v/>
      </c>
      <c r="M61" s="7"/>
    </row>
    <row r="62" spans="1:13" x14ac:dyDescent="0.35">
      <c r="A62" s="1" t="s">
        <v>784</v>
      </c>
      <c r="B62" s="235">
        <f>ROUND(N('Prior Year'!AX85), 0)</f>
        <v>0</v>
      </c>
      <c r="C62" s="235">
        <f>data!AX85</f>
        <v>0</v>
      </c>
      <c r="D62" s="235" t="s">
        <v>753</v>
      </c>
      <c r="E62" s="4" t="s">
        <v>753</v>
      </c>
      <c r="F62" s="211" t="s">
        <v>5</v>
      </c>
      <c r="G62" s="211"/>
      <c r="H62" s="6" t="s">
        <v>5</v>
      </c>
      <c r="I62" s="235" t="str">
        <f t="shared" si="8"/>
        <v/>
      </c>
      <c r="M62" s="7"/>
    </row>
    <row r="63" spans="1:13" ht="58" x14ac:dyDescent="0.35">
      <c r="A63" s="1" t="s">
        <v>785</v>
      </c>
      <c r="B63" s="235">
        <f>ROUND(N('Prior Year'!AY85), 0)</f>
        <v>1680447</v>
      </c>
      <c r="C63" s="235">
        <f>data!AY85</f>
        <v>1944882</v>
      </c>
      <c r="D63" s="235">
        <f>ROUND(N('Prior Year'!AY59), 0)</f>
        <v>16852</v>
      </c>
      <c r="E63" s="1">
        <f>data!AY59</f>
        <v>14863</v>
      </c>
      <c r="F63" s="211">
        <f>IF(B63=0,"",IF(D63=0,"",B63/D63))</f>
        <v>99.717956325658676</v>
      </c>
      <c r="G63" s="211">
        <f t="shared" si="5"/>
        <v>130.85393258426967</v>
      </c>
      <c r="H63" s="6">
        <f>IF(B63 = 0, "", IF(C63 = 0, "", IF(D63 = 0, "", IF(E63 = 0, "", IF(G63 / F63 - 1 &lt; -0.25, G63 / F63 - 1, IF(G63 / F63 - 1 &gt; 0.25, G63 / F63 - 1, ""))))))</f>
        <v>0.31224041693080018</v>
      </c>
      <c r="I63" s="388" t="s">
        <v>1695</v>
      </c>
      <c r="M63" s="7"/>
    </row>
    <row r="64" spans="1:13" x14ac:dyDescent="0.35">
      <c r="A64" s="1" t="s">
        <v>786</v>
      </c>
      <c r="B64" s="235">
        <f>ROUND(N('Prior Year'!AZ85), 0)</f>
        <v>143973</v>
      </c>
      <c r="C64" s="235">
        <f>data!AZ85</f>
        <v>0</v>
      </c>
      <c r="D64" s="235">
        <f>ROUND(N('Prior Year'!AZ59), 0)</f>
        <v>0</v>
      </c>
      <c r="E64" s="1">
        <f>data!AZ59</f>
        <v>0</v>
      </c>
      <c r="F64" s="211" t="str">
        <f>IF(B64=0,"",IF(D64=0,"",B64/D64))</f>
        <v/>
      </c>
      <c r="G64" s="211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35" t="str">
        <f t="shared" si="8"/>
        <v/>
      </c>
      <c r="M64" s="7"/>
    </row>
    <row r="65" spans="1:13" x14ac:dyDescent="0.35">
      <c r="A65" s="1" t="s">
        <v>787</v>
      </c>
      <c r="B65" s="235">
        <f>ROUND(N('Prior Year'!BA85), 0)</f>
        <v>343589</v>
      </c>
      <c r="C65" s="235">
        <f>data!BA85</f>
        <v>376331</v>
      </c>
      <c r="D65" s="235">
        <f>ROUND(N('Prior Year'!BA59), 0)</f>
        <v>0</v>
      </c>
      <c r="E65" s="1">
        <f>data!BA59</f>
        <v>0</v>
      </c>
      <c r="F65" s="211" t="str">
        <f>IF(B65=0,"",IF(D65=0,"",B65/D65))</f>
        <v/>
      </c>
      <c r="G65" s="211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35" t="str">
        <f t="shared" si="8"/>
        <v/>
      </c>
      <c r="M65" s="7"/>
    </row>
    <row r="66" spans="1:13" x14ac:dyDescent="0.35">
      <c r="A66" s="1" t="s">
        <v>788</v>
      </c>
      <c r="B66" s="235">
        <f>ROUND(N('Prior Year'!BB85), 0)</f>
        <v>0</v>
      </c>
      <c r="C66" s="235">
        <f>data!BB85</f>
        <v>0</v>
      </c>
      <c r="D66" s="235" t="s">
        <v>753</v>
      </c>
      <c r="E66" s="4" t="s">
        <v>753</v>
      </c>
      <c r="F66" s="211" t="s">
        <v>5</v>
      </c>
      <c r="G66" s="211" t="str">
        <f t="shared" ref="G66:G68" si="9">IFERROR(IF(C66=0,"",IF(E66=0,"",C66/E66)),"")</f>
        <v/>
      </c>
      <c r="H66" s="6" t="s">
        <v>5</v>
      </c>
      <c r="I66" s="235" t="str">
        <f t="shared" si="8"/>
        <v/>
      </c>
      <c r="M66" s="7"/>
    </row>
    <row r="67" spans="1:13" x14ac:dyDescent="0.35">
      <c r="A67" s="1" t="s">
        <v>789</v>
      </c>
      <c r="B67" s="235">
        <f>ROUND(N('Prior Year'!BC85), 0)</f>
        <v>0</v>
      </c>
      <c r="C67" s="235">
        <f>data!BC85</f>
        <v>0</v>
      </c>
      <c r="D67" s="235" t="s">
        <v>753</v>
      </c>
      <c r="E67" s="4" t="s">
        <v>753</v>
      </c>
      <c r="F67" s="211" t="s">
        <v>5</v>
      </c>
      <c r="G67" s="211" t="str">
        <f t="shared" si="9"/>
        <v/>
      </c>
      <c r="H67" s="6" t="s">
        <v>5</v>
      </c>
      <c r="I67" s="235" t="str">
        <f t="shared" si="8"/>
        <v/>
      </c>
      <c r="M67" s="7"/>
    </row>
    <row r="68" spans="1:13" x14ac:dyDescent="0.35">
      <c r="A68" s="1" t="s">
        <v>790</v>
      </c>
      <c r="B68" s="235">
        <f>ROUND(N('Prior Year'!BD85), 0)</f>
        <v>484268</v>
      </c>
      <c r="C68" s="235">
        <f>data!BD85</f>
        <v>0</v>
      </c>
      <c r="D68" s="235" t="s">
        <v>753</v>
      </c>
      <c r="E68" s="4" t="s">
        <v>753</v>
      </c>
      <c r="F68" s="211" t="s">
        <v>5</v>
      </c>
      <c r="G68" s="211" t="str">
        <f t="shared" si="9"/>
        <v/>
      </c>
      <c r="H68" s="6" t="s">
        <v>5</v>
      </c>
      <c r="I68" s="235" t="str">
        <f t="shared" si="8"/>
        <v/>
      </c>
      <c r="M68" s="7"/>
    </row>
    <row r="69" spans="1:13" x14ac:dyDescent="0.35">
      <c r="A69" s="1" t="s">
        <v>791</v>
      </c>
      <c r="B69" s="235">
        <f>ROUND(N('Prior Year'!BE85), 0)</f>
        <v>3022789</v>
      </c>
      <c r="C69" s="235">
        <f>data!BE85</f>
        <v>2862919</v>
      </c>
      <c r="D69" s="235">
        <f>ROUND(N('Prior Year'!BE59), 0)</f>
        <v>149248</v>
      </c>
      <c r="E69" s="1">
        <f>data!BE59</f>
        <v>138329</v>
      </c>
      <c r="F69" s="211">
        <f>IF(B69=0,"",IF(D69=0,"",B69/D69))</f>
        <v>20.253464033018869</v>
      </c>
      <c r="G69" s="211">
        <f t="shared" si="5"/>
        <v>20.696448322477572</v>
      </c>
      <c r="H69" s="6" t="str">
        <f>IF(B69 = 0, "", IF(C69 = 0, "", IF(D69 = 0, "", IF(E69 = 0, "", IF(G69 / F69 - 1 &lt; -0.25, G69 / F69 - 1, IF(G69 / F69 - 1 &gt; 0.25, G69 / F69 - 1, ""))))))</f>
        <v/>
      </c>
      <c r="I69" s="235" t="str">
        <f t="shared" si="8"/>
        <v/>
      </c>
      <c r="M69" s="7"/>
    </row>
    <row r="70" spans="1:13" x14ac:dyDescent="0.35">
      <c r="A70" s="1" t="s">
        <v>792</v>
      </c>
      <c r="B70" s="235">
        <f>ROUND(N('Prior Year'!BF85), 0)</f>
        <v>1727807</v>
      </c>
      <c r="C70" s="235">
        <f>data!BF85</f>
        <v>1647545</v>
      </c>
      <c r="D70" s="235" t="s">
        <v>753</v>
      </c>
      <c r="E70" s="4" t="s">
        <v>753</v>
      </c>
      <c r="F70" s="211" t="s">
        <v>5</v>
      </c>
      <c r="G70" s="211" t="str">
        <f t="shared" ref="G70:G94" si="10">IFERROR(IF(C70=0,"",IF(E70=0,"",C70/E70)),"")</f>
        <v/>
      </c>
      <c r="H70" s="6" t="s">
        <v>5</v>
      </c>
      <c r="I70" s="235" t="str">
        <f t="shared" si="8"/>
        <v/>
      </c>
      <c r="M70" s="7"/>
    </row>
    <row r="71" spans="1:13" x14ac:dyDescent="0.35">
      <c r="A71" s="1" t="s">
        <v>793</v>
      </c>
      <c r="B71" s="235">
        <f>ROUND(N('Prior Year'!BG85), 0)</f>
        <v>419193</v>
      </c>
      <c r="C71" s="235">
        <f>data!BG85</f>
        <v>513288</v>
      </c>
      <c r="D71" s="235" t="s">
        <v>753</v>
      </c>
      <c r="E71" s="4" t="s">
        <v>753</v>
      </c>
      <c r="F71" s="211" t="s">
        <v>5</v>
      </c>
      <c r="G71" s="211" t="str">
        <f t="shared" si="10"/>
        <v/>
      </c>
      <c r="H71" s="6" t="s">
        <v>5</v>
      </c>
      <c r="I71" s="235" t="str">
        <f t="shared" si="8"/>
        <v/>
      </c>
      <c r="M71" s="7"/>
    </row>
    <row r="72" spans="1:13" x14ac:dyDescent="0.35">
      <c r="A72" s="1" t="s">
        <v>794</v>
      </c>
      <c r="B72" s="235">
        <f>ROUND(N('Prior Year'!BH85), 0)</f>
        <v>4942289</v>
      </c>
      <c r="C72" s="235">
        <f>data!BH85</f>
        <v>5310945</v>
      </c>
      <c r="D72" s="235" t="s">
        <v>753</v>
      </c>
      <c r="E72" s="4" t="s">
        <v>753</v>
      </c>
      <c r="F72" s="211" t="s">
        <v>5</v>
      </c>
      <c r="G72" s="211" t="str">
        <f t="shared" si="10"/>
        <v/>
      </c>
      <c r="H72" s="6" t="s">
        <v>5</v>
      </c>
      <c r="I72" s="235" t="str">
        <f t="shared" si="8"/>
        <v/>
      </c>
      <c r="M72" s="7"/>
    </row>
    <row r="73" spans="1:13" x14ac:dyDescent="0.35">
      <c r="A73" s="1" t="s">
        <v>795</v>
      </c>
      <c r="B73" s="235">
        <f>ROUND(N('Prior Year'!BI85), 0)</f>
        <v>0</v>
      </c>
      <c r="C73" s="235">
        <f>data!BI85</f>
        <v>0</v>
      </c>
      <c r="D73" s="235" t="s">
        <v>753</v>
      </c>
      <c r="E73" s="4" t="s">
        <v>753</v>
      </c>
      <c r="F73" s="211" t="s">
        <v>5</v>
      </c>
      <c r="G73" s="211" t="str">
        <f t="shared" si="10"/>
        <v/>
      </c>
      <c r="H73" s="6" t="s">
        <v>5</v>
      </c>
      <c r="I73" s="235" t="str">
        <f t="shared" si="8"/>
        <v/>
      </c>
      <c r="M73" s="7"/>
    </row>
    <row r="74" spans="1:13" x14ac:dyDescent="0.35">
      <c r="A74" s="1" t="s">
        <v>796</v>
      </c>
      <c r="B74" s="235">
        <f>ROUND(N('Prior Year'!BJ85), 0)</f>
        <v>0</v>
      </c>
      <c r="C74" s="235">
        <f>data!BJ85</f>
        <v>0</v>
      </c>
      <c r="D74" s="235" t="s">
        <v>753</v>
      </c>
      <c r="E74" s="4" t="s">
        <v>753</v>
      </c>
      <c r="F74" s="211" t="s">
        <v>5</v>
      </c>
      <c r="G74" s="211" t="str">
        <f t="shared" si="10"/>
        <v/>
      </c>
      <c r="H74" s="6" t="s">
        <v>5</v>
      </c>
      <c r="I74" s="235" t="str">
        <f t="shared" si="8"/>
        <v/>
      </c>
      <c r="M74" s="7"/>
    </row>
    <row r="75" spans="1:13" x14ac:dyDescent="0.35">
      <c r="A75" s="1" t="s">
        <v>797</v>
      </c>
      <c r="B75" s="235">
        <f>ROUND(N('Prior Year'!BK85), 0)</f>
        <v>2787744</v>
      </c>
      <c r="C75" s="235">
        <f>data!BK85</f>
        <v>2912023</v>
      </c>
      <c r="D75" s="235" t="s">
        <v>753</v>
      </c>
      <c r="E75" s="4" t="s">
        <v>753</v>
      </c>
      <c r="F75" s="211" t="s">
        <v>5</v>
      </c>
      <c r="G75" s="211" t="str">
        <f t="shared" si="10"/>
        <v/>
      </c>
      <c r="H75" s="6" t="s">
        <v>5</v>
      </c>
      <c r="I75" s="235" t="str">
        <f t="shared" si="8"/>
        <v/>
      </c>
      <c r="M75" s="7"/>
    </row>
    <row r="76" spans="1:13" x14ac:dyDescent="0.35">
      <c r="A76" s="1" t="s">
        <v>798</v>
      </c>
      <c r="B76" s="235">
        <f>ROUND(N('Prior Year'!BL85), 0)</f>
        <v>1110024</v>
      </c>
      <c r="C76" s="235">
        <f>data!BL85</f>
        <v>1251321</v>
      </c>
      <c r="D76" s="235" t="s">
        <v>753</v>
      </c>
      <c r="E76" s="4" t="s">
        <v>753</v>
      </c>
      <c r="F76" s="211" t="s">
        <v>5</v>
      </c>
      <c r="G76" s="211" t="str">
        <f t="shared" si="10"/>
        <v/>
      </c>
      <c r="H76" s="6" t="s">
        <v>5</v>
      </c>
      <c r="I76" s="235" t="str">
        <f t="shared" si="8"/>
        <v/>
      </c>
      <c r="M76" s="7"/>
    </row>
    <row r="77" spans="1:13" x14ac:dyDescent="0.35">
      <c r="A77" s="1" t="s">
        <v>799</v>
      </c>
      <c r="B77" s="235">
        <f>ROUND(N('Prior Year'!BM85), 0)</f>
        <v>0</v>
      </c>
      <c r="C77" s="235">
        <f>data!BM85</f>
        <v>0</v>
      </c>
      <c r="D77" s="235" t="s">
        <v>753</v>
      </c>
      <c r="E77" s="4" t="s">
        <v>753</v>
      </c>
      <c r="F77" s="211" t="s">
        <v>5</v>
      </c>
      <c r="G77" s="211" t="str">
        <f t="shared" si="10"/>
        <v/>
      </c>
      <c r="H77" s="6" t="s">
        <v>5</v>
      </c>
      <c r="I77" s="235" t="str">
        <f t="shared" si="8"/>
        <v/>
      </c>
      <c r="M77" s="7"/>
    </row>
    <row r="78" spans="1:13" x14ac:dyDescent="0.35">
      <c r="A78" s="1" t="s">
        <v>800</v>
      </c>
      <c r="B78" s="235">
        <f>ROUND(N('Prior Year'!BN85), 0)</f>
        <v>0</v>
      </c>
      <c r="C78" s="235">
        <f>data!BN85</f>
        <v>0</v>
      </c>
      <c r="D78" s="235" t="s">
        <v>753</v>
      </c>
      <c r="E78" s="4" t="s">
        <v>753</v>
      </c>
      <c r="F78" s="211" t="s">
        <v>5</v>
      </c>
      <c r="G78" s="211" t="str">
        <f t="shared" si="10"/>
        <v/>
      </c>
      <c r="H78" s="6" t="s">
        <v>5</v>
      </c>
      <c r="I78" s="235" t="str">
        <f t="shared" si="8"/>
        <v/>
      </c>
      <c r="M78" s="7"/>
    </row>
    <row r="79" spans="1:13" x14ac:dyDescent="0.35">
      <c r="A79" s="1" t="s">
        <v>801</v>
      </c>
      <c r="B79" s="235">
        <f>ROUND(N('Prior Year'!BO85), 0)</f>
        <v>286711</v>
      </c>
      <c r="C79" s="235">
        <f>data!BO85</f>
        <v>584406</v>
      </c>
      <c r="D79" s="235" t="s">
        <v>753</v>
      </c>
      <c r="E79" s="4" t="s">
        <v>753</v>
      </c>
      <c r="F79" s="211" t="s">
        <v>5</v>
      </c>
      <c r="G79" s="211" t="str">
        <f t="shared" si="10"/>
        <v/>
      </c>
      <c r="H79" s="6" t="s">
        <v>5</v>
      </c>
      <c r="I79" s="235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802</v>
      </c>
      <c r="B80" s="235">
        <f>ROUND(N('Prior Year'!BP85), 0)</f>
        <v>0</v>
      </c>
      <c r="C80" s="235">
        <f>data!BP85</f>
        <v>0</v>
      </c>
      <c r="D80" s="235" t="s">
        <v>753</v>
      </c>
      <c r="E80" s="4" t="s">
        <v>753</v>
      </c>
      <c r="F80" s="211" t="s">
        <v>5</v>
      </c>
      <c r="G80" s="211" t="str">
        <f t="shared" si="10"/>
        <v/>
      </c>
      <c r="H80" s="6" t="s">
        <v>5</v>
      </c>
      <c r="I80" s="235" t="str">
        <f t="shared" si="11"/>
        <v/>
      </c>
      <c r="M80" s="7"/>
    </row>
    <row r="81" spans="1:13" x14ac:dyDescent="0.35">
      <c r="A81" s="1" t="s">
        <v>803</v>
      </c>
      <c r="B81" s="235">
        <f>ROUND(N('Prior Year'!BQ85), 0)</f>
        <v>0</v>
      </c>
      <c r="C81" s="235">
        <f>data!BQ85</f>
        <v>0</v>
      </c>
      <c r="D81" s="235" t="s">
        <v>753</v>
      </c>
      <c r="E81" s="4" t="s">
        <v>753</v>
      </c>
      <c r="F81" s="211" t="s">
        <v>5</v>
      </c>
      <c r="G81" s="211" t="str">
        <f t="shared" si="10"/>
        <v/>
      </c>
      <c r="H81" s="6" t="s">
        <v>5</v>
      </c>
      <c r="I81" s="235" t="str">
        <f t="shared" si="11"/>
        <v/>
      </c>
      <c r="M81" s="7"/>
    </row>
    <row r="82" spans="1:13" x14ac:dyDescent="0.35">
      <c r="A82" s="1" t="s">
        <v>804</v>
      </c>
      <c r="B82" s="235">
        <f>ROUND(N('Prior Year'!BR85), 0)</f>
        <v>1524067</v>
      </c>
      <c r="C82" s="235">
        <f>data!BR85</f>
        <v>1198662</v>
      </c>
      <c r="D82" s="235" t="s">
        <v>753</v>
      </c>
      <c r="E82" s="4" t="s">
        <v>753</v>
      </c>
      <c r="F82" s="211" t="s">
        <v>5</v>
      </c>
      <c r="G82" s="211" t="str">
        <f t="shared" si="10"/>
        <v/>
      </c>
      <c r="H82" s="6" t="s">
        <v>5</v>
      </c>
      <c r="I82" s="235" t="str">
        <f t="shared" si="11"/>
        <v/>
      </c>
      <c r="M82" s="7"/>
    </row>
    <row r="83" spans="1:13" x14ac:dyDescent="0.35">
      <c r="A83" s="1" t="s">
        <v>805</v>
      </c>
      <c r="B83" s="235">
        <f>ROUND(N('Prior Year'!BS85), 0)</f>
        <v>0</v>
      </c>
      <c r="C83" s="235">
        <f>data!BS85</f>
        <v>0</v>
      </c>
      <c r="D83" s="235" t="s">
        <v>753</v>
      </c>
      <c r="E83" s="4" t="s">
        <v>753</v>
      </c>
      <c r="F83" s="211" t="s">
        <v>5</v>
      </c>
      <c r="G83" s="211" t="str">
        <f t="shared" si="10"/>
        <v/>
      </c>
      <c r="H83" s="6" t="s">
        <v>5</v>
      </c>
      <c r="I83" s="235" t="str">
        <f t="shared" si="11"/>
        <v/>
      </c>
      <c r="M83" s="7"/>
    </row>
    <row r="84" spans="1:13" x14ac:dyDescent="0.35">
      <c r="A84" s="1" t="s">
        <v>806</v>
      </c>
      <c r="B84" s="235">
        <f>ROUND(N('Prior Year'!BT85), 0)</f>
        <v>0</v>
      </c>
      <c r="C84" s="235">
        <f>data!BT85</f>
        <v>0</v>
      </c>
      <c r="D84" s="235" t="s">
        <v>753</v>
      </c>
      <c r="E84" s="4" t="s">
        <v>753</v>
      </c>
      <c r="F84" s="211" t="s">
        <v>5</v>
      </c>
      <c r="G84" s="211" t="str">
        <f t="shared" si="10"/>
        <v/>
      </c>
      <c r="H84" s="6" t="s">
        <v>5</v>
      </c>
      <c r="I84" s="235" t="str">
        <f t="shared" si="11"/>
        <v/>
      </c>
      <c r="M84" s="7"/>
    </row>
    <row r="85" spans="1:13" x14ac:dyDescent="0.35">
      <c r="A85" s="1" t="s">
        <v>807</v>
      </c>
      <c r="B85" s="235">
        <f>ROUND(N('Prior Year'!BU85), 0)</f>
        <v>0</v>
      </c>
      <c r="C85" s="235">
        <f>data!BU85</f>
        <v>0</v>
      </c>
      <c r="D85" s="235" t="s">
        <v>753</v>
      </c>
      <c r="E85" s="4" t="s">
        <v>753</v>
      </c>
      <c r="F85" s="211" t="s">
        <v>5</v>
      </c>
      <c r="G85" s="211" t="str">
        <f t="shared" si="10"/>
        <v/>
      </c>
      <c r="H85" s="6" t="s">
        <v>5</v>
      </c>
      <c r="I85" s="235" t="str">
        <f t="shared" si="11"/>
        <v/>
      </c>
      <c r="M85" s="7"/>
    </row>
    <row r="86" spans="1:13" x14ac:dyDescent="0.35">
      <c r="A86" s="1" t="s">
        <v>808</v>
      </c>
      <c r="B86" s="235">
        <f>ROUND(N('Prior Year'!BV85), 0)</f>
        <v>909911</v>
      </c>
      <c r="C86" s="235">
        <f>data!BV85</f>
        <v>1153587</v>
      </c>
      <c r="D86" s="235" t="s">
        <v>753</v>
      </c>
      <c r="E86" s="4" t="s">
        <v>753</v>
      </c>
      <c r="F86" s="211" t="s">
        <v>5</v>
      </c>
      <c r="G86" s="211" t="str">
        <f t="shared" si="10"/>
        <v/>
      </c>
      <c r="H86" s="6" t="s">
        <v>5</v>
      </c>
      <c r="I86" s="235" t="str">
        <f t="shared" si="11"/>
        <v/>
      </c>
      <c r="M86" s="7"/>
    </row>
    <row r="87" spans="1:13" x14ac:dyDescent="0.35">
      <c r="A87" s="1" t="s">
        <v>809</v>
      </c>
      <c r="B87" s="235">
        <f>ROUND(N('Prior Year'!BW85), 0)</f>
        <v>0</v>
      </c>
      <c r="C87" s="235">
        <f>data!BW85</f>
        <v>0</v>
      </c>
      <c r="D87" s="235" t="s">
        <v>753</v>
      </c>
      <c r="E87" s="4" t="s">
        <v>753</v>
      </c>
      <c r="F87" s="211" t="s">
        <v>5</v>
      </c>
      <c r="G87" s="211" t="str">
        <f t="shared" si="10"/>
        <v/>
      </c>
      <c r="H87" s="6" t="s">
        <v>5</v>
      </c>
      <c r="I87" s="235" t="str">
        <f t="shared" si="11"/>
        <v/>
      </c>
      <c r="M87" s="7"/>
    </row>
    <row r="88" spans="1:13" x14ac:dyDescent="0.35">
      <c r="A88" s="1" t="s">
        <v>810</v>
      </c>
      <c r="B88" s="235">
        <f>ROUND(N('Prior Year'!BX85), 0)</f>
        <v>0</v>
      </c>
      <c r="C88" s="235">
        <f>data!BX85</f>
        <v>0</v>
      </c>
      <c r="D88" s="235" t="s">
        <v>753</v>
      </c>
      <c r="E88" s="4" t="s">
        <v>753</v>
      </c>
      <c r="F88" s="211" t="s">
        <v>5</v>
      </c>
      <c r="G88" s="211" t="str">
        <f t="shared" si="10"/>
        <v/>
      </c>
      <c r="H88" s="6" t="s">
        <v>5</v>
      </c>
      <c r="I88" s="235" t="str">
        <f t="shared" si="11"/>
        <v/>
      </c>
      <c r="M88" s="7"/>
    </row>
    <row r="89" spans="1:13" x14ac:dyDescent="0.35">
      <c r="A89" s="1" t="s">
        <v>811</v>
      </c>
      <c r="B89" s="235">
        <f>ROUND(N('Prior Year'!BY85), 0)</f>
        <v>3176969</v>
      </c>
      <c r="C89" s="235">
        <f>data!BY85</f>
        <v>3113860</v>
      </c>
      <c r="D89" s="235" t="s">
        <v>753</v>
      </c>
      <c r="E89" s="4" t="s">
        <v>753</v>
      </c>
      <c r="F89" s="211" t="s">
        <v>5</v>
      </c>
      <c r="G89" s="211" t="str">
        <f t="shared" si="10"/>
        <v/>
      </c>
      <c r="H89" s="6" t="s">
        <v>5</v>
      </c>
      <c r="I89" s="235" t="str">
        <f t="shared" si="11"/>
        <v/>
      </c>
      <c r="M89" s="7"/>
    </row>
    <row r="90" spans="1:13" x14ac:dyDescent="0.35">
      <c r="A90" s="1" t="s">
        <v>812</v>
      </c>
      <c r="B90" s="235">
        <f>ROUND(N('Prior Year'!BZ85), 0)</f>
        <v>0</v>
      </c>
      <c r="C90" s="235">
        <f>data!BZ85</f>
        <v>0</v>
      </c>
      <c r="D90" s="235" t="s">
        <v>753</v>
      </c>
      <c r="E90" s="4" t="s">
        <v>753</v>
      </c>
      <c r="F90" s="211" t="s">
        <v>5</v>
      </c>
      <c r="G90" s="211" t="str">
        <f t="shared" si="10"/>
        <v/>
      </c>
      <c r="H90" s="6" t="s">
        <v>5</v>
      </c>
      <c r="I90" s="235" t="str">
        <f t="shared" si="11"/>
        <v/>
      </c>
      <c r="M90" s="7"/>
    </row>
    <row r="91" spans="1:13" x14ac:dyDescent="0.35">
      <c r="A91" s="1" t="s">
        <v>813</v>
      </c>
      <c r="B91" s="235">
        <f>ROUND(N('Prior Year'!CA85), 0)</f>
        <v>0</v>
      </c>
      <c r="C91" s="235">
        <f>data!CA85</f>
        <v>0</v>
      </c>
      <c r="D91" s="235" t="s">
        <v>753</v>
      </c>
      <c r="E91" s="4" t="s">
        <v>753</v>
      </c>
      <c r="F91" s="211" t="s">
        <v>5</v>
      </c>
      <c r="G91" s="211" t="str">
        <f t="shared" si="10"/>
        <v/>
      </c>
      <c r="H91" s="6" t="s">
        <v>5</v>
      </c>
      <c r="I91" s="235" t="str">
        <f t="shared" si="11"/>
        <v/>
      </c>
      <c r="M91" s="7"/>
    </row>
    <row r="92" spans="1:13" x14ac:dyDescent="0.35">
      <c r="A92" s="1" t="s">
        <v>814</v>
      </c>
      <c r="B92" s="235">
        <f>ROUND(N('Prior Year'!CB85), 0)</f>
        <v>0</v>
      </c>
      <c r="C92" s="235">
        <f>data!CB85</f>
        <v>0</v>
      </c>
      <c r="D92" s="235" t="s">
        <v>753</v>
      </c>
      <c r="E92" s="4" t="s">
        <v>753</v>
      </c>
      <c r="F92" s="211" t="s">
        <v>5</v>
      </c>
      <c r="G92" s="211" t="str">
        <f t="shared" si="10"/>
        <v/>
      </c>
      <c r="H92" s="6" t="s">
        <v>5</v>
      </c>
      <c r="I92" s="235" t="str">
        <f t="shared" si="11"/>
        <v/>
      </c>
      <c r="M92" s="7"/>
    </row>
    <row r="93" spans="1:13" x14ac:dyDescent="0.35">
      <c r="A93" s="1" t="s">
        <v>815</v>
      </c>
      <c r="B93" s="235">
        <f>ROUND(N('Prior Year'!CC85), 0)</f>
        <v>8237999</v>
      </c>
      <c r="C93" s="235">
        <f>data!CC85</f>
        <v>10441478</v>
      </c>
      <c r="D93" s="235" t="s">
        <v>753</v>
      </c>
      <c r="E93" s="4" t="s">
        <v>753</v>
      </c>
      <c r="F93" s="211" t="s">
        <v>5</v>
      </c>
      <c r="G93" s="211" t="str">
        <f t="shared" si="10"/>
        <v/>
      </c>
      <c r="H93" s="6" t="s">
        <v>5</v>
      </c>
      <c r="I93" s="235" t="str">
        <f t="shared" si="11"/>
        <v/>
      </c>
      <c r="M93" s="7"/>
    </row>
    <row r="94" spans="1:13" x14ac:dyDescent="0.35">
      <c r="A94" s="1" t="s">
        <v>816</v>
      </c>
      <c r="B94" s="235">
        <f>ROUND(N('Prior Year'!CD85), 0)</f>
        <v>3379143</v>
      </c>
      <c r="C94" s="235">
        <f>data!CD85</f>
        <v>3864396</v>
      </c>
      <c r="D94" s="235" t="s">
        <v>753</v>
      </c>
      <c r="E94" s="4" t="s">
        <v>753</v>
      </c>
      <c r="F94" s="211" t="s">
        <v>5</v>
      </c>
      <c r="G94" s="211" t="str">
        <f t="shared" si="10"/>
        <v/>
      </c>
      <c r="H94" s="6" t="s">
        <v>5</v>
      </c>
      <c r="I94" s="235" t="str">
        <f t="shared" si="11"/>
        <v/>
      </c>
      <c r="M94" s="7"/>
    </row>
  </sheetData>
  <pageMargins left="0.7" right="0.7" top="0.75" bottom="0.75" header="0.3" footer="0.3"/>
  <pageSetup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AA84C-96B4-4817-A267-C67E2E6FDDCD}">
  <sheetPr>
    <tabColor rgb="FF92D050"/>
  </sheetPr>
  <dimension ref="A1:F193"/>
  <sheetViews>
    <sheetView topLeftCell="A149" workbookViewId="0">
      <selection activeCell="D47" sqref="D47:D188"/>
    </sheetView>
  </sheetViews>
  <sheetFormatPr defaultRowHeight="12.5" x14ac:dyDescent="0.25"/>
  <cols>
    <col min="1" max="1" width="16.25" customWidth="1"/>
    <col min="2" max="2" width="10.4140625" bestFit="1" customWidth="1"/>
    <col min="3" max="3" width="59.4140625" bestFit="1" customWidth="1"/>
    <col min="4" max="4" width="11.5" customWidth="1"/>
    <col min="5" max="5" width="11" bestFit="1" customWidth="1"/>
  </cols>
  <sheetData>
    <row r="1" spans="1:4" ht="14.5" x14ac:dyDescent="0.35">
      <c r="A1" s="320" t="s">
        <v>817</v>
      </c>
      <c r="B1" s="319"/>
      <c r="C1" s="319"/>
      <c r="D1" s="319"/>
    </row>
    <row r="2" spans="1:4" ht="14.5" x14ac:dyDescent="0.35">
      <c r="A2" s="319"/>
      <c r="B2" s="319"/>
      <c r="C2" s="319"/>
      <c r="D2" s="319"/>
    </row>
    <row r="3" spans="1:4" ht="14.5" x14ac:dyDescent="0.35">
      <c r="A3" s="322" t="s">
        <v>818</v>
      </c>
      <c r="B3" s="319"/>
      <c r="C3" s="319"/>
      <c r="D3" s="319"/>
    </row>
    <row r="4" spans="1:4" ht="14.5" x14ac:dyDescent="0.35">
      <c r="A4" s="319" t="s">
        <v>819</v>
      </c>
      <c r="B4" s="319"/>
      <c r="C4" s="319"/>
      <c r="D4" s="319"/>
    </row>
    <row r="5" spans="1:4" ht="14.5" x14ac:dyDescent="0.35">
      <c r="A5" s="319" t="s">
        <v>820</v>
      </c>
      <c r="B5" s="319"/>
      <c r="C5" s="319"/>
      <c r="D5" s="319"/>
    </row>
    <row r="6" spans="1:4" ht="14.5" x14ac:dyDescent="0.35">
      <c r="A6" s="319"/>
      <c r="B6" s="319"/>
      <c r="C6" s="319"/>
      <c r="D6" s="319"/>
    </row>
    <row r="7" spans="1:4" ht="14.5" x14ac:dyDescent="0.35">
      <c r="A7" s="319" t="s">
        <v>821</v>
      </c>
      <c r="B7" s="319"/>
      <c r="C7" s="319"/>
      <c r="D7" s="319"/>
    </row>
    <row r="8" spans="1:4" ht="14.5" x14ac:dyDescent="0.35">
      <c r="A8" s="319" t="s">
        <v>822</v>
      </c>
      <c r="B8" s="319"/>
      <c r="C8" s="319"/>
      <c r="D8" s="319"/>
    </row>
    <row r="9" spans="1:4" ht="14.5" x14ac:dyDescent="0.35">
      <c r="A9" s="319"/>
      <c r="B9" s="319"/>
      <c r="C9" s="319"/>
      <c r="D9" s="319"/>
    </row>
    <row r="10" spans="1:4" ht="14.5" x14ac:dyDescent="0.35">
      <c r="A10" s="319"/>
      <c r="B10" s="319"/>
      <c r="C10" s="319"/>
      <c r="D10" s="319"/>
    </row>
    <row r="11" spans="1:4" ht="14.5" x14ac:dyDescent="0.35">
      <c r="A11" s="321" t="s">
        <v>823</v>
      </c>
      <c r="B11" s="319"/>
      <c r="C11" s="319"/>
      <c r="D11" s="319">
        <f>N(data!C380)</f>
        <v>1104725</v>
      </c>
    </row>
    <row r="12" spans="1:4" ht="14.5" x14ac:dyDescent="0.35">
      <c r="A12" s="321" t="s">
        <v>824</v>
      </c>
      <c r="B12" s="319"/>
      <c r="C12" s="319"/>
      <c r="D12" s="319" t="str">
        <f>IF(OR(N(data!C380) &gt; 1000000, N(data!C380) / (N(data!D360) + N(data!D383)) &gt; 0.01), "Yes", "No")</f>
        <v>Yes</v>
      </c>
    </row>
    <row r="13" spans="1:4" ht="14.5" x14ac:dyDescent="0.35">
      <c r="A13" s="319"/>
      <c r="B13" s="319"/>
      <c r="C13" s="319"/>
      <c r="D13" s="319"/>
    </row>
    <row r="14" spans="1:4" ht="14.5" x14ac:dyDescent="0.35">
      <c r="A14" s="321" t="s">
        <v>825</v>
      </c>
      <c r="B14" s="319"/>
      <c r="C14" s="319"/>
      <c r="D14" s="321" t="s">
        <v>826</v>
      </c>
    </row>
    <row r="15" spans="1:4" ht="43.5" x14ac:dyDescent="0.35">
      <c r="A15" s="392" t="s">
        <v>1646</v>
      </c>
      <c r="B15" s="392" t="s">
        <v>237</v>
      </c>
      <c r="C15" s="392" t="s">
        <v>1647</v>
      </c>
      <c r="D15" s="392" t="s">
        <v>1648</v>
      </c>
    </row>
    <row r="16" spans="1:4" ht="14.5" x14ac:dyDescent="0.35">
      <c r="A16" s="387">
        <v>6050</v>
      </c>
      <c r="B16" s="319"/>
      <c r="C16" s="319" t="s">
        <v>1649</v>
      </c>
    </row>
    <row r="17" spans="1:6" ht="14.5" x14ac:dyDescent="0.35">
      <c r="A17" s="319"/>
      <c r="B17" s="319" t="s">
        <v>1650</v>
      </c>
      <c r="C17" s="319" t="s">
        <v>1651</v>
      </c>
      <c r="D17" s="319">
        <v>-189811</v>
      </c>
    </row>
    <row r="18" spans="1:6" ht="14.5" x14ac:dyDescent="0.35">
      <c r="A18" s="319"/>
      <c r="B18" s="319" t="s">
        <v>1652</v>
      </c>
      <c r="C18" s="319" t="s">
        <v>1653</v>
      </c>
      <c r="D18" s="319">
        <v>-15</v>
      </c>
    </row>
    <row r="19" spans="1:6" ht="14.5" x14ac:dyDescent="0.35">
      <c r="A19" s="321"/>
      <c r="B19" s="319" t="s">
        <v>1654</v>
      </c>
      <c r="C19" s="319" t="s">
        <v>1655</v>
      </c>
      <c r="D19" s="319">
        <v>-15426</v>
      </c>
    </row>
    <row r="20" spans="1:6" ht="14.5" x14ac:dyDescent="0.35">
      <c r="A20" s="321"/>
      <c r="B20" s="319" t="s">
        <v>1656</v>
      </c>
      <c r="C20" s="319" t="s">
        <v>1657</v>
      </c>
      <c r="D20" s="319">
        <v>-3261</v>
      </c>
    </row>
    <row r="21" spans="1:6" ht="14.5" x14ac:dyDescent="0.35">
      <c r="A21" s="321"/>
      <c r="B21" s="319" t="s">
        <v>1658</v>
      </c>
      <c r="C21" s="319" t="s">
        <v>1659</v>
      </c>
      <c r="D21" s="319">
        <v>-11130</v>
      </c>
    </row>
    <row r="22" spans="1:6" ht="14.5" x14ac:dyDescent="0.35">
      <c r="A22" s="321"/>
      <c r="B22" s="319" t="s">
        <v>1660</v>
      </c>
      <c r="C22" s="319" t="s">
        <v>1661</v>
      </c>
      <c r="D22" s="319">
        <v>-17500</v>
      </c>
    </row>
    <row r="23" spans="1:6" ht="14.5" x14ac:dyDescent="0.35">
      <c r="A23" s="321"/>
      <c r="B23" s="319" t="s">
        <v>1662</v>
      </c>
      <c r="C23" s="319" t="s">
        <v>1663</v>
      </c>
      <c r="D23" s="319">
        <v>-35339</v>
      </c>
      <c r="F23" s="319"/>
    </row>
    <row r="24" spans="1:6" ht="14.5" x14ac:dyDescent="0.35">
      <c r="A24" s="321"/>
      <c r="B24" s="319" t="s">
        <v>1664</v>
      </c>
      <c r="C24" s="319" t="s">
        <v>1665</v>
      </c>
      <c r="D24" s="319">
        <v>-106276</v>
      </c>
      <c r="F24" s="319"/>
    </row>
    <row r="25" spans="1:6" ht="14.5" x14ac:dyDescent="0.35">
      <c r="A25" s="321"/>
      <c r="B25" s="319" t="s">
        <v>1666</v>
      </c>
      <c r="C25" s="319" t="s">
        <v>1667</v>
      </c>
      <c r="D25" s="319">
        <v>-16222</v>
      </c>
      <c r="F25" s="319"/>
    </row>
    <row r="26" spans="1:6" ht="14.5" x14ac:dyDescent="0.35">
      <c r="A26" s="321"/>
      <c r="B26" s="319" t="s">
        <v>1668</v>
      </c>
      <c r="C26" s="319" t="s">
        <v>1669</v>
      </c>
      <c r="D26" s="319">
        <v>-28547</v>
      </c>
      <c r="F26" s="319"/>
    </row>
    <row r="27" spans="1:6" ht="14.5" x14ac:dyDescent="0.35">
      <c r="A27" s="321"/>
      <c r="B27" s="319" t="s">
        <v>1670</v>
      </c>
      <c r="C27" s="319" t="s">
        <v>1671</v>
      </c>
      <c r="D27" s="319">
        <v>-161910</v>
      </c>
      <c r="F27" s="319"/>
    </row>
    <row r="28" spans="1:6" ht="14.5" x14ac:dyDescent="0.35">
      <c r="A28" s="321"/>
      <c r="B28" s="319" t="s">
        <v>1672</v>
      </c>
      <c r="C28" s="319" t="s">
        <v>1673</v>
      </c>
      <c r="D28" s="319">
        <v>-4500</v>
      </c>
      <c r="F28" s="319"/>
    </row>
    <row r="29" spans="1:6" ht="14.5" x14ac:dyDescent="0.35">
      <c r="A29" s="321"/>
      <c r="B29" s="319" t="s">
        <v>1674</v>
      </c>
      <c r="C29" s="319" t="s">
        <v>1675</v>
      </c>
      <c r="D29" s="319">
        <v>-26839</v>
      </c>
      <c r="F29" s="319"/>
    </row>
    <row r="30" spans="1:6" ht="14.5" x14ac:dyDescent="0.35">
      <c r="A30" s="321"/>
      <c r="B30" s="319" t="s">
        <v>1676</v>
      </c>
      <c r="C30" s="319" t="s">
        <v>1677</v>
      </c>
      <c r="D30" s="319">
        <v>-438</v>
      </c>
      <c r="F30" s="319"/>
    </row>
    <row r="31" spans="1:6" ht="14.5" x14ac:dyDescent="0.35">
      <c r="A31" s="321"/>
      <c r="B31" s="319" t="s">
        <v>1678</v>
      </c>
      <c r="C31" s="319" t="s">
        <v>1679</v>
      </c>
      <c r="D31" s="319">
        <v>-59014</v>
      </c>
      <c r="F31" s="319"/>
    </row>
    <row r="32" spans="1:6" ht="14.5" x14ac:dyDescent="0.35">
      <c r="A32" s="321"/>
      <c r="B32" s="319" t="s">
        <v>1680</v>
      </c>
      <c r="C32" s="319" t="s">
        <v>1681</v>
      </c>
      <c r="D32" s="319">
        <v>70</v>
      </c>
      <c r="F32" s="319"/>
    </row>
    <row r="33" spans="1:6" ht="14.5" x14ac:dyDescent="0.35">
      <c r="A33" s="321"/>
      <c r="B33" s="319" t="s">
        <v>1682</v>
      </c>
      <c r="C33" s="319" t="s">
        <v>1683</v>
      </c>
      <c r="D33" s="319">
        <v>-113246</v>
      </c>
      <c r="F33" s="319"/>
    </row>
    <row r="34" spans="1:6" ht="14.5" x14ac:dyDescent="0.35">
      <c r="A34" s="321"/>
      <c r="B34" s="319" t="s">
        <v>1684</v>
      </c>
      <c r="C34" s="319" t="s">
        <v>1685</v>
      </c>
      <c r="D34" s="319">
        <v>-19436</v>
      </c>
      <c r="F34" s="319"/>
    </row>
    <row r="35" spans="1:6" ht="14.5" x14ac:dyDescent="0.35">
      <c r="A35" s="321"/>
      <c r="B35" s="319" t="s">
        <v>1686</v>
      </c>
      <c r="C35" s="319" t="s">
        <v>1687</v>
      </c>
      <c r="D35" s="319">
        <v>-8091</v>
      </c>
      <c r="F35" s="319"/>
    </row>
    <row r="36" spans="1:6" ht="14.5" x14ac:dyDescent="0.35">
      <c r="A36" s="321"/>
      <c r="B36" s="319" t="s">
        <v>1688</v>
      </c>
      <c r="C36" s="319" t="s">
        <v>1689</v>
      </c>
      <c r="D36" s="319">
        <v>-8568</v>
      </c>
    </row>
    <row r="37" spans="1:6" ht="14.5" x14ac:dyDescent="0.35">
      <c r="A37" s="321"/>
      <c r="B37" s="319" t="s">
        <v>1690</v>
      </c>
      <c r="C37" s="319" t="s">
        <v>1691</v>
      </c>
      <c r="D37" s="319">
        <v>-3139</v>
      </c>
    </row>
    <row r="38" spans="1:6" ht="14.5" x14ac:dyDescent="0.35">
      <c r="A38" s="321"/>
      <c r="B38" s="319" t="s">
        <v>1692</v>
      </c>
      <c r="C38" s="319" t="s">
        <v>1693</v>
      </c>
      <c r="D38" s="319">
        <v>-276087</v>
      </c>
    </row>
    <row r="39" spans="1:6" ht="14.5" x14ac:dyDescent="0.35">
      <c r="A39" s="321" t="s">
        <v>1694</v>
      </c>
      <c r="B39" s="319"/>
      <c r="C39" s="319"/>
      <c r="D39" s="393">
        <f>SUM(D17:D38)</f>
        <v>-1104725</v>
      </c>
    </row>
    <row r="40" spans="1:6" ht="14.5" x14ac:dyDescent="0.35">
      <c r="A40" s="321"/>
      <c r="B40" s="319"/>
      <c r="C40" s="319"/>
      <c r="D40" s="321"/>
    </row>
    <row r="41" spans="1:6" ht="14.5" x14ac:dyDescent="0.35">
      <c r="A41" s="321"/>
      <c r="B41" s="319"/>
      <c r="C41" s="319"/>
      <c r="D41" s="321"/>
    </row>
    <row r="42" spans="1:6" ht="14.5" x14ac:dyDescent="0.35">
      <c r="A42" s="321" t="s">
        <v>827</v>
      </c>
      <c r="B42" s="319"/>
      <c r="C42" s="319"/>
      <c r="D42" s="319">
        <f>N(data!C414)</f>
        <v>3462832</v>
      </c>
    </row>
    <row r="43" spans="1:6" ht="14.5" x14ac:dyDescent="0.35">
      <c r="A43" s="321" t="s">
        <v>824</v>
      </c>
      <c r="B43" s="319"/>
      <c r="C43" s="319"/>
      <c r="D43" s="319" t="str">
        <f>IF(OR(N(data!C414)&gt;1000000,N(data!C414)/(N(data!D416))&gt;0.01),"Yes","No")</f>
        <v>Yes</v>
      </c>
    </row>
    <row r="44" spans="1:6" ht="14.5" x14ac:dyDescent="0.35">
      <c r="A44" s="319"/>
      <c r="B44" s="319"/>
      <c r="C44" s="319"/>
      <c r="D44" s="319"/>
    </row>
    <row r="45" spans="1:6" ht="14.5" x14ac:dyDescent="0.35">
      <c r="A45" s="321" t="s">
        <v>825</v>
      </c>
      <c r="B45" s="319"/>
      <c r="C45" s="319"/>
      <c r="D45" s="321" t="s">
        <v>826</v>
      </c>
      <c r="E45" s="319"/>
    </row>
    <row r="46" spans="1:6" ht="43.5" x14ac:dyDescent="0.35">
      <c r="A46" s="391" t="s">
        <v>1646</v>
      </c>
      <c r="B46" s="391" t="s">
        <v>237</v>
      </c>
      <c r="C46" s="391" t="s">
        <v>1647</v>
      </c>
      <c r="D46" s="391" t="s">
        <v>1648</v>
      </c>
    </row>
    <row r="47" spans="1:6" ht="14.5" x14ac:dyDescent="0.35">
      <c r="A47" s="319"/>
      <c r="B47" s="319" t="s">
        <v>1364</v>
      </c>
      <c r="C47" s="319" t="s">
        <v>1365</v>
      </c>
      <c r="D47" s="319">
        <v>7173</v>
      </c>
      <c r="F47" s="319"/>
    </row>
    <row r="48" spans="1:6" ht="14.5" x14ac:dyDescent="0.35">
      <c r="A48" s="319"/>
      <c r="B48" s="319" t="s">
        <v>1366</v>
      </c>
      <c r="C48" s="319" t="s">
        <v>1367</v>
      </c>
      <c r="D48" s="319">
        <v>2015</v>
      </c>
      <c r="F48" s="319"/>
    </row>
    <row r="49" spans="1:6" ht="14.5" x14ac:dyDescent="0.35">
      <c r="A49" s="319"/>
      <c r="B49" s="319" t="s">
        <v>1368</v>
      </c>
      <c r="C49" s="319" t="s">
        <v>1369</v>
      </c>
      <c r="D49" s="319">
        <v>3155</v>
      </c>
      <c r="F49" s="319"/>
    </row>
    <row r="50" spans="1:6" ht="14.5" x14ac:dyDescent="0.35">
      <c r="A50" s="319"/>
      <c r="B50" s="319" t="s">
        <v>1370</v>
      </c>
      <c r="C50" s="319" t="s">
        <v>1371</v>
      </c>
      <c r="D50" s="319">
        <v>395</v>
      </c>
      <c r="F50" s="319"/>
    </row>
    <row r="51" spans="1:6" ht="14.5" x14ac:dyDescent="0.35">
      <c r="A51" s="319"/>
      <c r="B51" s="319" t="s">
        <v>1372</v>
      </c>
      <c r="C51" s="319" t="s">
        <v>1373</v>
      </c>
      <c r="D51" s="319">
        <v>2277</v>
      </c>
      <c r="F51" s="319"/>
    </row>
    <row r="52" spans="1:6" ht="14.5" x14ac:dyDescent="0.35">
      <c r="A52" s="319"/>
      <c r="B52" s="319" t="s">
        <v>1374</v>
      </c>
      <c r="C52" s="319" t="s">
        <v>1375</v>
      </c>
      <c r="D52" s="319">
        <v>5229</v>
      </c>
      <c r="F52" s="319"/>
    </row>
    <row r="53" spans="1:6" ht="14.5" x14ac:dyDescent="0.35">
      <c r="A53" s="319"/>
      <c r="B53" s="319" t="s">
        <v>1376</v>
      </c>
      <c r="C53" s="319" t="s">
        <v>1377</v>
      </c>
      <c r="D53" s="319">
        <v>16</v>
      </c>
      <c r="F53" s="319"/>
    </row>
    <row r="54" spans="1:6" ht="14.5" x14ac:dyDescent="0.35">
      <c r="A54" s="319"/>
      <c r="B54" s="319" t="s">
        <v>1378</v>
      </c>
      <c r="C54" s="319" t="s">
        <v>1379</v>
      </c>
      <c r="D54" s="319">
        <v>418</v>
      </c>
      <c r="F54" s="319"/>
    </row>
    <row r="55" spans="1:6" ht="14.5" x14ac:dyDescent="0.35">
      <c r="A55" s="319"/>
      <c r="B55" s="319" t="s">
        <v>1380</v>
      </c>
      <c r="C55" s="319" t="s">
        <v>1381</v>
      </c>
      <c r="D55" s="319">
        <v>9859</v>
      </c>
      <c r="F55" s="319"/>
    </row>
    <row r="56" spans="1:6" ht="14.5" x14ac:dyDescent="0.35">
      <c r="A56" s="319"/>
      <c r="B56" s="319" t="s">
        <v>1382</v>
      </c>
      <c r="C56" s="319" t="s">
        <v>1383</v>
      </c>
      <c r="D56" s="319">
        <v>39497</v>
      </c>
      <c r="F56" s="319"/>
    </row>
    <row r="57" spans="1:6" ht="14.5" x14ac:dyDescent="0.35">
      <c r="A57" s="319"/>
      <c r="B57" s="319" t="s">
        <v>1384</v>
      </c>
      <c r="C57" s="319" t="s">
        <v>1385</v>
      </c>
      <c r="D57" s="319">
        <v>1126</v>
      </c>
      <c r="F57" s="319"/>
    </row>
    <row r="58" spans="1:6" ht="14.5" x14ac:dyDescent="0.35">
      <c r="A58" s="319"/>
      <c r="B58" s="319" t="s">
        <v>1386</v>
      </c>
      <c r="C58" s="319" t="s">
        <v>1387</v>
      </c>
      <c r="D58" s="319">
        <v>589</v>
      </c>
      <c r="F58" s="319"/>
    </row>
    <row r="59" spans="1:6" ht="14.5" x14ac:dyDescent="0.35">
      <c r="A59" s="319"/>
      <c r="B59" s="319" t="s">
        <v>1388</v>
      </c>
      <c r="C59" s="319" t="s">
        <v>1389</v>
      </c>
      <c r="D59" s="319">
        <v>1936</v>
      </c>
      <c r="F59" s="319"/>
    </row>
    <row r="60" spans="1:6" ht="14.5" x14ac:dyDescent="0.35">
      <c r="A60" s="319"/>
      <c r="B60" s="319" t="s">
        <v>1390</v>
      </c>
      <c r="C60" s="319" t="s">
        <v>1391</v>
      </c>
      <c r="D60" s="319">
        <v>-37</v>
      </c>
      <c r="F60" s="319"/>
    </row>
    <row r="61" spans="1:6" ht="14.5" x14ac:dyDescent="0.35">
      <c r="A61" s="319"/>
      <c r="B61" s="319" t="s">
        <v>1392</v>
      </c>
      <c r="C61" s="319" t="s">
        <v>1393</v>
      </c>
      <c r="D61" s="319">
        <v>28</v>
      </c>
      <c r="F61" s="319"/>
    </row>
    <row r="62" spans="1:6" ht="14.5" x14ac:dyDescent="0.35">
      <c r="A62" s="319"/>
      <c r="B62" s="319" t="s">
        <v>1394</v>
      </c>
      <c r="C62" s="319" t="s">
        <v>1395</v>
      </c>
      <c r="D62" s="319">
        <v>5656</v>
      </c>
      <c r="F62" s="319"/>
    </row>
    <row r="63" spans="1:6" ht="14.5" x14ac:dyDescent="0.35">
      <c r="A63" s="319"/>
      <c r="B63" s="319" t="s">
        <v>1396</v>
      </c>
      <c r="C63" s="319" t="s">
        <v>1397</v>
      </c>
      <c r="D63" s="319">
        <v>10194</v>
      </c>
      <c r="F63" s="319"/>
    </row>
    <row r="64" spans="1:6" ht="14.5" x14ac:dyDescent="0.35">
      <c r="A64" s="319"/>
      <c r="B64" s="319" t="s">
        <v>1398</v>
      </c>
      <c r="C64" s="319" t="s">
        <v>1399</v>
      </c>
      <c r="D64" s="319">
        <v>8760</v>
      </c>
      <c r="F64" s="319"/>
    </row>
    <row r="65" spans="1:6" ht="14.5" x14ac:dyDescent="0.35">
      <c r="A65" s="319"/>
      <c r="B65" s="319" t="s">
        <v>1400</v>
      </c>
      <c r="C65" s="319" t="s">
        <v>1401</v>
      </c>
      <c r="D65" s="319">
        <v>11268</v>
      </c>
      <c r="F65" s="319"/>
    </row>
    <row r="66" spans="1:6" ht="14.5" x14ac:dyDescent="0.35">
      <c r="A66" s="319"/>
      <c r="B66" s="319" t="s">
        <v>1402</v>
      </c>
      <c r="C66" s="319" t="s">
        <v>1403</v>
      </c>
      <c r="D66" s="319">
        <v>5267</v>
      </c>
      <c r="F66" s="319"/>
    </row>
    <row r="67" spans="1:6" ht="14.5" x14ac:dyDescent="0.35">
      <c r="A67" s="319"/>
      <c r="B67" s="319" t="s">
        <v>1404</v>
      </c>
      <c r="C67" s="319" t="s">
        <v>1405</v>
      </c>
      <c r="D67" s="319">
        <v>1574900</v>
      </c>
      <c r="F67" s="319"/>
    </row>
    <row r="68" spans="1:6" ht="14.5" x14ac:dyDescent="0.35">
      <c r="A68" s="319"/>
      <c r="B68" s="319" t="s">
        <v>1406</v>
      </c>
      <c r="C68" s="319" t="s">
        <v>1407</v>
      </c>
      <c r="D68" s="319">
        <v>55454</v>
      </c>
      <c r="F68" s="319"/>
    </row>
    <row r="69" spans="1:6" ht="14.5" x14ac:dyDescent="0.35">
      <c r="A69" s="319"/>
      <c r="B69" s="319" t="s">
        <v>1408</v>
      </c>
      <c r="C69" s="319" t="s">
        <v>1409</v>
      </c>
      <c r="D69" s="319">
        <v>1978</v>
      </c>
      <c r="F69" s="319"/>
    </row>
    <row r="70" spans="1:6" ht="14.5" x14ac:dyDescent="0.35">
      <c r="A70" s="319"/>
      <c r="B70" s="319" t="s">
        <v>1410</v>
      </c>
      <c r="C70" s="319" t="s">
        <v>1411</v>
      </c>
      <c r="D70" s="319">
        <v>215</v>
      </c>
      <c r="F70" s="319"/>
    </row>
    <row r="71" spans="1:6" ht="14.5" x14ac:dyDescent="0.35">
      <c r="A71" s="319"/>
      <c r="B71" s="319" t="s">
        <v>1412</v>
      </c>
      <c r="C71" s="319" t="s">
        <v>1413</v>
      </c>
      <c r="D71" s="319">
        <v>2700</v>
      </c>
      <c r="F71" s="319"/>
    </row>
    <row r="72" spans="1:6" ht="14.5" x14ac:dyDescent="0.35">
      <c r="A72" s="319"/>
      <c r="B72" s="319" t="s">
        <v>1414</v>
      </c>
      <c r="C72" s="319" t="s">
        <v>1415</v>
      </c>
      <c r="D72" s="319">
        <v>49208</v>
      </c>
      <c r="F72" s="319"/>
    </row>
    <row r="73" spans="1:6" ht="14.5" x14ac:dyDescent="0.35">
      <c r="A73" s="319"/>
      <c r="B73" s="319" t="s">
        <v>1416</v>
      </c>
      <c r="C73" s="319" t="s">
        <v>1417</v>
      </c>
      <c r="D73" s="319">
        <v>284</v>
      </c>
      <c r="F73" s="319"/>
    </row>
    <row r="74" spans="1:6" ht="14.5" x14ac:dyDescent="0.35">
      <c r="A74" s="319"/>
      <c r="B74" s="319" t="s">
        <v>1418</v>
      </c>
      <c r="C74" s="319" t="s">
        <v>1419</v>
      </c>
      <c r="D74" s="319">
        <v>22559</v>
      </c>
      <c r="F74" s="319"/>
    </row>
    <row r="75" spans="1:6" ht="14.5" x14ac:dyDescent="0.35">
      <c r="A75" s="319"/>
      <c r="B75" s="319" t="s">
        <v>1420</v>
      </c>
      <c r="C75" s="319" t="s">
        <v>1421</v>
      </c>
      <c r="D75" s="319">
        <v>60989</v>
      </c>
      <c r="F75" s="319"/>
    </row>
    <row r="76" spans="1:6" ht="14.5" x14ac:dyDescent="0.35">
      <c r="A76" s="319"/>
      <c r="B76" s="319" t="s">
        <v>1422</v>
      </c>
      <c r="C76" s="319" t="s">
        <v>1423</v>
      </c>
      <c r="D76" s="319">
        <v>300</v>
      </c>
      <c r="F76" s="319"/>
    </row>
    <row r="77" spans="1:6" ht="14.5" x14ac:dyDescent="0.35">
      <c r="A77" s="319"/>
      <c r="B77" s="319" t="s">
        <v>1424</v>
      </c>
      <c r="C77" s="319" t="s">
        <v>1425</v>
      </c>
      <c r="D77" s="319">
        <v>919</v>
      </c>
      <c r="F77" s="319"/>
    </row>
    <row r="78" spans="1:6" ht="14.5" x14ac:dyDescent="0.35">
      <c r="A78" s="319"/>
      <c r="B78" s="319" t="s">
        <v>1426</v>
      </c>
      <c r="C78" s="319" t="s">
        <v>1427</v>
      </c>
      <c r="D78" s="319">
        <v>2240</v>
      </c>
      <c r="F78" s="319"/>
    </row>
    <row r="79" spans="1:6" ht="14.5" x14ac:dyDescent="0.35">
      <c r="A79" s="319"/>
      <c r="B79" s="319" t="s">
        <v>1428</v>
      </c>
      <c r="C79" s="319" t="s">
        <v>1429</v>
      </c>
      <c r="D79" s="319">
        <v>234</v>
      </c>
      <c r="F79" s="319"/>
    </row>
    <row r="80" spans="1:6" ht="14.5" x14ac:dyDescent="0.35">
      <c r="A80" s="319"/>
      <c r="B80" s="319" t="s">
        <v>1430</v>
      </c>
      <c r="C80" s="319" t="s">
        <v>1431</v>
      </c>
      <c r="D80" s="319">
        <v>96</v>
      </c>
      <c r="F80" s="319"/>
    </row>
    <row r="81" spans="1:6" ht="14.5" x14ac:dyDescent="0.35">
      <c r="A81" s="319"/>
      <c r="B81" s="319" t="s">
        <v>1432</v>
      </c>
      <c r="C81" s="319" t="s">
        <v>1433</v>
      </c>
      <c r="D81" s="319">
        <v>320</v>
      </c>
      <c r="F81" s="319"/>
    </row>
    <row r="82" spans="1:6" ht="14.5" x14ac:dyDescent="0.35">
      <c r="A82" s="319"/>
      <c r="B82" s="319" t="s">
        <v>1434</v>
      </c>
      <c r="C82" s="319" t="s">
        <v>1435</v>
      </c>
      <c r="D82" s="319">
        <v>663</v>
      </c>
      <c r="F82" s="319"/>
    </row>
    <row r="83" spans="1:6" ht="14.5" x14ac:dyDescent="0.35">
      <c r="A83" s="319"/>
      <c r="B83" s="319" t="s">
        <v>1436</v>
      </c>
      <c r="C83" s="319" t="s">
        <v>1437</v>
      </c>
      <c r="D83" s="319">
        <v>101</v>
      </c>
      <c r="F83" s="319"/>
    </row>
    <row r="84" spans="1:6" ht="14.5" x14ac:dyDescent="0.35">
      <c r="A84" s="319"/>
      <c r="B84" s="319" t="s">
        <v>1438</v>
      </c>
      <c r="C84" s="319" t="s">
        <v>1439</v>
      </c>
      <c r="D84" s="319">
        <v>59183</v>
      </c>
      <c r="F84" s="319"/>
    </row>
    <row r="85" spans="1:6" ht="14.5" x14ac:dyDescent="0.35">
      <c r="A85" s="319"/>
      <c r="B85" s="319" t="s">
        <v>1440</v>
      </c>
      <c r="C85" s="319" t="s">
        <v>1441</v>
      </c>
      <c r="D85" s="319">
        <v>110213</v>
      </c>
      <c r="F85" s="319"/>
    </row>
    <row r="86" spans="1:6" ht="14.5" x14ac:dyDescent="0.35">
      <c r="A86" s="319"/>
      <c r="B86" s="319" t="s">
        <v>1442</v>
      </c>
      <c r="C86" s="319" t="s">
        <v>1443</v>
      </c>
      <c r="D86" s="319">
        <v>2482</v>
      </c>
      <c r="F86" s="319"/>
    </row>
    <row r="87" spans="1:6" ht="14.5" x14ac:dyDescent="0.35">
      <c r="A87" s="319"/>
      <c r="B87" s="319" t="s">
        <v>1444</v>
      </c>
      <c r="C87" s="319" t="s">
        <v>1445</v>
      </c>
      <c r="D87" s="319">
        <v>5508</v>
      </c>
      <c r="F87" s="319"/>
    </row>
    <row r="88" spans="1:6" ht="14.5" x14ac:dyDescent="0.35">
      <c r="A88" s="319"/>
      <c r="B88" s="319" t="s">
        <v>1446</v>
      </c>
      <c r="C88" s="319" t="s">
        <v>1447</v>
      </c>
      <c r="D88" s="319">
        <v>150</v>
      </c>
      <c r="F88" s="319"/>
    </row>
    <row r="89" spans="1:6" ht="14.5" x14ac:dyDescent="0.35">
      <c r="A89" s="319"/>
      <c r="B89" s="319" t="s">
        <v>1448</v>
      </c>
      <c r="C89" s="319" t="s">
        <v>1449</v>
      </c>
      <c r="D89" s="319">
        <v>4412</v>
      </c>
      <c r="F89" s="319"/>
    </row>
    <row r="90" spans="1:6" ht="14.5" x14ac:dyDescent="0.35">
      <c r="A90" s="319"/>
      <c r="B90" s="319" t="s">
        <v>1450</v>
      </c>
      <c r="C90" s="319" t="s">
        <v>1451</v>
      </c>
      <c r="D90" s="319">
        <v>4308</v>
      </c>
      <c r="F90" s="319"/>
    </row>
    <row r="91" spans="1:6" ht="14.5" x14ac:dyDescent="0.35">
      <c r="A91" s="319"/>
      <c r="B91" s="319" t="s">
        <v>1452</v>
      </c>
      <c r="C91" s="319" t="s">
        <v>1453</v>
      </c>
      <c r="D91" s="319">
        <v>16262</v>
      </c>
      <c r="F91" s="319"/>
    </row>
    <row r="92" spans="1:6" ht="14.5" x14ac:dyDescent="0.35">
      <c r="A92" s="319"/>
      <c r="B92" s="319" t="s">
        <v>1454</v>
      </c>
      <c r="C92" s="319" t="s">
        <v>1455</v>
      </c>
      <c r="D92" s="319">
        <v>2962</v>
      </c>
      <c r="F92" s="319"/>
    </row>
    <row r="93" spans="1:6" ht="14.5" x14ac:dyDescent="0.35">
      <c r="A93" s="319"/>
      <c r="B93" s="319" t="s">
        <v>1456</v>
      </c>
      <c r="C93" s="319" t="s">
        <v>1457</v>
      </c>
      <c r="D93" s="319">
        <v>834</v>
      </c>
      <c r="F93" s="319"/>
    </row>
    <row r="94" spans="1:6" ht="14.5" x14ac:dyDescent="0.35">
      <c r="A94" s="319"/>
      <c r="B94" s="319" t="s">
        <v>1458</v>
      </c>
      <c r="C94" s="319" t="s">
        <v>1459</v>
      </c>
      <c r="D94" s="319">
        <v>5652</v>
      </c>
      <c r="F94" s="319"/>
    </row>
    <row r="95" spans="1:6" ht="14.5" x14ac:dyDescent="0.35">
      <c r="A95" s="319"/>
      <c r="B95" s="319" t="s">
        <v>1460</v>
      </c>
      <c r="C95" s="319" t="s">
        <v>1461</v>
      </c>
      <c r="D95" s="319">
        <v>6735</v>
      </c>
      <c r="F95" s="319"/>
    </row>
    <row r="96" spans="1:6" ht="14.5" x14ac:dyDescent="0.35">
      <c r="A96" s="319"/>
      <c r="B96" s="319" t="s">
        <v>1462</v>
      </c>
      <c r="C96" s="319" t="s">
        <v>1463</v>
      </c>
      <c r="D96" s="319">
        <v>3252</v>
      </c>
      <c r="F96" s="319"/>
    </row>
    <row r="97" spans="1:6" ht="14.5" x14ac:dyDescent="0.35">
      <c r="A97" s="319"/>
      <c r="B97" s="319" t="s">
        <v>1464</v>
      </c>
      <c r="C97" s="319" t="s">
        <v>1465</v>
      </c>
      <c r="D97" s="319">
        <v>2330</v>
      </c>
      <c r="F97" s="319"/>
    </row>
    <row r="98" spans="1:6" ht="14.5" x14ac:dyDescent="0.35">
      <c r="A98" s="319"/>
      <c r="B98" s="319" t="s">
        <v>1466</v>
      </c>
      <c r="C98" s="319" t="s">
        <v>1467</v>
      </c>
      <c r="D98" s="319">
        <v>6099</v>
      </c>
      <c r="F98" s="319"/>
    </row>
    <row r="99" spans="1:6" ht="14.5" x14ac:dyDescent="0.35">
      <c r="A99" s="319"/>
      <c r="B99" s="319" t="s">
        <v>1468</v>
      </c>
      <c r="C99" s="319" t="s">
        <v>1469</v>
      </c>
      <c r="D99" s="319">
        <v>2005</v>
      </c>
      <c r="F99" s="319"/>
    </row>
    <row r="100" spans="1:6" ht="14.5" x14ac:dyDescent="0.35">
      <c r="A100" s="319"/>
      <c r="B100" s="319" t="s">
        <v>1470</v>
      </c>
      <c r="C100" s="319" t="s">
        <v>1471</v>
      </c>
      <c r="D100" s="319">
        <v>23</v>
      </c>
      <c r="F100" s="319"/>
    </row>
    <row r="101" spans="1:6" ht="14.5" x14ac:dyDescent="0.35">
      <c r="A101" s="319"/>
      <c r="B101" s="319" t="s">
        <v>1472</v>
      </c>
      <c r="C101" s="319" t="s">
        <v>1473</v>
      </c>
      <c r="D101" s="319">
        <v>2866</v>
      </c>
      <c r="F101" s="319"/>
    </row>
    <row r="102" spans="1:6" ht="14.5" x14ac:dyDescent="0.35">
      <c r="A102" s="319"/>
      <c r="B102" s="319" t="s">
        <v>1474</v>
      </c>
      <c r="C102" s="319" t="s">
        <v>1475</v>
      </c>
      <c r="D102" s="319">
        <v>22</v>
      </c>
      <c r="F102" s="319"/>
    </row>
    <row r="103" spans="1:6" ht="14.5" x14ac:dyDescent="0.35">
      <c r="A103" s="319"/>
      <c r="B103" s="319" t="s">
        <v>1476</v>
      </c>
      <c r="C103" s="319" t="s">
        <v>1477</v>
      </c>
      <c r="D103" s="319">
        <v>239</v>
      </c>
      <c r="F103" s="319"/>
    </row>
    <row r="104" spans="1:6" ht="14.5" x14ac:dyDescent="0.35">
      <c r="A104" s="319"/>
      <c r="B104" s="319" t="s">
        <v>1478</v>
      </c>
      <c r="C104" s="319" t="s">
        <v>1479</v>
      </c>
      <c r="D104" s="319">
        <v>3500</v>
      </c>
      <c r="F104" s="319"/>
    </row>
    <row r="105" spans="1:6" ht="14.5" x14ac:dyDescent="0.35">
      <c r="A105" s="319"/>
      <c r="B105" s="319" t="s">
        <v>1480</v>
      </c>
      <c r="C105" s="319" t="s">
        <v>1481</v>
      </c>
      <c r="D105" s="319">
        <v>3500</v>
      </c>
      <c r="F105" s="319"/>
    </row>
    <row r="106" spans="1:6" ht="14.5" x14ac:dyDescent="0.35">
      <c r="A106" s="319"/>
      <c r="B106" s="319" t="s">
        <v>1482</v>
      </c>
      <c r="C106" s="319" t="s">
        <v>1483</v>
      </c>
      <c r="D106" s="319">
        <v>288</v>
      </c>
      <c r="F106" s="319"/>
    </row>
    <row r="107" spans="1:6" ht="14.5" x14ac:dyDescent="0.35">
      <c r="A107" s="319"/>
      <c r="B107" s="319" t="s">
        <v>1484</v>
      </c>
      <c r="C107" s="319" t="s">
        <v>1485</v>
      </c>
      <c r="D107" s="319">
        <v>158</v>
      </c>
      <c r="F107" s="319"/>
    </row>
    <row r="108" spans="1:6" ht="14.5" x14ac:dyDescent="0.35">
      <c r="A108" s="319"/>
      <c r="B108" s="319" t="s">
        <v>1486</v>
      </c>
      <c r="C108" s="319" t="s">
        <v>1487</v>
      </c>
      <c r="D108" s="319">
        <v>24</v>
      </c>
      <c r="F108" s="319"/>
    </row>
    <row r="109" spans="1:6" ht="14.5" x14ac:dyDescent="0.35">
      <c r="A109" s="319"/>
      <c r="B109" s="319" t="s">
        <v>1488</v>
      </c>
      <c r="C109" s="319" t="s">
        <v>1489</v>
      </c>
      <c r="D109" s="319">
        <v>6188</v>
      </c>
      <c r="F109" s="319"/>
    </row>
    <row r="110" spans="1:6" ht="14.5" x14ac:dyDescent="0.35">
      <c r="A110" s="319"/>
      <c r="B110" s="319" t="s">
        <v>1490</v>
      </c>
      <c r="C110" s="319" t="s">
        <v>1491</v>
      </c>
      <c r="D110" s="319">
        <v>82</v>
      </c>
      <c r="F110" s="319"/>
    </row>
    <row r="111" spans="1:6" ht="14.5" x14ac:dyDescent="0.35">
      <c r="A111" s="319"/>
      <c r="B111" s="319" t="s">
        <v>1492</v>
      </c>
      <c r="C111" s="319" t="s">
        <v>1493</v>
      </c>
      <c r="D111" s="319">
        <v>284</v>
      </c>
      <c r="F111" s="319"/>
    </row>
    <row r="112" spans="1:6" ht="14.5" x14ac:dyDescent="0.35">
      <c r="A112" s="319"/>
      <c r="B112" s="319" t="s">
        <v>1494</v>
      </c>
      <c r="C112" s="319" t="s">
        <v>1495</v>
      </c>
      <c r="D112" s="319">
        <v>617</v>
      </c>
      <c r="F112" s="319"/>
    </row>
    <row r="113" spans="1:6" ht="14.5" x14ac:dyDescent="0.35">
      <c r="A113" s="319"/>
      <c r="B113" s="319" t="s">
        <v>1496</v>
      </c>
      <c r="C113" s="319" t="s">
        <v>1497</v>
      </c>
      <c r="D113" s="319">
        <v>6532</v>
      </c>
      <c r="F113" s="319"/>
    </row>
    <row r="114" spans="1:6" ht="14.5" x14ac:dyDescent="0.35">
      <c r="A114" s="319"/>
      <c r="B114" s="319" t="s">
        <v>1498</v>
      </c>
      <c r="C114" s="319" t="s">
        <v>1499</v>
      </c>
      <c r="D114" s="319">
        <v>675</v>
      </c>
      <c r="F114" s="319"/>
    </row>
    <row r="115" spans="1:6" ht="14.5" x14ac:dyDescent="0.35">
      <c r="A115" s="319"/>
      <c r="B115" s="319" t="s">
        <v>1500</v>
      </c>
      <c r="C115" s="319" t="s">
        <v>1501</v>
      </c>
      <c r="D115" s="319">
        <v>7299</v>
      </c>
      <c r="F115" s="319"/>
    </row>
    <row r="116" spans="1:6" ht="14.5" x14ac:dyDescent="0.35">
      <c r="A116" s="319"/>
      <c r="B116" s="319" t="s">
        <v>1502</v>
      </c>
      <c r="C116" s="319" t="s">
        <v>1503</v>
      </c>
      <c r="D116" s="319">
        <v>59643</v>
      </c>
      <c r="F116" s="319"/>
    </row>
    <row r="117" spans="1:6" ht="14.5" x14ac:dyDescent="0.35">
      <c r="A117" s="319"/>
      <c r="B117" s="319" t="s">
        <v>1504</v>
      </c>
      <c r="C117" s="319" t="s">
        <v>1505</v>
      </c>
      <c r="D117" s="319">
        <v>2225</v>
      </c>
      <c r="F117" s="319"/>
    </row>
    <row r="118" spans="1:6" ht="14.5" x14ac:dyDescent="0.35">
      <c r="A118" s="319"/>
      <c r="B118" s="319" t="s">
        <v>1506</v>
      </c>
      <c r="C118" s="319" t="s">
        <v>1507</v>
      </c>
      <c r="D118" s="319">
        <v>1286</v>
      </c>
      <c r="F118" s="319"/>
    </row>
    <row r="119" spans="1:6" ht="14.5" x14ac:dyDescent="0.35">
      <c r="A119" s="319"/>
      <c r="B119" s="319" t="s">
        <v>1508</v>
      </c>
      <c r="C119" s="319" t="s">
        <v>1509</v>
      </c>
      <c r="D119" s="319">
        <v>1085</v>
      </c>
      <c r="F119" s="319"/>
    </row>
    <row r="120" spans="1:6" ht="14.5" x14ac:dyDescent="0.35">
      <c r="A120" s="319"/>
      <c r="B120" s="319" t="s">
        <v>1510</v>
      </c>
      <c r="C120" s="319" t="s">
        <v>1511</v>
      </c>
      <c r="D120" s="319">
        <v>2120</v>
      </c>
      <c r="F120" s="319"/>
    </row>
    <row r="121" spans="1:6" ht="14.5" x14ac:dyDescent="0.35">
      <c r="A121" s="319"/>
      <c r="B121" s="319" t="s">
        <v>1512</v>
      </c>
      <c r="C121" s="319" t="s">
        <v>1513</v>
      </c>
      <c r="D121" s="319">
        <v>838</v>
      </c>
      <c r="F121" s="319"/>
    </row>
    <row r="122" spans="1:6" ht="14.5" x14ac:dyDescent="0.35">
      <c r="A122" s="319"/>
      <c r="B122" s="319" t="s">
        <v>1514</v>
      </c>
      <c r="C122" s="319" t="s">
        <v>1515</v>
      </c>
      <c r="D122" s="319">
        <v>284</v>
      </c>
      <c r="F122" s="319"/>
    </row>
    <row r="123" spans="1:6" ht="14.5" x14ac:dyDescent="0.35">
      <c r="A123" s="319"/>
      <c r="B123" s="319" t="s">
        <v>1516</v>
      </c>
      <c r="C123" s="319" t="s">
        <v>1517</v>
      </c>
      <c r="D123" s="319">
        <v>238</v>
      </c>
      <c r="F123" s="319"/>
    </row>
    <row r="124" spans="1:6" ht="14.5" x14ac:dyDescent="0.35">
      <c r="A124" s="319"/>
      <c r="B124" s="319" t="s">
        <v>1518</v>
      </c>
      <c r="C124" s="319" t="s">
        <v>1519</v>
      </c>
      <c r="D124" s="319">
        <v>424</v>
      </c>
      <c r="F124" s="319"/>
    </row>
    <row r="125" spans="1:6" ht="14.5" x14ac:dyDescent="0.35">
      <c r="A125" s="319"/>
      <c r="B125" s="319" t="s">
        <v>1520</v>
      </c>
      <c r="C125" s="319" t="s">
        <v>1521</v>
      </c>
      <c r="D125" s="319">
        <v>122</v>
      </c>
      <c r="F125" s="319"/>
    </row>
    <row r="126" spans="1:6" ht="14.5" x14ac:dyDescent="0.35">
      <c r="A126" s="319"/>
      <c r="B126" s="319" t="s">
        <v>1522</v>
      </c>
      <c r="C126" s="319" t="s">
        <v>1523</v>
      </c>
      <c r="D126" s="319">
        <v>4213</v>
      </c>
      <c r="F126" s="319"/>
    </row>
    <row r="127" spans="1:6" ht="14.5" x14ac:dyDescent="0.35">
      <c r="A127" s="319"/>
      <c r="B127" s="319" t="s">
        <v>1524</v>
      </c>
      <c r="C127" s="319" t="s">
        <v>1525</v>
      </c>
      <c r="D127" s="319">
        <v>99</v>
      </c>
      <c r="F127" s="319"/>
    </row>
    <row r="128" spans="1:6" ht="14.5" x14ac:dyDescent="0.35">
      <c r="A128" s="319"/>
      <c r="B128" s="319" t="s">
        <v>1526</v>
      </c>
      <c r="C128" s="319" t="s">
        <v>1527</v>
      </c>
      <c r="D128" s="319">
        <v>1639</v>
      </c>
      <c r="F128" s="319"/>
    </row>
    <row r="129" spans="1:6" ht="14.5" x14ac:dyDescent="0.35">
      <c r="A129" s="319"/>
      <c r="B129" s="319" t="s">
        <v>1528</v>
      </c>
      <c r="C129" s="319" t="s">
        <v>1529</v>
      </c>
      <c r="D129" s="319">
        <v>321</v>
      </c>
      <c r="F129" s="319"/>
    </row>
    <row r="130" spans="1:6" ht="14.5" x14ac:dyDescent="0.35">
      <c r="A130" s="319"/>
      <c r="B130" s="319" t="s">
        <v>1530</v>
      </c>
      <c r="C130" s="319" t="s">
        <v>1531</v>
      </c>
      <c r="D130" s="319">
        <v>8193</v>
      </c>
      <c r="F130" s="319"/>
    </row>
    <row r="131" spans="1:6" ht="14.5" x14ac:dyDescent="0.35">
      <c r="A131" s="319"/>
      <c r="B131" s="319" t="s">
        <v>1532</v>
      </c>
      <c r="C131" s="319" t="s">
        <v>1533</v>
      </c>
      <c r="D131" s="319">
        <v>13838</v>
      </c>
      <c r="F131" s="319"/>
    </row>
    <row r="132" spans="1:6" ht="14.5" x14ac:dyDescent="0.35">
      <c r="A132" s="319"/>
      <c r="B132" s="319" t="s">
        <v>1534</v>
      </c>
      <c r="C132" s="319" t="s">
        <v>1535</v>
      </c>
      <c r="D132" s="319">
        <v>33595</v>
      </c>
      <c r="F132" s="319"/>
    </row>
    <row r="133" spans="1:6" ht="14.5" x14ac:dyDescent="0.35">
      <c r="A133" s="319"/>
      <c r="B133" s="319" t="s">
        <v>1536</v>
      </c>
      <c r="C133" s="319" t="s">
        <v>1537</v>
      </c>
      <c r="D133" s="319">
        <v>5625</v>
      </c>
      <c r="F133" s="319"/>
    </row>
    <row r="134" spans="1:6" ht="14.5" x14ac:dyDescent="0.35">
      <c r="A134" s="319"/>
      <c r="B134" s="319" t="s">
        <v>1538</v>
      </c>
      <c r="C134" s="319" t="s">
        <v>1539</v>
      </c>
      <c r="D134" s="319">
        <v>8964</v>
      </c>
      <c r="F134" s="319"/>
    </row>
    <row r="135" spans="1:6" ht="14.5" x14ac:dyDescent="0.35">
      <c r="A135" s="319"/>
      <c r="B135" s="319" t="s">
        <v>1540</v>
      </c>
      <c r="C135" s="319" t="s">
        <v>1541</v>
      </c>
      <c r="D135" s="319">
        <v>2989</v>
      </c>
      <c r="F135" s="319"/>
    </row>
    <row r="136" spans="1:6" ht="14.5" x14ac:dyDescent="0.35">
      <c r="A136" s="319"/>
      <c r="B136" s="319" t="s">
        <v>1542</v>
      </c>
      <c r="C136" s="319" t="s">
        <v>1543</v>
      </c>
      <c r="D136" s="319">
        <v>33439</v>
      </c>
      <c r="F136" s="319"/>
    </row>
    <row r="137" spans="1:6" ht="14.5" x14ac:dyDescent="0.35">
      <c r="A137" s="319"/>
      <c r="B137" s="319" t="s">
        <v>1544</v>
      </c>
      <c r="C137" s="319" t="s">
        <v>1545</v>
      </c>
      <c r="D137" s="319">
        <v>198</v>
      </c>
      <c r="F137" s="319"/>
    </row>
    <row r="138" spans="1:6" ht="14.5" x14ac:dyDescent="0.35">
      <c r="A138" s="319"/>
      <c r="B138" s="319" t="s">
        <v>1546</v>
      </c>
      <c r="C138" s="319" t="s">
        <v>1547</v>
      </c>
      <c r="D138" s="319">
        <v>205</v>
      </c>
      <c r="F138" s="319"/>
    </row>
    <row r="139" spans="1:6" ht="14.5" x14ac:dyDescent="0.35">
      <c r="A139" s="319"/>
      <c r="B139" s="319" t="s">
        <v>1548</v>
      </c>
      <c r="C139" s="319" t="s">
        <v>1549</v>
      </c>
      <c r="D139" s="319">
        <v>173</v>
      </c>
      <c r="F139" s="319"/>
    </row>
    <row r="140" spans="1:6" ht="14.5" x14ac:dyDescent="0.35">
      <c r="A140" s="319"/>
      <c r="B140" s="319" t="s">
        <v>1550</v>
      </c>
      <c r="C140" s="319" t="s">
        <v>1551</v>
      </c>
      <c r="D140" s="319">
        <v>288239</v>
      </c>
      <c r="F140" s="319"/>
    </row>
    <row r="141" spans="1:6" ht="14.5" x14ac:dyDescent="0.35">
      <c r="A141" s="319"/>
      <c r="B141" s="319" t="s">
        <v>1552</v>
      </c>
      <c r="C141" s="319" t="s">
        <v>1553</v>
      </c>
      <c r="D141" s="319">
        <v>175</v>
      </c>
      <c r="F141" s="319"/>
    </row>
    <row r="142" spans="1:6" ht="14.5" x14ac:dyDescent="0.35">
      <c r="A142" s="319"/>
      <c r="B142" s="319" t="s">
        <v>1554</v>
      </c>
      <c r="C142" s="319" t="s">
        <v>1555</v>
      </c>
      <c r="D142" s="319">
        <v>10610</v>
      </c>
      <c r="F142" s="319"/>
    </row>
    <row r="143" spans="1:6" ht="14.5" x14ac:dyDescent="0.35">
      <c r="A143" s="319"/>
      <c r="B143" s="319" t="s">
        <v>1556</v>
      </c>
      <c r="C143" s="319" t="s">
        <v>1557</v>
      </c>
      <c r="D143" s="319">
        <v>46205</v>
      </c>
      <c r="F143" s="319"/>
    </row>
    <row r="144" spans="1:6" ht="14.5" x14ac:dyDescent="0.35">
      <c r="A144" s="319"/>
      <c r="B144" s="319" t="s">
        <v>1558</v>
      </c>
      <c r="C144" s="319" t="s">
        <v>1559</v>
      </c>
      <c r="D144" s="319">
        <v>2478</v>
      </c>
      <c r="F144" s="319"/>
    </row>
    <row r="145" spans="1:6" ht="14.5" x14ac:dyDescent="0.35">
      <c r="A145" s="319"/>
      <c r="B145" s="319" t="s">
        <v>1560</v>
      </c>
      <c r="C145" s="319" t="s">
        <v>1561</v>
      </c>
      <c r="D145" s="319">
        <v>2785</v>
      </c>
      <c r="F145" s="319"/>
    </row>
    <row r="146" spans="1:6" ht="14.5" x14ac:dyDescent="0.35">
      <c r="A146" s="319"/>
      <c r="B146" s="319" t="s">
        <v>1562</v>
      </c>
      <c r="C146" s="319" t="s">
        <v>1563</v>
      </c>
      <c r="D146" s="319">
        <v>77</v>
      </c>
      <c r="F146" s="319"/>
    </row>
    <row r="147" spans="1:6" ht="14.5" x14ac:dyDescent="0.35">
      <c r="A147" s="319"/>
      <c r="B147" s="319" t="s">
        <v>1564</v>
      </c>
      <c r="C147" s="319" t="s">
        <v>1565</v>
      </c>
      <c r="D147" s="319">
        <v>51405</v>
      </c>
      <c r="F147" s="319"/>
    </row>
    <row r="148" spans="1:6" ht="14.5" x14ac:dyDescent="0.35">
      <c r="A148" s="319"/>
      <c r="B148" s="319" t="s">
        <v>1566</v>
      </c>
      <c r="C148" s="319" t="s">
        <v>1567</v>
      </c>
      <c r="D148" s="319">
        <v>47527</v>
      </c>
      <c r="F148" s="319"/>
    </row>
    <row r="149" spans="1:6" ht="14.5" x14ac:dyDescent="0.35">
      <c r="A149" s="319"/>
      <c r="B149" s="319" t="s">
        <v>1568</v>
      </c>
      <c r="C149" s="319" t="s">
        <v>1569</v>
      </c>
      <c r="D149" s="319">
        <v>-4036</v>
      </c>
      <c r="F149" s="319"/>
    </row>
    <row r="150" spans="1:6" ht="14.5" x14ac:dyDescent="0.35">
      <c r="A150" s="319"/>
      <c r="B150" s="319" t="s">
        <v>1570</v>
      </c>
      <c r="C150" s="319" t="s">
        <v>1571</v>
      </c>
      <c r="D150" s="319">
        <v>2010</v>
      </c>
      <c r="F150" s="319"/>
    </row>
    <row r="151" spans="1:6" ht="14.5" x14ac:dyDescent="0.35">
      <c r="A151" s="319"/>
      <c r="B151" s="319" t="s">
        <v>1572</v>
      </c>
      <c r="C151" s="319" t="s">
        <v>1573</v>
      </c>
      <c r="D151" s="319">
        <v>1125</v>
      </c>
      <c r="F151" s="319"/>
    </row>
    <row r="152" spans="1:6" ht="14.5" x14ac:dyDescent="0.35">
      <c r="A152" s="319"/>
      <c r="B152" s="319" t="s">
        <v>1574</v>
      </c>
      <c r="C152" s="319" t="s">
        <v>1575</v>
      </c>
      <c r="D152" s="319">
        <v>2374</v>
      </c>
      <c r="F152" s="319"/>
    </row>
    <row r="153" spans="1:6" ht="14.5" x14ac:dyDescent="0.35">
      <c r="A153" s="319"/>
      <c r="B153" s="319" t="s">
        <v>1576</v>
      </c>
      <c r="C153" s="319" t="s">
        <v>1577</v>
      </c>
      <c r="D153" s="319">
        <v>10</v>
      </c>
      <c r="F153" s="319"/>
    </row>
    <row r="154" spans="1:6" ht="14.5" x14ac:dyDescent="0.35">
      <c r="A154" s="319"/>
      <c r="B154" s="319" t="s">
        <v>1578</v>
      </c>
      <c r="C154" s="319" t="s">
        <v>1579</v>
      </c>
      <c r="D154" s="319">
        <v>211</v>
      </c>
      <c r="F154" s="319"/>
    </row>
    <row r="155" spans="1:6" ht="14.5" x14ac:dyDescent="0.35">
      <c r="A155" s="319"/>
      <c r="B155" s="319" t="s">
        <v>1580</v>
      </c>
      <c r="C155" s="319" t="s">
        <v>1581</v>
      </c>
      <c r="D155" s="319">
        <v>92</v>
      </c>
      <c r="F155" s="319"/>
    </row>
    <row r="156" spans="1:6" ht="14.5" x14ac:dyDescent="0.35">
      <c r="A156" s="319"/>
      <c r="B156" s="319" t="s">
        <v>1582</v>
      </c>
      <c r="C156" s="319" t="s">
        <v>1583</v>
      </c>
      <c r="D156" s="319">
        <v>20</v>
      </c>
      <c r="F156" s="319"/>
    </row>
    <row r="157" spans="1:6" ht="14.5" x14ac:dyDescent="0.35">
      <c r="A157" s="319"/>
      <c r="B157" s="319" t="s">
        <v>1584</v>
      </c>
      <c r="C157" s="319" t="s">
        <v>1585</v>
      </c>
      <c r="D157" s="319">
        <v>3331</v>
      </c>
      <c r="F157" s="319"/>
    </row>
    <row r="158" spans="1:6" ht="14.5" x14ac:dyDescent="0.35">
      <c r="A158" s="319"/>
      <c r="B158" s="319" t="s">
        <v>1586</v>
      </c>
      <c r="C158" s="319" t="s">
        <v>1587</v>
      </c>
      <c r="D158" s="319">
        <v>107</v>
      </c>
      <c r="F158" s="319"/>
    </row>
    <row r="159" spans="1:6" ht="14.5" x14ac:dyDescent="0.35">
      <c r="A159" s="319"/>
      <c r="B159" s="319" t="s">
        <v>1588</v>
      </c>
      <c r="C159" s="319" t="s">
        <v>1589</v>
      </c>
      <c r="D159" s="319">
        <v>8912</v>
      </c>
      <c r="F159" s="319"/>
    </row>
    <row r="160" spans="1:6" ht="14.5" x14ac:dyDescent="0.35">
      <c r="A160" s="319"/>
      <c r="B160" s="319" t="s">
        <v>1590</v>
      </c>
      <c r="C160" s="319" t="s">
        <v>1591</v>
      </c>
      <c r="D160" s="319">
        <v>887</v>
      </c>
      <c r="F160" s="319"/>
    </row>
    <row r="161" spans="1:6" ht="14.5" x14ac:dyDescent="0.35">
      <c r="A161" s="319"/>
      <c r="B161" s="319" t="s">
        <v>1592</v>
      </c>
      <c r="C161" s="319" t="s">
        <v>1593</v>
      </c>
      <c r="D161" s="319">
        <v>21251</v>
      </c>
      <c r="F161" s="319"/>
    </row>
    <row r="162" spans="1:6" ht="14.5" x14ac:dyDescent="0.35">
      <c r="A162" s="319"/>
      <c r="B162" s="319" t="s">
        <v>1594</v>
      </c>
      <c r="C162" s="319" t="s">
        <v>1595</v>
      </c>
      <c r="D162" s="319">
        <v>351</v>
      </c>
      <c r="F162" s="319"/>
    </row>
    <row r="163" spans="1:6" ht="14.5" x14ac:dyDescent="0.35">
      <c r="A163" s="319"/>
      <c r="B163" s="319" t="s">
        <v>1596</v>
      </c>
      <c r="C163" s="319" t="s">
        <v>1597</v>
      </c>
      <c r="D163" s="319">
        <v>1100</v>
      </c>
      <c r="F163" s="319"/>
    </row>
    <row r="164" spans="1:6" ht="14.5" x14ac:dyDescent="0.35">
      <c r="A164" s="319"/>
      <c r="B164" s="319" t="s">
        <v>1598</v>
      </c>
      <c r="C164" s="319" t="s">
        <v>1599</v>
      </c>
      <c r="D164" s="319">
        <v>11553</v>
      </c>
      <c r="F164" s="319"/>
    </row>
    <row r="165" spans="1:6" ht="14.5" x14ac:dyDescent="0.35">
      <c r="A165" s="319"/>
      <c r="B165" s="319" t="s">
        <v>1600</v>
      </c>
      <c r="C165" s="319" t="s">
        <v>1601</v>
      </c>
      <c r="D165" s="319">
        <v>50</v>
      </c>
      <c r="F165" s="319"/>
    </row>
    <row r="166" spans="1:6" ht="14.5" x14ac:dyDescent="0.35">
      <c r="A166" s="319"/>
      <c r="B166" s="319" t="s">
        <v>1602</v>
      </c>
      <c r="C166" s="319" t="s">
        <v>1603</v>
      </c>
      <c r="D166" s="319">
        <v>-160</v>
      </c>
      <c r="F166" s="319"/>
    </row>
    <row r="167" spans="1:6" ht="14.5" x14ac:dyDescent="0.35">
      <c r="A167" s="319"/>
      <c r="B167" s="319" t="s">
        <v>1604</v>
      </c>
      <c r="C167" s="319" t="s">
        <v>1605</v>
      </c>
      <c r="D167" s="319">
        <v>143053</v>
      </c>
      <c r="F167" s="319"/>
    </row>
    <row r="168" spans="1:6" ht="14.5" x14ac:dyDescent="0.35">
      <c r="A168" s="319"/>
      <c r="B168" s="319" t="s">
        <v>1606</v>
      </c>
      <c r="C168" s="319" t="s">
        <v>1607</v>
      </c>
      <c r="D168" s="319">
        <v>39205</v>
      </c>
      <c r="F168" s="319"/>
    </row>
    <row r="169" spans="1:6" ht="14.5" x14ac:dyDescent="0.35">
      <c r="A169" s="319"/>
      <c r="B169" s="319" t="s">
        <v>1608</v>
      </c>
      <c r="C169" s="319" t="s">
        <v>1609</v>
      </c>
      <c r="D169" s="319">
        <v>143</v>
      </c>
      <c r="F169" s="319"/>
    </row>
    <row r="170" spans="1:6" ht="14.5" x14ac:dyDescent="0.35">
      <c r="A170" s="319"/>
      <c r="B170" s="319" t="s">
        <v>1610</v>
      </c>
      <c r="C170" s="319" t="s">
        <v>1611</v>
      </c>
      <c r="D170" s="319">
        <v>1082</v>
      </c>
      <c r="F170" s="319"/>
    </row>
    <row r="171" spans="1:6" ht="14.5" x14ac:dyDescent="0.35">
      <c r="A171" s="319"/>
      <c r="B171" s="319" t="s">
        <v>1612</v>
      </c>
      <c r="C171" s="319" t="s">
        <v>1613</v>
      </c>
      <c r="D171" s="319">
        <v>191357</v>
      </c>
      <c r="F171" s="319"/>
    </row>
    <row r="172" spans="1:6" ht="14.5" x14ac:dyDescent="0.35">
      <c r="A172" s="319"/>
      <c r="B172" s="319" t="s">
        <v>1614</v>
      </c>
      <c r="C172" s="319" t="s">
        <v>1615</v>
      </c>
      <c r="D172" s="319">
        <v>317</v>
      </c>
      <c r="F172" s="319"/>
    </row>
    <row r="173" spans="1:6" ht="14.5" x14ac:dyDescent="0.35">
      <c r="A173" s="319"/>
      <c r="B173" s="319" t="s">
        <v>1616</v>
      </c>
      <c r="C173" s="319" t="s">
        <v>1617</v>
      </c>
      <c r="D173" s="319">
        <v>7158</v>
      </c>
      <c r="F173" s="319"/>
    </row>
    <row r="174" spans="1:6" ht="14.5" x14ac:dyDescent="0.35">
      <c r="A174" s="319"/>
      <c r="B174" s="319" t="s">
        <v>1618</v>
      </c>
      <c r="C174" s="319" t="s">
        <v>1619</v>
      </c>
      <c r="D174" s="319">
        <v>-6349</v>
      </c>
      <c r="F174" s="319"/>
    </row>
    <row r="175" spans="1:6" ht="14.5" x14ac:dyDescent="0.35">
      <c r="A175" s="319"/>
      <c r="B175" s="319" t="s">
        <v>1620</v>
      </c>
      <c r="C175" s="319" t="s">
        <v>1621</v>
      </c>
      <c r="D175" s="319">
        <v>45</v>
      </c>
      <c r="F175" s="319"/>
    </row>
    <row r="176" spans="1:6" ht="14.5" x14ac:dyDescent="0.35">
      <c r="A176" s="319"/>
      <c r="B176" s="319" t="s">
        <v>1622</v>
      </c>
      <c r="C176" s="319" t="s">
        <v>1623</v>
      </c>
      <c r="D176" s="319">
        <v>1575</v>
      </c>
      <c r="F176" s="319"/>
    </row>
    <row r="177" spans="1:6" ht="14.5" x14ac:dyDescent="0.35">
      <c r="A177" s="319"/>
      <c r="B177" s="319" t="s">
        <v>1624</v>
      </c>
      <c r="C177" s="319" t="s">
        <v>1625</v>
      </c>
      <c r="D177" s="319">
        <v>42662</v>
      </c>
      <c r="F177" s="319"/>
    </row>
    <row r="178" spans="1:6" ht="14.5" x14ac:dyDescent="0.35">
      <c r="A178" s="319"/>
      <c r="B178" s="319" t="s">
        <v>1626</v>
      </c>
      <c r="C178" s="319" t="s">
        <v>1627</v>
      </c>
      <c r="D178" s="319">
        <v>9107</v>
      </c>
      <c r="F178" s="319"/>
    </row>
    <row r="179" spans="1:6" ht="14.5" x14ac:dyDescent="0.35">
      <c r="A179" s="319"/>
      <c r="B179" s="319" t="s">
        <v>1628</v>
      </c>
      <c r="C179" s="319" t="s">
        <v>1629</v>
      </c>
      <c r="D179" s="319">
        <v>155</v>
      </c>
      <c r="F179" s="319"/>
    </row>
    <row r="180" spans="1:6" ht="14.5" x14ac:dyDescent="0.35">
      <c r="A180" s="319"/>
      <c r="B180" s="319" t="s">
        <v>1630</v>
      </c>
      <c r="C180" s="319" t="s">
        <v>1631</v>
      </c>
      <c r="D180" s="319">
        <v>65</v>
      </c>
      <c r="F180" s="319"/>
    </row>
    <row r="181" spans="1:6" ht="14.5" x14ac:dyDescent="0.35">
      <c r="A181" s="319"/>
      <c r="B181" s="319" t="s">
        <v>1632</v>
      </c>
      <c r="C181" s="319" t="s">
        <v>1633</v>
      </c>
      <c r="D181" s="319">
        <v>30</v>
      </c>
      <c r="F181" s="319"/>
    </row>
    <row r="182" spans="1:6" ht="14.5" x14ac:dyDescent="0.35">
      <c r="A182" s="319"/>
      <c r="B182" s="319" t="s">
        <v>1634</v>
      </c>
      <c r="C182" s="319" t="s">
        <v>1635</v>
      </c>
      <c r="D182" s="319">
        <v>3283</v>
      </c>
      <c r="F182" s="319"/>
    </row>
    <row r="183" spans="1:6" ht="14.5" x14ac:dyDescent="0.35">
      <c r="A183" s="319"/>
      <c r="B183" s="319" t="s">
        <v>1636</v>
      </c>
      <c r="C183" s="319" t="s">
        <v>1637</v>
      </c>
      <c r="D183" s="319">
        <v>483</v>
      </c>
      <c r="F183" s="319"/>
    </row>
    <row r="184" spans="1:6" ht="14.5" x14ac:dyDescent="0.35">
      <c r="A184" s="319"/>
      <c r="B184" s="319" t="s">
        <v>1638</v>
      </c>
      <c r="C184" s="319" t="s">
        <v>1639</v>
      </c>
      <c r="D184" s="319">
        <v>7157</v>
      </c>
      <c r="F184" s="319"/>
    </row>
    <row r="185" spans="1:6" ht="14.5" x14ac:dyDescent="0.35">
      <c r="A185" s="319"/>
      <c r="B185" s="319" t="s">
        <v>1640</v>
      </c>
      <c r="C185" s="319" t="s">
        <v>1641</v>
      </c>
      <c r="D185" s="319">
        <v>13</v>
      </c>
      <c r="F185" s="319"/>
    </row>
    <row r="186" spans="1:6" ht="14.5" x14ac:dyDescent="0.35">
      <c r="A186" s="319"/>
      <c r="B186" s="319" t="s">
        <v>1642</v>
      </c>
      <c r="C186" s="319" t="s">
        <v>1643</v>
      </c>
      <c r="D186" s="319">
        <v>7590</v>
      </c>
      <c r="F186" s="319"/>
    </row>
    <row r="187" spans="1:6" ht="14.5" x14ac:dyDescent="0.35">
      <c r="A187" s="319"/>
      <c r="B187" s="319" t="s">
        <v>1644</v>
      </c>
      <c r="C187" s="319" t="s">
        <v>1645</v>
      </c>
      <c r="D187" s="319">
        <v>137062</v>
      </c>
      <c r="F187" s="319"/>
    </row>
    <row r="188" spans="1:6" ht="14.5" x14ac:dyDescent="0.35">
      <c r="A188" s="319"/>
      <c r="B188" s="319"/>
      <c r="C188" s="319" t="s">
        <v>1698</v>
      </c>
      <c r="D188" s="319">
        <v>44529</v>
      </c>
      <c r="F188" s="319"/>
    </row>
    <row r="189" spans="1:6" ht="14.5" x14ac:dyDescent="0.35">
      <c r="A189" s="319"/>
      <c r="B189" s="319"/>
      <c r="C189" s="319"/>
      <c r="D189" s="319"/>
      <c r="F189" s="319"/>
    </row>
    <row r="190" spans="1:6" ht="14.5" x14ac:dyDescent="0.35">
      <c r="A190" s="319"/>
      <c r="B190" s="319"/>
      <c r="C190" s="319"/>
      <c r="D190" s="319"/>
      <c r="F190" s="319"/>
    </row>
    <row r="191" spans="1:6" ht="14.5" x14ac:dyDescent="0.35">
      <c r="A191" s="319"/>
      <c r="B191" s="319"/>
      <c r="C191" s="319"/>
      <c r="D191" s="319"/>
      <c r="F191" s="319"/>
    </row>
    <row r="192" spans="1:6" ht="14.5" x14ac:dyDescent="0.35">
      <c r="A192" s="319"/>
      <c r="B192" s="319"/>
      <c r="C192" s="319"/>
      <c r="E192" s="319"/>
      <c r="F192" s="319"/>
    </row>
    <row r="193" spans="1:6" ht="14.5" x14ac:dyDescent="0.35">
      <c r="A193" s="319"/>
      <c r="B193" s="319"/>
      <c r="C193" s="319"/>
      <c r="D193" s="319"/>
      <c r="E193" s="319"/>
      <c r="F193" s="31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46EB4-8336-49B0-97F3-5E6165D14AE9}">
  <sheetPr codeName="Sheet3">
    <pageSetUpPr fitToPage="1"/>
  </sheetPr>
  <dimension ref="A1:J40"/>
  <sheetViews>
    <sheetView view="pageBreakPreview" topLeftCell="A8" zoomScale="60" zoomScaleNormal="100" workbookViewId="0"/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10" ht="20.149999999999999" customHeight="1" x14ac:dyDescent="0.35">
      <c r="G1" s="70" t="s">
        <v>828</v>
      </c>
    </row>
    <row r="2" spans="1:10" ht="20.149999999999999" customHeight="1" x14ac:dyDescent="0.35">
      <c r="A2" s="71" t="s">
        <v>829</v>
      </c>
      <c r="B2" s="287"/>
      <c r="C2" s="126"/>
      <c r="D2" s="126"/>
      <c r="E2" s="126"/>
      <c r="F2" s="126"/>
      <c r="G2" s="74"/>
      <c r="H2" s="74"/>
      <c r="I2" s="74"/>
      <c r="J2" s="140"/>
    </row>
    <row r="3" spans="1:10" ht="20.149999999999999" customHeight="1" x14ac:dyDescent="0.35">
      <c r="B3" s="290"/>
      <c r="C3" s="71"/>
      <c r="D3" s="71"/>
      <c r="E3" s="71"/>
      <c r="F3" s="71"/>
      <c r="G3" s="71"/>
      <c r="J3" s="89"/>
    </row>
    <row r="4" spans="1:10" ht="20.149999999999999" customHeight="1" x14ac:dyDescent="0.35">
      <c r="A4" s="72">
        <v>1</v>
      </c>
      <c r="B4" s="149" t="str">
        <f>"Fiscal Year Ended:  "&amp;data!C96</f>
        <v>Fiscal Year Ended:  12/31/2023</v>
      </c>
      <c r="C4" s="72"/>
      <c r="D4" s="149"/>
      <c r="E4" s="149"/>
      <c r="F4" s="72" t="str">
        <f>"License Number:  "&amp;"H-"&amp;FIXED(data!C97,0)</f>
        <v>License Number:  H-85</v>
      </c>
      <c r="G4" s="72"/>
      <c r="J4" s="89"/>
    </row>
    <row r="5" spans="1:10" ht="20.149999999999999" customHeight="1" x14ac:dyDescent="0.35">
      <c r="A5" s="72">
        <v>2</v>
      </c>
      <c r="B5" s="72" t="s">
        <v>301</v>
      </c>
      <c r="C5" s="72"/>
      <c r="D5" s="72" t="str">
        <f>"  "&amp;data!C98</f>
        <v xml:space="preserve">  Jefferson County Public Hospital District No 2</v>
      </c>
      <c r="E5" s="149"/>
      <c r="F5" s="149"/>
      <c r="G5" s="72"/>
      <c r="J5" s="89"/>
    </row>
    <row r="6" spans="1:10" ht="20.149999999999999" customHeight="1" x14ac:dyDescent="0.35">
      <c r="A6" s="72">
        <v>3</v>
      </c>
      <c r="B6" s="72" t="s">
        <v>310</v>
      </c>
      <c r="C6" s="72"/>
      <c r="D6" s="72" t="str">
        <f>data!C103</f>
        <v>Jefferson County</v>
      </c>
      <c r="E6" s="149"/>
      <c r="F6" s="149"/>
      <c r="G6" s="72"/>
      <c r="J6" s="89"/>
    </row>
    <row r="7" spans="1:10" ht="20.149999999999999" customHeight="1" x14ac:dyDescent="0.35">
      <c r="A7" s="170">
        <v>4</v>
      </c>
      <c r="B7" s="72" t="s">
        <v>830</v>
      </c>
      <c r="C7" s="72"/>
      <c r="D7" s="72" t="str">
        <f>data!C104</f>
        <v>Mike Glenn</v>
      </c>
      <c r="E7" s="149"/>
      <c r="F7" s="149"/>
      <c r="G7" s="72"/>
      <c r="J7" s="89"/>
    </row>
    <row r="8" spans="1:10" ht="20.149999999999999" customHeight="1" x14ac:dyDescent="0.35">
      <c r="A8" s="170">
        <v>5</v>
      </c>
      <c r="B8" s="72" t="s">
        <v>831</v>
      </c>
      <c r="C8" s="72"/>
      <c r="D8" s="72" t="str">
        <f>data!C105</f>
        <v>Tyler Freeman</v>
      </c>
      <c r="E8" s="149"/>
      <c r="F8" s="149"/>
      <c r="G8" s="72"/>
      <c r="J8" s="89"/>
    </row>
    <row r="9" spans="1:10" ht="20.149999999999999" customHeight="1" x14ac:dyDescent="0.35">
      <c r="A9" s="170">
        <v>6</v>
      </c>
      <c r="B9" s="72" t="s">
        <v>832</v>
      </c>
      <c r="C9" s="72"/>
      <c r="D9" s="72" t="str">
        <f>data!C106</f>
        <v>Jill Buhler Rienstra</v>
      </c>
      <c r="E9" s="149"/>
      <c r="F9" s="149"/>
      <c r="G9" s="72"/>
      <c r="J9" s="89"/>
    </row>
    <row r="10" spans="1:10" ht="20.149999999999999" customHeight="1" x14ac:dyDescent="0.35">
      <c r="A10" s="170">
        <v>7</v>
      </c>
      <c r="B10" s="72" t="s">
        <v>833</v>
      </c>
      <c r="C10" s="72"/>
      <c r="D10" s="72" t="str">
        <f>"  "&amp;data!C107</f>
        <v xml:space="preserve">  360-385-2200</v>
      </c>
      <c r="E10" s="149"/>
      <c r="F10" s="149"/>
      <c r="G10" s="72"/>
      <c r="J10" s="89"/>
    </row>
    <row r="11" spans="1:10" ht="20.149999999999999" customHeight="1" x14ac:dyDescent="0.35">
      <c r="A11" s="72">
        <v>8</v>
      </c>
      <c r="B11" s="72" t="s">
        <v>834</v>
      </c>
      <c r="C11" s="72"/>
      <c r="D11" s="72" t="str">
        <f>"  "&amp;data!C108</f>
        <v xml:space="preserve">  360-379-2242</v>
      </c>
      <c r="E11" s="149"/>
      <c r="F11" s="149"/>
      <c r="G11" s="72"/>
      <c r="J11" s="89"/>
    </row>
    <row r="12" spans="1:10" ht="20.149999999999999" customHeight="1" x14ac:dyDescent="0.35">
      <c r="A12" s="77"/>
      <c r="B12" s="72"/>
      <c r="C12" s="72"/>
      <c r="D12" s="72"/>
      <c r="E12" s="72"/>
      <c r="F12" s="72"/>
      <c r="G12" s="72"/>
      <c r="J12" s="89"/>
    </row>
    <row r="13" spans="1:10" ht="20.149999999999999" customHeight="1" x14ac:dyDescent="0.35">
      <c r="A13" s="80"/>
      <c r="B13" s="149"/>
      <c r="C13" s="149"/>
      <c r="D13" s="149"/>
      <c r="E13" s="149"/>
      <c r="F13" s="149"/>
      <c r="G13" s="149"/>
      <c r="J13" s="89"/>
    </row>
    <row r="14" spans="1:10" ht="20.149999999999999" customHeight="1" x14ac:dyDescent="0.35">
      <c r="A14" s="72">
        <v>9</v>
      </c>
      <c r="B14" s="72" t="s">
        <v>835</v>
      </c>
      <c r="C14" s="72"/>
      <c r="D14" s="72"/>
      <c r="E14" s="72"/>
      <c r="F14" s="72"/>
      <c r="G14" s="72"/>
      <c r="H14" s="139"/>
      <c r="I14" s="139"/>
      <c r="J14" s="81"/>
    </row>
    <row r="15" spans="1:10" ht="20.149999999999999" customHeight="1" x14ac:dyDescent="0.35">
      <c r="A15" s="82" t="s">
        <v>327</v>
      </c>
      <c r="B15" s="152"/>
      <c r="C15" s="152" t="s">
        <v>329</v>
      </c>
      <c r="D15" s="152"/>
      <c r="E15" s="152" t="s">
        <v>331</v>
      </c>
      <c r="F15" s="298"/>
      <c r="G15" s="298"/>
    </row>
    <row r="16" spans="1:10" ht="20.149999999999999" customHeight="1" x14ac:dyDescent="0.35">
      <c r="A16" s="168" t="str">
        <f>IF(data!C113&gt;0," X","")</f>
        <v/>
      </c>
      <c r="B16" s="72" t="s">
        <v>307</v>
      </c>
      <c r="C16" s="85" t="str">
        <f>IF(data!C117&gt;0," X","")</f>
        <v/>
      </c>
      <c r="D16" s="268" t="s">
        <v>836</v>
      </c>
      <c r="E16" s="236" t="str">
        <f>IF(data!C120&gt;0," X","")</f>
        <v/>
      </c>
      <c r="F16" s="236"/>
      <c r="G16" s="72"/>
      <c r="H16" s="260"/>
    </row>
    <row r="17" spans="1:7" ht="20.149999999999999" customHeight="1" x14ac:dyDescent="0.35">
      <c r="A17" s="168" t="str">
        <f>IF(data!C114&gt;0," X","")</f>
        <v/>
      </c>
      <c r="B17" s="72" t="s">
        <v>310</v>
      </c>
      <c r="C17" s="85" t="str">
        <f>IF(data!C118&gt;0," X","")</f>
        <v/>
      </c>
      <c r="D17" s="268" t="s">
        <v>412</v>
      </c>
      <c r="E17" s="236" t="str">
        <f>IF(data!C121&gt;0," X","")</f>
        <v/>
      </c>
      <c r="F17" s="72"/>
      <c r="G17" s="72"/>
    </row>
    <row r="18" spans="1:7" ht="20.149999999999999" customHeight="1" x14ac:dyDescent="0.35">
      <c r="A18" s="170"/>
      <c r="B18" s="72" t="s">
        <v>837</v>
      </c>
      <c r="C18" s="72"/>
      <c r="D18" s="72"/>
      <c r="E18" s="236" t="str">
        <f>IF(data!C122&gt;0," X","")</f>
        <v/>
      </c>
      <c r="F18" s="72"/>
      <c r="G18" s="72"/>
    </row>
    <row r="19" spans="1:7" ht="20.149999999999999" customHeight="1" x14ac:dyDescent="0.35">
      <c r="A19" s="168" t="str">
        <f>IF(data!C115&gt;0," X","")</f>
        <v xml:space="preserve"> X</v>
      </c>
      <c r="B19" s="268" t="s">
        <v>838</v>
      </c>
      <c r="C19" s="72"/>
      <c r="D19" s="72"/>
      <c r="E19" s="72"/>
      <c r="F19" s="72"/>
      <c r="G19" s="72"/>
    </row>
    <row r="20" spans="1:7" ht="20.149999999999999" customHeight="1" x14ac:dyDescent="0.35">
      <c r="A20" s="77"/>
      <c r="B20" s="72"/>
      <c r="C20" s="72"/>
      <c r="D20" s="72"/>
      <c r="E20" s="72"/>
      <c r="F20" s="72"/>
      <c r="G20" s="72"/>
    </row>
    <row r="21" spans="1:7" ht="20.149999999999999" customHeight="1" x14ac:dyDescent="0.35">
      <c r="A21" s="80"/>
      <c r="B21" s="149"/>
      <c r="C21" s="149"/>
      <c r="D21" s="149"/>
      <c r="E21" s="149"/>
      <c r="F21" s="149"/>
      <c r="G21" s="149"/>
    </row>
    <row r="22" spans="1:7" ht="20.149999999999999" customHeight="1" x14ac:dyDescent="0.35">
      <c r="A22" s="170">
        <v>10</v>
      </c>
      <c r="B22" s="72" t="s">
        <v>839</v>
      </c>
      <c r="C22" s="72"/>
      <c r="D22" s="72"/>
      <c r="E22" s="72"/>
      <c r="F22" s="85" t="s">
        <v>337</v>
      </c>
      <c r="G22" s="85" t="s">
        <v>242</v>
      </c>
    </row>
    <row r="23" spans="1:7" ht="20.149999999999999" customHeight="1" x14ac:dyDescent="0.35">
      <c r="A23" s="72"/>
      <c r="B23" s="73" t="s">
        <v>840</v>
      </c>
      <c r="C23" s="73"/>
      <c r="D23" s="73"/>
      <c r="E23" s="73"/>
      <c r="F23" s="72">
        <f>data!C127</f>
        <v>1509</v>
      </c>
      <c r="G23" s="76">
        <f>data!D127</f>
        <v>4280</v>
      </c>
    </row>
    <row r="24" spans="1:7" ht="20.149999999999999" customHeight="1" x14ac:dyDescent="0.35">
      <c r="A24" s="72"/>
      <c r="B24" s="73" t="s">
        <v>841</v>
      </c>
      <c r="C24" s="73"/>
      <c r="D24" s="73"/>
      <c r="E24" s="73"/>
      <c r="F24" s="72">
        <f>data!C128</f>
        <v>92</v>
      </c>
      <c r="G24" s="76">
        <f>data!D128</f>
        <v>107</v>
      </c>
    </row>
    <row r="25" spans="1:7" ht="20.149999999999999" customHeight="1" x14ac:dyDescent="0.35">
      <c r="A25" s="72"/>
      <c r="B25" s="73" t="s">
        <v>842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341</v>
      </c>
      <c r="C26" s="73"/>
      <c r="D26" s="73"/>
      <c r="E26" s="73"/>
      <c r="F26" s="72">
        <f>data!C130</f>
        <v>102</v>
      </c>
      <c r="G26" s="76">
        <f>data!D130</f>
        <v>136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89"/>
    </row>
    <row r="29" spans="1:7" ht="20.149999999999999" customHeight="1" x14ac:dyDescent="0.35">
      <c r="A29" s="72">
        <v>12</v>
      </c>
      <c r="B29" s="90" t="s">
        <v>843</v>
      </c>
      <c r="C29" s="76"/>
      <c r="D29" s="86" t="s">
        <v>194</v>
      </c>
      <c r="E29" s="90" t="s">
        <v>843</v>
      </c>
      <c r="F29" s="76"/>
      <c r="G29" s="86" t="s">
        <v>194</v>
      </c>
    </row>
    <row r="30" spans="1:7" ht="20.149999999999999" customHeight="1" x14ac:dyDescent="0.35">
      <c r="A30" s="72"/>
      <c r="B30" s="73" t="s">
        <v>343</v>
      </c>
      <c r="C30" s="76"/>
      <c r="D30" s="76">
        <f>data!C132</f>
        <v>6</v>
      </c>
      <c r="E30" s="73" t="s">
        <v>349</v>
      </c>
      <c r="F30" s="76"/>
      <c r="G30" s="76">
        <f>data!C139</f>
        <v>0</v>
      </c>
    </row>
    <row r="31" spans="1:7" ht="20.149999999999999" customHeight="1" x14ac:dyDescent="0.35">
      <c r="A31" s="72"/>
      <c r="B31" s="90" t="s">
        <v>844</v>
      </c>
      <c r="C31" s="76"/>
      <c r="D31" s="76">
        <f>data!C133</f>
        <v>0</v>
      </c>
      <c r="E31" s="73" t="s">
        <v>350</v>
      </c>
      <c r="F31" s="76"/>
      <c r="G31" s="76">
        <f>data!C140</f>
        <v>0</v>
      </c>
    </row>
    <row r="32" spans="1:7" ht="20.149999999999999" customHeight="1" x14ac:dyDescent="0.35">
      <c r="A32" s="72"/>
      <c r="B32" s="90" t="s">
        <v>845</v>
      </c>
      <c r="C32" s="76"/>
      <c r="D32" s="76">
        <f>data!C134</f>
        <v>19</v>
      </c>
      <c r="E32" s="73" t="s">
        <v>846</v>
      </c>
      <c r="F32" s="76"/>
      <c r="G32" s="76">
        <f>data!C141</f>
        <v>0</v>
      </c>
    </row>
    <row r="33" spans="1:7" ht="20.149999999999999" customHeight="1" x14ac:dyDescent="0.35">
      <c r="A33" s="72"/>
      <c r="B33" s="90" t="s">
        <v>847</v>
      </c>
      <c r="C33" s="76"/>
      <c r="D33" s="76">
        <f>data!C135</f>
        <v>0</v>
      </c>
      <c r="E33" s="73" t="s">
        <v>848</v>
      </c>
      <c r="F33" s="76"/>
      <c r="G33" s="76">
        <f>data!C142</f>
        <v>0</v>
      </c>
    </row>
    <row r="34" spans="1:7" ht="20.149999999999999" customHeight="1" x14ac:dyDescent="0.35">
      <c r="A34" s="72"/>
      <c r="B34" s="90" t="s">
        <v>849</v>
      </c>
      <c r="C34" s="76"/>
      <c r="D34" s="76">
        <f>data!C136</f>
        <v>0</v>
      </c>
      <c r="E34" s="73" t="s">
        <v>352</v>
      </c>
      <c r="F34" s="76"/>
      <c r="G34" s="76">
        <f>data!E143</f>
        <v>25</v>
      </c>
    </row>
    <row r="35" spans="1:7" ht="20.149999999999999" customHeight="1" x14ac:dyDescent="0.35">
      <c r="A35" s="72"/>
      <c r="B35" s="90" t="s">
        <v>850</v>
      </c>
      <c r="C35" s="76"/>
      <c r="D35" s="76">
        <f>data!C137</f>
        <v>0</v>
      </c>
      <c r="E35" s="73" t="s">
        <v>851</v>
      </c>
      <c r="F35" s="91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0</v>
      </c>
      <c r="E36" s="73" t="s">
        <v>353</v>
      </c>
      <c r="F36" s="76"/>
      <c r="G36" s="76">
        <f>data!C144</f>
        <v>25</v>
      </c>
    </row>
    <row r="37" spans="1:7" ht="20.149999999999999" customHeight="1" x14ac:dyDescent="0.35">
      <c r="A37" s="72"/>
      <c r="E37" s="73" t="s">
        <v>354</v>
      </c>
      <c r="F37" s="76"/>
      <c r="G37" s="76">
        <f>data!C145</f>
        <v>4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2">
        <v>13</v>
      </c>
      <c r="B39" s="93" t="s">
        <v>349</v>
      </c>
      <c r="C39" s="89"/>
      <c r="D39" s="89"/>
      <c r="E39" s="94"/>
      <c r="F39" s="94"/>
      <c r="G39" s="95"/>
    </row>
    <row r="40" spans="1:7" ht="20.149999999999999" customHeight="1" x14ac:dyDescent="0.35">
      <c r="A40" s="96"/>
      <c r="B40" s="97" t="s">
        <v>852</v>
      </c>
      <c r="C40" s="98" t="s">
        <v>299</v>
      </c>
      <c r="D40" s="81">
        <f>data!C147</f>
        <v>0</v>
      </c>
      <c r="E40" s="99"/>
      <c r="F40" s="99"/>
      <c r="G40" s="100"/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5C135-66D3-42C6-83EE-EDAAF3A6D0B8}">
  <sheetPr codeName="Sheet4">
    <pageSetUpPr fitToPage="1"/>
  </sheetPr>
  <dimension ref="A1:J33"/>
  <sheetViews>
    <sheetView view="pageBreakPreview" topLeftCell="A16" zoomScale="60" zoomScaleNormal="100" workbookViewId="0">
      <selection activeCell="G23" sqref="G23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10" ht="20.149999999999999" customHeight="1" x14ac:dyDescent="0.35">
      <c r="A1" s="124" t="s">
        <v>1350</v>
      </c>
      <c r="G1" s="70" t="s">
        <v>1351</v>
      </c>
    </row>
    <row r="2" spans="1:10" ht="20.149999999999999" customHeight="1" x14ac:dyDescent="0.35">
      <c r="A2" s="1" t="str">
        <f>"Hospital: "&amp;data!C98</f>
        <v>Hospital: Jefferson County Public Hospital District No 2</v>
      </c>
      <c r="B2" s="284"/>
      <c r="C2" s="74"/>
      <c r="D2" s="74"/>
      <c r="E2" s="74"/>
      <c r="F2" s="74"/>
      <c r="G2" s="286" t="s">
        <v>1352</v>
      </c>
      <c r="H2" s="74"/>
      <c r="I2" s="74"/>
      <c r="J2" s="140"/>
    </row>
    <row r="3" spans="1:10" ht="20.149999999999999" customHeight="1" x14ac:dyDescent="0.35">
      <c r="B3" s="80"/>
      <c r="G3" s="4" t="str">
        <f>"FYE: "&amp;data!C96</f>
        <v>FYE: 12/31/2023</v>
      </c>
      <c r="J3" s="89"/>
    </row>
    <row r="4" spans="1:10" ht="20.149999999999999" customHeight="1" x14ac:dyDescent="0.35">
      <c r="A4" s="125" t="s">
        <v>1353</v>
      </c>
      <c r="B4" s="287"/>
      <c r="C4" s="126"/>
      <c r="D4" s="126"/>
      <c r="E4" s="126"/>
      <c r="F4" s="126"/>
      <c r="G4" s="127"/>
      <c r="J4" s="89"/>
    </row>
    <row r="5" spans="1:10" ht="20.149999999999999" customHeight="1" x14ac:dyDescent="0.35">
      <c r="A5" s="128"/>
      <c r="B5" s="152" t="s">
        <v>1354</v>
      </c>
      <c r="C5" s="83"/>
      <c r="D5" s="83"/>
      <c r="E5" s="129" t="s">
        <v>364</v>
      </c>
      <c r="F5" s="83"/>
      <c r="G5" s="83"/>
      <c r="J5" s="89"/>
    </row>
    <row r="6" spans="1:10" ht="20.149999999999999" customHeight="1" x14ac:dyDescent="0.35">
      <c r="A6" s="130" t="s">
        <v>1355</v>
      </c>
      <c r="B6" s="288" t="s">
        <v>337</v>
      </c>
      <c r="C6" s="155" t="s">
        <v>1356</v>
      </c>
      <c r="D6" s="155" t="s">
        <v>360</v>
      </c>
      <c r="E6" s="155" t="s">
        <v>195</v>
      </c>
      <c r="F6" s="155" t="s">
        <v>158</v>
      </c>
      <c r="G6" s="155" t="s">
        <v>230</v>
      </c>
      <c r="J6" s="89"/>
    </row>
    <row r="7" spans="1:10" ht="20.149999999999999" customHeight="1" x14ac:dyDescent="0.35">
      <c r="A7" s="170" t="s">
        <v>358</v>
      </c>
      <c r="B7" s="264">
        <f>data!B154</f>
        <v>866</v>
      </c>
      <c r="C7" s="264">
        <f>data!B155</f>
        <v>2819</v>
      </c>
      <c r="D7" s="299">
        <f>data!B156</f>
        <v>0</v>
      </c>
      <c r="E7" s="264">
        <f>data!B157</f>
        <v>28196523</v>
      </c>
      <c r="F7" s="264">
        <f>data!B158</f>
        <v>203182988</v>
      </c>
      <c r="G7" s="264">
        <f>data!B157+data!B158</f>
        <v>231379511</v>
      </c>
      <c r="J7" s="89"/>
    </row>
    <row r="8" spans="1:10" ht="20.149999999999999" customHeight="1" x14ac:dyDescent="0.35">
      <c r="A8" s="170" t="s">
        <v>359</v>
      </c>
      <c r="B8" s="264">
        <f>data!C154</f>
        <v>273</v>
      </c>
      <c r="C8" s="264">
        <f>data!C155</f>
        <v>61</v>
      </c>
      <c r="D8" s="300">
        <f>data!C156</f>
        <v>0</v>
      </c>
      <c r="E8" s="264">
        <f>data!C157</f>
        <v>7189924</v>
      </c>
      <c r="F8" s="264">
        <f>data!C158</f>
        <v>36448538</v>
      </c>
      <c r="G8" s="264">
        <f>data!C157+data!C158</f>
        <v>43638462</v>
      </c>
      <c r="J8" s="89"/>
    </row>
    <row r="9" spans="1:10" ht="20.149999999999999" customHeight="1" x14ac:dyDescent="0.35">
      <c r="A9" s="170" t="s">
        <v>1357</v>
      </c>
      <c r="B9" s="264">
        <f>data!D154</f>
        <v>472</v>
      </c>
      <c r="C9" s="264">
        <f>data!D155</f>
        <v>1536</v>
      </c>
      <c r="D9" s="301">
        <f>data!D156</f>
        <v>0</v>
      </c>
      <c r="E9" s="264">
        <f>data!D157</f>
        <v>8321065</v>
      </c>
      <c r="F9" s="264">
        <f>data!D158</f>
        <v>81748844</v>
      </c>
      <c r="G9" s="264">
        <f>data!D157+data!D158</f>
        <v>90069909</v>
      </c>
      <c r="J9" s="89"/>
    </row>
    <row r="10" spans="1:10" ht="20.149999999999999" customHeight="1" x14ac:dyDescent="0.35">
      <c r="A10" s="168" t="s">
        <v>230</v>
      </c>
      <c r="B10" s="264">
        <f>data!E154</f>
        <v>1611</v>
      </c>
      <c r="C10" s="264">
        <f>data!E155</f>
        <v>4416</v>
      </c>
      <c r="D10" s="299">
        <f>data!E156</f>
        <v>0</v>
      </c>
      <c r="E10" s="264">
        <f>data!E157</f>
        <v>43707512</v>
      </c>
      <c r="F10" s="264">
        <f>data!E158</f>
        <v>321380370</v>
      </c>
      <c r="G10" s="264">
        <f>E10+F10</f>
        <v>365087882</v>
      </c>
      <c r="J10" s="89"/>
    </row>
    <row r="11" spans="1:10" ht="20.149999999999999" customHeight="1" x14ac:dyDescent="0.35">
      <c r="A11" s="132"/>
      <c r="B11" s="289"/>
      <c r="C11" s="133"/>
      <c r="D11" s="133"/>
      <c r="E11" s="133"/>
      <c r="F11" s="133"/>
      <c r="G11" s="134"/>
      <c r="J11" s="89"/>
    </row>
    <row r="12" spans="1:10" ht="20.149999999999999" customHeight="1" x14ac:dyDescent="0.35">
      <c r="A12" s="77"/>
      <c r="B12" s="77"/>
      <c r="C12" s="78"/>
      <c r="D12" s="78"/>
      <c r="E12" s="78"/>
      <c r="F12" s="78"/>
      <c r="G12" s="79"/>
      <c r="J12" s="89"/>
    </row>
    <row r="13" spans="1:10" ht="20.149999999999999" customHeight="1" x14ac:dyDescent="0.35">
      <c r="A13" s="135" t="s">
        <v>1358</v>
      </c>
      <c r="B13" s="290"/>
      <c r="C13" s="71"/>
      <c r="D13" s="71"/>
      <c r="E13" s="71"/>
      <c r="F13" s="71"/>
      <c r="G13" s="136"/>
      <c r="J13" s="89"/>
    </row>
    <row r="14" spans="1:10" ht="20.149999999999999" customHeight="1" x14ac:dyDescent="0.35">
      <c r="A14" s="72"/>
      <c r="B14" s="152" t="s">
        <v>1354</v>
      </c>
      <c r="C14" s="152"/>
      <c r="D14" s="152"/>
      <c r="E14" s="152" t="s">
        <v>364</v>
      </c>
      <c r="F14" s="152"/>
      <c r="G14" s="152"/>
      <c r="H14" s="139"/>
      <c r="I14" s="139"/>
      <c r="J14" s="81"/>
    </row>
    <row r="15" spans="1:10" ht="20.149999999999999" customHeight="1" x14ac:dyDescent="0.35">
      <c r="A15" s="85" t="s">
        <v>1355</v>
      </c>
      <c r="B15" s="85" t="s">
        <v>337</v>
      </c>
      <c r="C15" s="85" t="s">
        <v>1356</v>
      </c>
      <c r="D15" s="85" t="s">
        <v>360</v>
      </c>
      <c r="E15" s="85" t="s">
        <v>195</v>
      </c>
      <c r="F15" s="85" t="s">
        <v>158</v>
      </c>
      <c r="G15" s="85" t="s">
        <v>230</v>
      </c>
    </row>
    <row r="16" spans="1:10" ht="20.149999999999999" customHeight="1" x14ac:dyDescent="0.35">
      <c r="A16" s="72" t="s">
        <v>358</v>
      </c>
      <c r="B16" s="264">
        <f>data!B160</f>
        <v>75</v>
      </c>
      <c r="C16" s="264">
        <f>data!B161</f>
        <v>75</v>
      </c>
      <c r="D16" s="264">
        <f>data!B162</f>
        <v>0</v>
      </c>
      <c r="E16" s="264">
        <f>data!B163</f>
        <v>136796</v>
      </c>
      <c r="F16" s="264"/>
      <c r="G16" s="264">
        <f>E16+F16</f>
        <v>136796</v>
      </c>
    </row>
    <row r="17" spans="1:7" ht="20.149999999999999" customHeight="1" x14ac:dyDescent="0.35">
      <c r="A17" s="72" t="s">
        <v>359</v>
      </c>
      <c r="B17" s="264">
        <f>data!C160</f>
        <v>0</v>
      </c>
      <c r="C17" s="264">
        <f>data!C161</f>
        <v>0</v>
      </c>
      <c r="D17" s="264">
        <f>data!C162</f>
        <v>0</v>
      </c>
      <c r="E17" s="264">
        <f>data!C163</f>
        <v>0</v>
      </c>
      <c r="F17" s="264"/>
      <c r="G17" s="264">
        <f>E17+F17</f>
        <v>0</v>
      </c>
    </row>
    <row r="18" spans="1:7" ht="20.149999999999999" customHeight="1" x14ac:dyDescent="0.35">
      <c r="A18" s="72" t="s">
        <v>1357</v>
      </c>
      <c r="B18" s="264">
        <f>data!D160</f>
        <v>17</v>
      </c>
      <c r="C18" s="264">
        <f>data!D161</f>
        <v>32</v>
      </c>
      <c r="D18" s="264">
        <f>data!D162</f>
        <v>0</v>
      </c>
      <c r="E18" s="264">
        <f>data!D163</f>
        <v>33404</v>
      </c>
      <c r="F18" s="264"/>
      <c r="G18" s="264">
        <f>E18+F17</f>
        <v>33404</v>
      </c>
    </row>
    <row r="19" spans="1:7" ht="20.149999999999999" customHeight="1" x14ac:dyDescent="0.35">
      <c r="A19" s="85" t="s">
        <v>230</v>
      </c>
      <c r="B19" s="264">
        <f>data!E160</f>
        <v>92</v>
      </c>
      <c r="C19" s="264">
        <f>data!E161</f>
        <v>107</v>
      </c>
      <c r="D19" s="264">
        <f>data!E162</f>
        <v>0</v>
      </c>
      <c r="E19" s="264">
        <f>data!E163</f>
        <v>170200</v>
      </c>
      <c r="F19" s="264"/>
      <c r="G19" s="264">
        <f t="shared" ref="G19" si="0">E19+F19</f>
        <v>170200</v>
      </c>
    </row>
    <row r="20" spans="1:7" ht="20.149999999999999" customHeight="1" x14ac:dyDescent="0.35">
      <c r="A20" s="132"/>
      <c r="B20" s="133"/>
      <c r="C20" s="133"/>
      <c r="D20" s="133"/>
      <c r="E20" s="133"/>
      <c r="F20" s="133"/>
      <c r="G20" s="134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35" t="s">
        <v>1359</v>
      </c>
      <c r="B22" s="71"/>
      <c r="C22" s="71"/>
      <c r="D22" s="71"/>
      <c r="E22" s="71"/>
      <c r="F22" s="71"/>
      <c r="G22" s="136"/>
    </row>
    <row r="23" spans="1:7" ht="20.149999999999999" customHeight="1" x14ac:dyDescent="0.35">
      <c r="A23" s="128"/>
      <c r="B23" s="83" t="s">
        <v>1354</v>
      </c>
      <c r="C23" s="83"/>
      <c r="D23" s="83"/>
      <c r="E23" s="83" t="s">
        <v>364</v>
      </c>
      <c r="F23" s="83"/>
      <c r="G23" s="83"/>
    </row>
    <row r="24" spans="1:7" ht="20.149999999999999" customHeight="1" x14ac:dyDescent="0.35">
      <c r="A24" s="130" t="s">
        <v>1355</v>
      </c>
      <c r="B24" s="86" t="s">
        <v>337</v>
      </c>
      <c r="C24" s="86" t="s">
        <v>1356</v>
      </c>
      <c r="D24" s="86" t="s">
        <v>360</v>
      </c>
      <c r="E24" s="86" t="s">
        <v>195</v>
      </c>
      <c r="F24" s="86" t="s">
        <v>158</v>
      </c>
      <c r="G24" s="86" t="s">
        <v>230</v>
      </c>
    </row>
    <row r="25" spans="1:7" ht="20.149999999999999" customHeight="1" x14ac:dyDescent="0.35">
      <c r="A25" s="72" t="s">
        <v>358</v>
      </c>
      <c r="B25" s="131">
        <f>data!B166</f>
        <v>0</v>
      </c>
      <c r="C25" s="131">
        <f>data!B167</f>
        <v>0</v>
      </c>
      <c r="D25" s="131">
        <f>data!B168</f>
        <v>0</v>
      </c>
      <c r="E25" s="131">
        <f>data!B169</f>
        <v>0</v>
      </c>
      <c r="F25" s="131">
        <f>data!B170</f>
        <v>0</v>
      </c>
      <c r="G25" s="131">
        <f>data!B169+data!B170</f>
        <v>0</v>
      </c>
    </row>
    <row r="26" spans="1:7" ht="20.149999999999999" customHeight="1" x14ac:dyDescent="0.35">
      <c r="A26" s="72" t="s">
        <v>359</v>
      </c>
      <c r="B26" s="131">
        <f>data!C166</f>
        <v>0</v>
      </c>
      <c r="C26" s="131">
        <f>data!C167</f>
        <v>0</v>
      </c>
      <c r="D26" s="131">
        <f>data!C168</f>
        <v>0</v>
      </c>
      <c r="E26" s="131">
        <f>data!C169</f>
        <v>0</v>
      </c>
      <c r="F26" s="131">
        <f>data!C170</f>
        <v>0</v>
      </c>
      <c r="G26" s="131">
        <f>data!C169+data!C170</f>
        <v>0</v>
      </c>
    </row>
    <row r="27" spans="1:7" ht="20.149999999999999" customHeight="1" x14ac:dyDescent="0.35">
      <c r="A27" s="72" t="s">
        <v>1357</v>
      </c>
      <c r="B27" s="131">
        <f>data!D166</f>
        <v>0</v>
      </c>
      <c r="C27" s="131">
        <f>data!D167</f>
        <v>0</v>
      </c>
      <c r="D27" s="131">
        <f>data!D168</f>
        <v>0</v>
      </c>
      <c r="E27" s="131">
        <f>data!D169</f>
        <v>0</v>
      </c>
      <c r="F27" s="131">
        <f>data!D170</f>
        <v>0</v>
      </c>
      <c r="G27" s="131">
        <f>data!D169+data!D170</f>
        <v>0</v>
      </c>
    </row>
    <row r="28" spans="1:7" ht="20.149999999999999" customHeight="1" x14ac:dyDescent="0.35">
      <c r="A28" s="85" t="s">
        <v>230</v>
      </c>
      <c r="B28" s="131">
        <f>data!E166</f>
        <v>0</v>
      </c>
      <c r="C28" s="131">
        <f>data!E167</f>
        <v>0</v>
      </c>
      <c r="D28" s="131">
        <f>data!E168</f>
        <v>0</v>
      </c>
      <c r="E28" s="131">
        <f>data!E169</f>
        <v>0</v>
      </c>
      <c r="F28" s="131">
        <f>data!E170</f>
        <v>0</v>
      </c>
      <c r="G28" s="131">
        <f>data!E169+data!E170</f>
        <v>0</v>
      </c>
    </row>
    <row r="29" spans="1:7" ht="20.149999999999999" customHeight="1" x14ac:dyDescent="0.35">
      <c r="A29" s="132"/>
      <c r="B29" s="133"/>
      <c r="C29" s="133"/>
      <c r="D29" s="133"/>
      <c r="E29" s="133"/>
      <c r="F29" s="133"/>
      <c r="G29" s="134"/>
    </row>
    <row r="30" spans="1:7" ht="20.149999999999999" customHeight="1" x14ac:dyDescent="0.35">
      <c r="A30" s="77"/>
      <c r="B30" s="88"/>
      <c r="C30" s="78"/>
      <c r="D30" s="78"/>
      <c r="E30" s="78"/>
      <c r="F30" s="78"/>
      <c r="G30" s="79"/>
    </row>
    <row r="31" spans="1:7" ht="20.149999999999999" customHeight="1" x14ac:dyDescent="0.35">
      <c r="A31" s="138" t="s">
        <v>1360</v>
      </c>
      <c r="B31" s="139"/>
      <c r="C31" s="75"/>
      <c r="D31" s="74"/>
      <c r="E31" s="74"/>
      <c r="F31" s="74"/>
      <c r="G31" s="140"/>
    </row>
    <row r="32" spans="1:7" ht="20.149999999999999" customHeight="1" x14ac:dyDescent="0.35">
      <c r="A32" s="141"/>
      <c r="B32" s="142" t="s">
        <v>1361</v>
      </c>
      <c r="C32" s="143">
        <f>data!B173</f>
        <v>43661744</v>
      </c>
      <c r="D32" s="75"/>
      <c r="E32" s="75"/>
      <c r="F32" s="75"/>
      <c r="G32" s="91"/>
    </row>
    <row r="33" spans="1:7" ht="20.149999999999999" customHeight="1" x14ac:dyDescent="0.35">
      <c r="A33" s="141"/>
      <c r="B33" s="144" t="s">
        <v>1362</v>
      </c>
      <c r="C33" s="139">
        <f>data!C173</f>
        <v>20341559</v>
      </c>
      <c r="D33" s="139"/>
      <c r="E33" s="139"/>
      <c r="F33" s="139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529C0-0ED8-43F3-B77B-9475E66F4671}">
  <sheetPr codeName="Sheet5">
    <pageSetUpPr fitToPage="1"/>
  </sheetPr>
  <dimension ref="A1:J41"/>
  <sheetViews>
    <sheetView view="pageBreakPreview" topLeftCell="A7" zoomScale="60" zoomScaleNormal="100" workbookViewId="0"/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10" ht="20.149999999999999" customHeight="1" x14ac:dyDescent="0.35">
      <c r="A1" s="145" t="s">
        <v>367</v>
      </c>
      <c r="B1" s="71"/>
      <c r="C1" s="70" t="s">
        <v>853</v>
      </c>
    </row>
    <row r="2" spans="1:10" ht="20.149999999999999" customHeight="1" x14ac:dyDescent="0.35">
      <c r="A2" s="93"/>
      <c r="B2" s="284"/>
      <c r="C2" s="74"/>
      <c r="D2" s="74"/>
      <c r="E2" s="74"/>
      <c r="F2" s="74"/>
      <c r="G2" s="74"/>
      <c r="H2" s="74"/>
      <c r="I2" s="74"/>
      <c r="J2" s="140"/>
    </row>
    <row r="3" spans="1:10" ht="20.149999999999999" customHeight="1" x14ac:dyDescent="0.35">
      <c r="A3" s="124" t="str">
        <f>"Hospital: "&amp;data!C98</f>
        <v>Hospital: Jefferson County Public Hospital District No 2</v>
      </c>
      <c r="B3" s="77"/>
      <c r="C3" s="146" t="str">
        <f>"FYE: "&amp;data!C96</f>
        <v>FYE: 12/31/2023</v>
      </c>
      <c r="J3" s="89"/>
    </row>
    <row r="4" spans="1:10" ht="20.149999999999999" customHeight="1" x14ac:dyDescent="0.35">
      <c r="A4" s="78"/>
      <c r="B4" s="80"/>
      <c r="J4" s="89"/>
    </row>
    <row r="5" spans="1:10" ht="20.149999999999999" customHeight="1" x14ac:dyDescent="0.35">
      <c r="A5" s="72">
        <v>1</v>
      </c>
      <c r="B5" s="82" t="s">
        <v>368</v>
      </c>
      <c r="C5" s="127"/>
      <c r="J5" s="89"/>
    </row>
    <row r="6" spans="1:10" ht="20.149999999999999" customHeight="1" x14ac:dyDescent="0.35">
      <c r="A6" s="147">
        <v>2</v>
      </c>
      <c r="B6" s="280" t="s">
        <v>854</v>
      </c>
      <c r="C6" s="128">
        <f>data!C181</f>
        <v>5336145</v>
      </c>
      <c r="J6" s="89"/>
    </row>
    <row r="7" spans="1:10" ht="20.149999999999999" customHeight="1" x14ac:dyDescent="0.35">
      <c r="A7" s="266">
        <v>3</v>
      </c>
      <c r="B7" s="285" t="s">
        <v>370</v>
      </c>
      <c r="C7" s="78">
        <f>data!C182</f>
        <v>157798</v>
      </c>
      <c r="J7" s="89"/>
    </row>
    <row r="8" spans="1:10" ht="20.149999999999999" customHeight="1" x14ac:dyDescent="0.35">
      <c r="A8" s="266">
        <v>4</v>
      </c>
      <c r="B8" s="77" t="s">
        <v>371</v>
      </c>
      <c r="C8" s="78">
        <f>data!C183</f>
        <v>635302</v>
      </c>
      <c r="J8" s="89"/>
    </row>
    <row r="9" spans="1:10" ht="20.149999999999999" customHeight="1" x14ac:dyDescent="0.35">
      <c r="A9" s="266">
        <v>5</v>
      </c>
      <c r="B9" s="77" t="s">
        <v>372</v>
      </c>
      <c r="C9" s="78">
        <f>data!C184</f>
        <v>8147475</v>
      </c>
      <c r="J9" s="89"/>
    </row>
    <row r="10" spans="1:10" ht="20.149999999999999" customHeight="1" x14ac:dyDescent="0.35">
      <c r="A10" s="266">
        <v>6</v>
      </c>
      <c r="B10" s="77" t="s">
        <v>373</v>
      </c>
      <c r="C10" s="78">
        <f>data!C185</f>
        <v>0</v>
      </c>
      <c r="J10" s="89"/>
    </row>
    <row r="11" spans="1:10" ht="20.149999999999999" customHeight="1" x14ac:dyDescent="0.35">
      <c r="A11" s="148">
        <v>7</v>
      </c>
      <c r="B11" s="266" t="s">
        <v>374</v>
      </c>
      <c r="C11" s="148">
        <f>data!C186</f>
        <v>3233216</v>
      </c>
      <c r="J11" s="89"/>
    </row>
    <row r="12" spans="1:10" ht="20.149999999999999" customHeight="1" x14ac:dyDescent="0.35">
      <c r="A12" s="148">
        <v>8</v>
      </c>
      <c r="B12" s="170" t="s">
        <v>375</v>
      </c>
      <c r="C12" s="72">
        <f>data!C187</f>
        <v>144498</v>
      </c>
      <c r="J12" s="89"/>
    </row>
    <row r="13" spans="1:10" ht="20.149999999999999" customHeight="1" x14ac:dyDescent="0.35">
      <c r="A13" s="148">
        <v>9</v>
      </c>
      <c r="B13" s="170" t="s">
        <v>375</v>
      </c>
      <c r="C13" s="72">
        <f>data!C188</f>
        <v>0</v>
      </c>
      <c r="J13" s="89"/>
    </row>
    <row r="14" spans="1:10" ht="20.149999999999999" customHeight="1" x14ac:dyDescent="0.35">
      <c r="A14" s="148">
        <v>10</v>
      </c>
      <c r="B14" s="170" t="s">
        <v>855</v>
      </c>
      <c r="C14" s="72">
        <f>data!D189</f>
        <v>17654434</v>
      </c>
      <c r="D14" s="139"/>
      <c r="E14" s="139"/>
      <c r="F14" s="139"/>
      <c r="G14" s="139"/>
      <c r="H14" s="139"/>
      <c r="I14" s="139"/>
      <c r="J14" s="81"/>
    </row>
    <row r="15" spans="1:10" ht="20.149999999999999" customHeight="1" x14ac:dyDescent="0.35">
      <c r="A15" s="77"/>
      <c r="B15" s="78"/>
      <c r="C15" s="79"/>
    </row>
    <row r="16" spans="1:10" ht="20.149999999999999" customHeight="1" x14ac:dyDescent="0.35">
      <c r="A16" s="77"/>
      <c r="B16" s="297"/>
      <c r="C16" s="262"/>
      <c r="D16" s="260"/>
      <c r="E16" s="260"/>
      <c r="F16" s="260"/>
      <c r="G16" s="260"/>
      <c r="H16" s="260"/>
    </row>
    <row r="17" spans="1:3" ht="20.149999999999999" customHeight="1" x14ac:dyDescent="0.35">
      <c r="A17" s="149">
        <v>11</v>
      </c>
      <c r="B17" s="291" t="s">
        <v>376</v>
      </c>
      <c r="C17" s="292"/>
    </row>
    <row r="18" spans="1:3" ht="20.149999999999999" customHeight="1" x14ac:dyDescent="0.35">
      <c r="A18" s="72">
        <v>12</v>
      </c>
      <c r="B18" s="73" t="s">
        <v>856</v>
      </c>
      <c r="C18" s="72">
        <f>data!C191</f>
        <v>153083</v>
      </c>
    </row>
    <row r="19" spans="1:3" ht="20.149999999999999" customHeight="1" x14ac:dyDescent="0.35">
      <c r="A19" s="72">
        <v>13</v>
      </c>
      <c r="B19" s="73" t="s">
        <v>857</v>
      </c>
      <c r="C19" s="72">
        <f>data!C192</f>
        <v>452858</v>
      </c>
    </row>
    <row r="20" spans="1:3" ht="20.149999999999999" customHeight="1" x14ac:dyDescent="0.35">
      <c r="A20" s="72">
        <v>14</v>
      </c>
      <c r="B20" s="73" t="s">
        <v>858</v>
      </c>
      <c r="C20" s="72">
        <f>data!D193</f>
        <v>605941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0"/>
    </row>
    <row r="23" spans="1:3" ht="20.149999999999999" customHeight="1" x14ac:dyDescent="0.35">
      <c r="A23" s="128">
        <v>15</v>
      </c>
      <c r="B23" s="151" t="s">
        <v>379</v>
      </c>
      <c r="C23" s="127"/>
    </row>
    <row r="24" spans="1:3" ht="20.149999999999999" customHeight="1" x14ac:dyDescent="0.35">
      <c r="A24" s="72">
        <v>16</v>
      </c>
      <c r="B24" s="84" t="s">
        <v>859</v>
      </c>
      <c r="C24" s="152"/>
    </row>
    <row r="25" spans="1:3" ht="20.149999999999999" customHeight="1" x14ac:dyDescent="0.35">
      <c r="A25" s="72">
        <v>17</v>
      </c>
      <c r="B25" s="73" t="s">
        <v>860</v>
      </c>
      <c r="C25" s="72">
        <f>data!C195</f>
        <v>1507662</v>
      </c>
    </row>
    <row r="26" spans="1:3" ht="20.149999999999999" customHeight="1" x14ac:dyDescent="0.35">
      <c r="A26" s="72">
        <v>18</v>
      </c>
      <c r="B26" s="73" t="s">
        <v>381</v>
      </c>
      <c r="C26" s="72">
        <f>data!C196</f>
        <v>124291</v>
      </c>
    </row>
    <row r="27" spans="1:3" ht="20.149999999999999" customHeight="1" x14ac:dyDescent="0.35">
      <c r="A27" s="72">
        <v>19</v>
      </c>
      <c r="B27" s="73" t="s">
        <v>861</v>
      </c>
      <c r="C27" s="72">
        <f>data!D197</f>
        <v>1631953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28">
        <v>20</v>
      </c>
      <c r="B30" s="151" t="s">
        <v>862</v>
      </c>
      <c r="C30" s="137"/>
    </row>
    <row r="31" spans="1:3" ht="20.149999999999999" customHeight="1" x14ac:dyDescent="0.35">
      <c r="A31" s="72">
        <v>21</v>
      </c>
      <c r="B31" s="73" t="s">
        <v>383</v>
      </c>
      <c r="C31" s="72">
        <f>data!C199</f>
        <v>1165083</v>
      </c>
    </row>
    <row r="32" spans="1:3" ht="20.149999999999999" customHeight="1" x14ac:dyDescent="0.35">
      <c r="A32" s="72">
        <v>22</v>
      </c>
      <c r="B32" s="73" t="s">
        <v>863</v>
      </c>
      <c r="C32" s="72">
        <f>data!C200</f>
        <v>0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0</v>
      </c>
    </row>
    <row r="34" spans="1:3" ht="20.149999999999999" customHeight="1" x14ac:dyDescent="0.35">
      <c r="A34" s="72">
        <v>24</v>
      </c>
      <c r="B34" s="73" t="s">
        <v>864</v>
      </c>
      <c r="C34" s="72">
        <f>data!D202</f>
        <v>1165083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28">
        <v>25</v>
      </c>
      <c r="B37" s="151" t="s">
        <v>385</v>
      </c>
      <c r="C37" s="127"/>
    </row>
    <row r="38" spans="1:3" ht="20.149999999999999" customHeight="1" x14ac:dyDescent="0.35">
      <c r="A38" s="72">
        <v>26</v>
      </c>
      <c r="B38" s="73" t="s">
        <v>865</v>
      </c>
      <c r="C38" s="72">
        <f>data!C204</f>
        <v>90</v>
      </c>
    </row>
    <row r="39" spans="1:3" ht="20.149999999999999" customHeight="1" x14ac:dyDescent="0.35">
      <c r="A39" s="72">
        <v>27</v>
      </c>
      <c r="B39" s="73" t="s">
        <v>387</v>
      </c>
      <c r="C39" s="72">
        <f>data!C205</f>
        <v>1067270</v>
      </c>
    </row>
    <row r="40" spans="1:3" ht="20.149999999999999" customHeight="1" x14ac:dyDescent="0.35">
      <c r="A40" s="72">
        <v>28</v>
      </c>
      <c r="B40" s="73" t="s">
        <v>866</v>
      </c>
      <c r="C40" s="72">
        <f>data!D206</f>
        <v>1067360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627F3-A391-4C5A-8AF8-C1A464A08421}">
  <sheetPr codeName="Sheet6">
    <pageSetUpPr fitToPage="1"/>
  </sheetPr>
  <dimension ref="A1:J32"/>
  <sheetViews>
    <sheetView view="pageBreakPreview" zoomScale="60" zoomScaleNormal="100" workbookViewId="0"/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10" ht="20.149999999999999" customHeight="1" x14ac:dyDescent="0.35">
      <c r="A1" s="145" t="s">
        <v>388</v>
      </c>
      <c r="B1" s="71"/>
      <c r="C1" s="71"/>
      <c r="D1" s="71"/>
      <c r="E1" s="71"/>
      <c r="F1" s="70" t="s">
        <v>867</v>
      </c>
    </row>
    <row r="2" spans="1:10" ht="20.149999999999999" customHeight="1" x14ac:dyDescent="0.35">
      <c r="B2" s="284"/>
      <c r="C2" s="74"/>
      <c r="D2" s="74"/>
      <c r="E2" s="74"/>
      <c r="F2" s="74"/>
      <c r="G2" s="74"/>
      <c r="H2" s="74"/>
      <c r="I2" s="74"/>
      <c r="J2" s="140"/>
    </row>
    <row r="3" spans="1:10" ht="20.149999999999999" customHeight="1" x14ac:dyDescent="0.35">
      <c r="A3" s="124" t="str">
        <f>"Hospital: "&amp;data!C98</f>
        <v>Hospital: Jefferson County Public Hospital District No 2</v>
      </c>
      <c r="B3" s="80"/>
      <c r="F3" s="146" t="str">
        <f>"FYE: "&amp;data!C96</f>
        <v>FYE: 12/31/2023</v>
      </c>
      <c r="J3" s="89"/>
    </row>
    <row r="4" spans="1:10" ht="20.149999999999999" customHeight="1" x14ac:dyDescent="0.35">
      <c r="A4" s="152" t="s">
        <v>389</v>
      </c>
      <c r="B4" s="152"/>
      <c r="C4" s="83"/>
      <c r="D4" s="84"/>
      <c r="E4" s="84"/>
      <c r="F4" s="83"/>
      <c r="J4" s="89"/>
    </row>
    <row r="5" spans="1:10" ht="20.149999999999999" customHeight="1" x14ac:dyDescent="0.35">
      <c r="A5" s="128"/>
      <c r="B5" s="128"/>
      <c r="C5" s="155" t="s">
        <v>868</v>
      </c>
      <c r="D5" s="155"/>
      <c r="E5" s="155"/>
      <c r="F5" s="155" t="s">
        <v>869</v>
      </c>
      <c r="J5" s="89"/>
    </row>
    <row r="6" spans="1:10" ht="20.149999999999999" customHeight="1" x14ac:dyDescent="0.35">
      <c r="A6" s="156"/>
      <c r="B6" s="156"/>
      <c r="C6" s="157" t="s">
        <v>870</v>
      </c>
      <c r="D6" s="157"/>
      <c r="E6" s="157" t="s">
        <v>871</v>
      </c>
      <c r="F6" s="157" t="s">
        <v>870</v>
      </c>
      <c r="J6" s="89"/>
    </row>
    <row r="7" spans="1:10" ht="20.149999999999999" customHeight="1" x14ac:dyDescent="0.35">
      <c r="A7" s="170">
        <v>1</v>
      </c>
      <c r="B7" s="77" t="s">
        <v>394</v>
      </c>
      <c r="C7" s="78">
        <f>data!B211</f>
        <v>2164252</v>
      </c>
      <c r="D7" s="163">
        <f>data!C211</f>
        <v>0</v>
      </c>
      <c r="E7" s="78">
        <f>data!D211</f>
        <v>0</v>
      </c>
      <c r="F7" s="78">
        <f>data!E211</f>
        <v>2164252</v>
      </c>
      <c r="J7" s="89"/>
    </row>
    <row r="8" spans="1:10" ht="20.149999999999999" customHeight="1" x14ac:dyDescent="0.35">
      <c r="A8" s="170">
        <v>2</v>
      </c>
      <c r="B8" s="77" t="s">
        <v>395</v>
      </c>
      <c r="C8" s="78">
        <f>data!B212</f>
        <v>4028158</v>
      </c>
      <c r="D8" s="163">
        <f>data!C212</f>
        <v>63965</v>
      </c>
      <c r="E8" s="78">
        <f>data!D212</f>
        <v>0</v>
      </c>
      <c r="F8" s="78">
        <f>data!E212</f>
        <v>4092123</v>
      </c>
      <c r="J8" s="89"/>
    </row>
    <row r="9" spans="1:10" ht="20.149999999999999" customHeight="1" x14ac:dyDescent="0.35">
      <c r="A9" s="170">
        <v>3</v>
      </c>
      <c r="B9" s="77" t="s">
        <v>396</v>
      </c>
      <c r="C9" s="78">
        <f>data!B213</f>
        <v>41964378</v>
      </c>
      <c r="D9" s="1">
        <f>data!C213</f>
        <v>175881</v>
      </c>
      <c r="E9" s="78">
        <f>data!D213</f>
        <v>832272</v>
      </c>
      <c r="F9" s="78">
        <f>data!E213</f>
        <v>41307987</v>
      </c>
      <c r="J9" s="89"/>
    </row>
    <row r="10" spans="1:10" ht="20.149999999999999" customHeight="1" x14ac:dyDescent="0.35">
      <c r="A10" s="170">
        <v>4</v>
      </c>
      <c r="B10" s="77" t="s">
        <v>872</v>
      </c>
      <c r="C10" s="78">
        <f>data!B214</f>
        <v>0</v>
      </c>
      <c r="D10" s="78">
        <f>data!C214</f>
        <v>0</v>
      </c>
      <c r="E10" s="78">
        <f>data!D214</f>
        <v>0</v>
      </c>
      <c r="F10" s="78">
        <f>data!E214</f>
        <v>0</v>
      </c>
      <c r="J10" s="89"/>
    </row>
    <row r="11" spans="1:10" ht="20.149999999999999" customHeight="1" x14ac:dyDescent="0.35">
      <c r="A11" s="72">
        <v>5</v>
      </c>
      <c r="B11" s="148" t="s">
        <v>873</v>
      </c>
      <c r="C11" s="160">
        <f>data!B215</f>
        <v>22772758</v>
      </c>
      <c r="D11" s="160">
        <f>data!C215</f>
        <v>474578</v>
      </c>
      <c r="E11" s="160">
        <f>data!D215</f>
        <v>467495</v>
      </c>
      <c r="F11" s="160">
        <f>data!E215</f>
        <v>22779841</v>
      </c>
      <c r="J11" s="89"/>
    </row>
    <row r="12" spans="1:10" ht="20.149999999999999" customHeight="1" x14ac:dyDescent="0.35">
      <c r="A12" s="72">
        <v>6</v>
      </c>
      <c r="B12" s="72" t="s">
        <v>874</v>
      </c>
      <c r="C12" s="76">
        <f>data!B216</f>
        <v>11155517</v>
      </c>
      <c r="D12" s="76">
        <f>data!C216</f>
        <v>3411523</v>
      </c>
      <c r="E12" s="76">
        <f>data!D216</f>
        <v>11359</v>
      </c>
      <c r="F12" s="76">
        <f>data!E216</f>
        <v>14555681</v>
      </c>
      <c r="J12" s="89"/>
    </row>
    <row r="13" spans="1:10" ht="20.149999999999999" customHeight="1" x14ac:dyDescent="0.35">
      <c r="A13" s="72">
        <v>7</v>
      </c>
      <c r="B13" s="72" t="s">
        <v>875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  <c r="J13" s="89"/>
    </row>
    <row r="14" spans="1:10" ht="20.149999999999999" customHeight="1" x14ac:dyDescent="0.35">
      <c r="A14" s="72">
        <v>8</v>
      </c>
      <c r="B14" s="72" t="s">
        <v>401</v>
      </c>
      <c r="C14" s="76">
        <f>data!B218</f>
        <v>12887839</v>
      </c>
      <c r="D14" s="76">
        <f>data!C218</f>
        <v>1376445</v>
      </c>
      <c r="E14" s="76">
        <f>data!D218</f>
        <v>94029</v>
      </c>
      <c r="F14" s="76">
        <f>data!E218</f>
        <v>14170255</v>
      </c>
      <c r="G14" s="139"/>
      <c r="H14" s="139"/>
      <c r="I14" s="139"/>
      <c r="J14" s="81"/>
    </row>
    <row r="15" spans="1:10" ht="20.149999999999999" customHeight="1" x14ac:dyDescent="0.35">
      <c r="A15" s="72">
        <v>9</v>
      </c>
      <c r="B15" s="160" t="s">
        <v>876</v>
      </c>
      <c r="C15" s="160">
        <f>data!B219</f>
        <v>4096920</v>
      </c>
      <c r="D15" s="160">
        <f>data!C219</f>
        <v>11359023</v>
      </c>
      <c r="E15" s="160">
        <f>data!D219</f>
        <v>1524458</v>
      </c>
      <c r="F15" s="79">
        <f>data!E219</f>
        <v>13931485</v>
      </c>
    </row>
    <row r="16" spans="1:10" ht="20.149999999999999" customHeight="1" x14ac:dyDescent="0.35">
      <c r="A16" s="72">
        <v>10</v>
      </c>
      <c r="B16" s="261" t="s">
        <v>615</v>
      </c>
      <c r="C16" s="261">
        <f>data!B220</f>
        <v>99069822</v>
      </c>
      <c r="D16" s="261">
        <f>data!C220</f>
        <v>16861415</v>
      </c>
      <c r="E16" s="295">
        <f>data!D220</f>
        <v>2929613</v>
      </c>
      <c r="F16" s="79">
        <f>data!E220</f>
        <v>113001624</v>
      </c>
      <c r="G16" s="260"/>
      <c r="H16" s="260"/>
    </row>
    <row r="17" spans="1:7" ht="20.149999999999999" customHeight="1" x14ac:dyDescent="0.35">
      <c r="A17" s="77"/>
      <c r="B17" s="78"/>
      <c r="C17" s="78"/>
      <c r="D17" s="78"/>
      <c r="E17" s="78"/>
      <c r="F17" s="78"/>
      <c r="G17" s="78"/>
    </row>
    <row r="18" spans="1:7" ht="20.149999999999999" customHeight="1" x14ac:dyDescent="0.35">
      <c r="A18" s="80"/>
    </row>
    <row r="19" spans="1:7" ht="20.149999999999999" customHeight="1" x14ac:dyDescent="0.35">
      <c r="A19" s="80"/>
    </row>
    <row r="20" spans="1:7" ht="20.149999999999999" customHeight="1" x14ac:dyDescent="0.35">
      <c r="A20" s="152" t="s">
        <v>403</v>
      </c>
      <c r="B20" s="83"/>
      <c r="C20" s="83"/>
      <c r="D20" s="83"/>
      <c r="E20" s="83"/>
      <c r="F20" s="263"/>
    </row>
    <row r="21" spans="1:7" ht="20.149999999999999" customHeight="1" x14ac:dyDescent="0.35">
      <c r="A21" s="158"/>
      <c r="B21" s="150"/>
      <c r="C21" s="157" t="s">
        <v>868</v>
      </c>
      <c r="D21" s="4" t="s">
        <v>230</v>
      </c>
      <c r="E21" s="157"/>
      <c r="F21" s="157" t="s">
        <v>869</v>
      </c>
    </row>
    <row r="22" spans="1:7" ht="20.149999999999999" customHeight="1" x14ac:dyDescent="0.35">
      <c r="A22" s="158"/>
      <c r="B22" s="150"/>
      <c r="C22" s="157" t="s">
        <v>870</v>
      </c>
      <c r="D22" s="157" t="s">
        <v>877</v>
      </c>
      <c r="E22" s="157" t="s">
        <v>871</v>
      </c>
      <c r="F22" s="157" t="s">
        <v>870</v>
      </c>
    </row>
    <row r="23" spans="1:7" ht="20.149999999999999" customHeight="1" x14ac:dyDescent="0.35">
      <c r="A23" s="72">
        <v>11</v>
      </c>
      <c r="B23" s="159" t="s">
        <v>394</v>
      </c>
      <c r="C23" s="159"/>
      <c r="D23" s="159"/>
      <c r="E23" s="159"/>
      <c r="F23" s="159"/>
    </row>
    <row r="24" spans="1:7" ht="20.149999999999999" customHeight="1" x14ac:dyDescent="0.35">
      <c r="A24" s="72">
        <v>12</v>
      </c>
      <c r="B24" s="76" t="s">
        <v>395</v>
      </c>
      <c r="C24" s="76">
        <f>data!B225</f>
        <v>2259320</v>
      </c>
      <c r="D24" s="76">
        <f>data!C225</f>
        <v>245156</v>
      </c>
      <c r="E24" s="76">
        <f>data!D225</f>
        <v>0</v>
      </c>
      <c r="F24" s="76">
        <f>data!E225</f>
        <v>2504476</v>
      </c>
    </row>
    <row r="25" spans="1:7" ht="20.149999999999999" customHeight="1" x14ac:dyDescent="0.35">
      <c r="A25" s="72">
        <v>13</v>
      </c>
      <c r="B25" s="76" t="s">
        <v>396</v>
      </c>
      <c r="C25" s="76">
        <f>data!B226</f>
        <v>24992881</v>
      </c>
      <c r="D25" s="76">
        <f>data!C226</f>
        <v>1561076</v>
      </c>
      <c r="E25" s="76">
        <f>data!D226</f>
        <v>832272</v>
      </c>
      <c r="F25" s="76">
        <f>data!E226</f>
        <v>25721685</v>
      </c>
    </row>
    <row r="26" spans="1:7" ht="20.149999999999999" customHeight="1" x14ac:dyDescent="0.35">
      <c r="A26" s="72">
        <v>14</v>
      </c>
      <c r="B26" s="76" t="s">
        <v>872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7" ht="20.149999999999999" customHeight="1" x14ac:dyDescent="0.35">
      <c r="A27" s="72">
        <v>15</v>
      </c>
      <c r="B27" s="76" t="s">
        <v>873</v>
      </c>
      <c r="C27" s="76">
        <f>data!B228</f>
        <v>12975188</v>
      </c>
      <c r="D27" s="76">
        <f>data!C228</f>
        <v>1211670</v>
      </c>
      <c r="E27" s="76">
        <f>data!D228</f>
        <v>349722</v>
      </c>
      <c r="F27" s="76">
        <f>data!E228</f>
        <v>13837136</v>
      </c>
    </row>
    <row r="28" spans="1:7" ht="20.149999999999999" customHeight="1" x14ac:dyDescent="0.35">
      <c r="A28" s="72">
        <v>16</v>
      </c>
      <c r="B28" s="76" t="s">
        <v>874</v>
      </c>
      <c r="C28" s="76">
        <f>data!B229</f>
        <v>9066261</v>
      </c>
      <c r="D28" s="76">
        <f>data!C229</f>
        <v>790679</v>
      </c>
      <c r="E28" s="76">
        <f>data!D229</f>
        <v>11361</v>
      </c>
      <c r="F28" s="76">
        <f>data!E229</f>
        <v>9845579</v>
      </c>
    </row>
    <row r="29" spans="1:7" ht="20.149999999999999" customHeight="1" x14ac:dyDescent="0.35">
      <c r="A29" s="72">
        <v>17</v>
      </c>
      <c r="B29" s="76" t="s">
        <v>875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7" ht="20.149999999999999" customHeight="1" x14ac:dyDescent="0.35">
      <c r="A30" s="72">
        <v>18</v>
      </c>
      <c r="B30" s="76" t="s">
        <v>401</v>
      </c>
      <c r="C30" s="76">
        <f>data!B231</f>
        <v>9842577</v>
      </c>
      <c r="D30" s="76">
        <f>data!C231</f>
        <v>1439719</v>
      </c>
      <c r="E30" s="76">
        <f>data!D231</f>
        <v>87122</v>
      </c>
      <c r="F30" s="76">
        <f>data!E231</f>
        <v>11195174</v>
      </c>
    </row>
    <row r="31" spans="1:7" ht="20.149999999999999" customHeight="1" x14ac:dyDescent="0.35">
      <c r="A31" s="72">
        <v>19</v>
      </c>
      <c r="B31" s="76" t="s">
        <v>876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7" ht="20.149999999999999" customHeight="1" x14ac:dyDescent="0.35">
      <c r="A32" s="72">
        <v>20</v>
      </c>
      <c r="B32" s="76" t="s">
        <v>615</v>
      </c>
      <c r="C32" s="76">
        <f>data!B233</f>
        <v>59136227</v>
      </c>
      <c r="D32" s="76">
        <f>data!C233</f>
        <v>5248300</v>
      </c>
      <c r="E32" s="76">
        <f>data!D233</f>
        <v>1280477</v>
      </c>
      <c r="F32" s="76">
        <f>data!E233</f>
        <v>63104050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9E226-C1E6-42C1-8BF0-7B901963CED2}">
  <sheetPr codeName="Sheet7">
    <pageSetUpPr fitToPage="1"/>
  </sheetPr>
  <dimension ref="A1:J34"/>
  <sheetViews>
    <sheetView view="pageBreakPreview" zoomScale="60" zoomScaleNormal="100" workbookViewId="0"/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10" ht="20.149999999999999" customHeight="1" x14ac:dyDescent="0.35">
      <c r="A1" s="71" t="s">
        <v>878</v>
      </c>
      <c r="B1" s="71"/>
      <c r="C1" s="71"/>
      <c r="D1" s="70" t="s">
        <v>879</v>
      </c>
    </row>
    <row r="2" spans="1:10" ht="20.149999999999999" customHeight="1" x14ac:dyDescent="0.35">
      <c r="A2" s="124" t="str">
        <f>"Hospital: "&amp;data!C98</f>
        <v>Hospital: Jefferson County Public Hospital District No 2</v>
      </c>
      <c r="B2" s="280"/>
      <c r="C2" s="258"/>
      <c r="D2" s="281" t="str">
        <f>"FYE: "&amp;data!C96</f>
        <v>FYE: 12/31/2023</v>
      </c>
      <c r="E2" s="74"/>
      <c r="F2" s="74"/>
      <c r="G2" s="74"/>
      <c r="H2" s="74"/>
      <c r="I2" s="74"/>
      <c r="J2" s="140"/>
    </row>
    <row r="3" spans="1:10" ht="20.149999999999999" customHeight="1" x14ac:dyDescent="0.35">
      <c r="A3" s="128"/>
      <c r="B3" s="128"/>
      <c r="C3" s="154"/>
      <c r="D3" s="154"/>
      <c r="J3" s="89"/>
    </row>
    <row r="4" spans="1:10" ht="20.149999999999999" customHeight="1" x14ac:dyDescent="0.35">
      <c r="A4" s="148"/>
      <c r="B4" s="148" t="s">
        <v>880</v>
      </c>
      <c r="C4" s="160" t="s">
        <v>881</v>
      </c>
      <c r="D4" s="161"/>
      <c r="J4" s="89"/>
    </row>
    <row r="5" spans="1:10" ht="20.149999999999999" customHeight="1" x14ac:dyDescent="0.35">
      <c r="A5" s="128">
        <v>1</v>
      </c>
      <c r="B5" s="165"/>
      <c r="C5" s="87" t="s">
        <v>405</v>
      </c>
      <c r="D5" s="76">
        <f>data!D237</f>
        <v>2073065</v>
      </c>
      <c r="J5" s="89"/>
    </row>
    <row r="6" spans="1:10" ht="20.149999999999999" customHeight="1" x14ac:dyDescent="0.35">
      <c r="A6" s="72">
        <v>2</v>
      </c>
      <c r="B6" s="77"/>
      <c r="C6" s="146" t="s">
        <v>501</v>
      </c>
      <c r="D6" s="157"/>
      <c r="J6" s="89"/>
    </row>
    <row r="7" spans="1:10" ht="20.149999999999999" customHeight="1" x14ac:dyDescent="0.35">
      <c r="A7" s="170">
        <v>3</v>
      </c>
      <c r="B7" s="282">
        <v>5810</v>
      </c>
      <c r="C7" s="78" t="s">
        <v>358</v>
      </c>
      <c r="D7" s="163"/>
      <c r="J7" s="89"/>
    </row>
    <row r="8" spans="1:10" ht="20.149999999999999" customHeight="1" x14ac:dyDescent="0.35">
      <c r="A8" s="170">
        <v>4</v>
      </c>
      <c r="B8" s="282">
        <v>5820</v>
      </c>
      <c r="C8" s="78" t="s">
        <v>359</v>
      </c>
      <c r="D8" s="163"/>
      <c r="J8" s="89"/>
    </row>
    <row r="9" spans="1:10" ht="20.149999999999999" customHeight="1" x14ac:dyDescent="0.35">
      <c r="A9" s="170">
        <v>5</v>
      </c>
      <c r="B9" s="282">
        <v>5830</v>
      </c>
      <c r="C9" s="78" t="s">
        <v>371</v>
      </c>
      <c r="J9" s="89"/>
    </row>
    <row r="10" spans="1:10" ht="20.149999999999999" customHeight="1" x14ac:dyDescent="0.35">
      <c r="A10" s="170">
        <v>6</v>
      </c>
      <c r="B10" s="282">
        <v>5840</v>
      </c>
      <c r="C10" s="78" t="s">
        <v>410</v>
      </c>
      <c r="D10" s="78">
        <f>data!C242</f>
        <v>0</v>
      </c>
      <c r="J10" s="89"/>
    </row>
    <row r="11" spans="1:10" ht="20.149999999999999" customHeight="1" x14ac:dyDescent="0.35">
      <c r="A11" s="72">
        <v>7</v>
      </c>
      <c r="B11" s="283">
        <v>5850</v>
      </c>
      <c r="C11" s="160" t="s">
        <v>882</v>
      </c>
      <c r="D11" s="160">
        <f>data!C243</f>
        <v>0</v>
      </c>
      <c r="J11" s="89"/>
    </row>
    <row r="12" spans="1:10" ht="20.149999999999999" customHeight="1" x14ac:dyDescent="0.35">
      <c r="A12" s="72">
        <v>8</v>
      </c>
      <c r="B12" s="165">
        <v>5860</v>
      </c>
      <c r="C12" s="76" t="s">
        <v>159</v>
      </c>
      <c r="D12" s="76">
        <f>data!C244</f>
        <v>31813582</v>
      </c>
      <c r="J12" s="89"/>
    </row>
    <row r="13" spans="1:10" ht="20.149999999999999" customHeight="1" x14ac:dyDescent="0.35">
      <c r="A13" s="72">
        <v>9</v>
      </c>
      <c r="B13" s="72"/>
      <c r="C13" s="76" t="s">
        <v>883</v>
      </c>
      <c r="D13" s="76">
        <f>data!D245</f>
        <v>197486228</v>
      </c>
      <c r="J13" s="89"/>
    </row>
    <row r="14" spans="1:10" ht="20.149999999999999" customHeight="1" x14ac:dyDescent="0.35">
      <c r="A14" s="156">
        <v>10</v>
      </c>
      <c r="B14" s="85"/>
      <c r="C14" s="86"/>
      <c r="D14" s="86"/>
      <c r="E14" s="139"/>
      <c r="F14" s="139"/>
      <c r="G14" s="139"/>
      <c r="H14" s="139"/>
      <c r="I14" s="139"/>
      <c r="J14" s="81"/>
    </row>
    <row r="15" spans="1:10" ht="20.149999999999999" customHeight="1" x14ac:dyDescent="0.35">
      <c r="A15" s="72">
        <v>11</v>
      </c>
      <c r="B15" s="163"/>
      <c r="C15" s="163" t="s">
        <v>414</v>
      </c>
      <c r="D15" s="157"/>
    </row>
    <row r="16" spans="1:10" ht="20.149999999999999" customHeight="1" x14ac:dyDescent="0.35">
      <c r="A16" s="156">
        <v>12</v>
      </c>
      <c r="B16" s="294"/>
      <c r="C16" s="295" t="s">
        <v>884</v>
      </c>
      <c r="D16" s="296">
        <f>data!C247</f>
        <v>1722</v>
      </c>
      <c r="E16" s="260"/>
      <c r="F16" s="260"/>
      <c r="G16" s="260"/>
      <c r="H16" s="260"/>
    </row>
    <row r="17" spans="1:4" ht="20.149999999999999" customHeight="1" x14ac:dyDescent="0.35">
      <c r="A17" s="72">
        <v>13</v>
      </c>
      <c r="B17" s="163"/>
      <c r="C17" s="78"/>
      <c r="D17" s="79"/>
    </row>
    <row r="18" spans="1:4" ht="20.149999999999999" customHeight="1" x14ac:dyDescent="0.35">
      <c r="A18" s="72">
        <v>14</v>
      </c>
      <c r="B18" s="164">
        <v>5900</v>
      </c>
      <c r="C18" s="76" t="s">
        <v>416</v>
      </c>
      <c r="D18" s="76">
        <f>data!C249</f>
        <v>218250</v>
      </c>
    </row>
    <row r="19" spans="1:4" ht="20.149999999999999" customHeight="1" x14ac:dyDescent="0.35">
      <c r="A19" s="165">
        <v>15</v>
      </c>
      <c r="B19" s="162">
        <v>5910</v>
      </c>
      <c r="C19" s="87" t="s">
        <v>885</v>
      </c>
      <c r="D19" s="76">
        <f>data!C250</f>
        <v>3276828</v>
      </c>
    </row>
    <row r="20" spans="1:4" ht="20.149999999999999" customHeight="1" x14ac:dyDescent="0.35">
      <c r="A20" s="72">
        <v>16</v>
      </c>
      <c r="B20" s="76"/>
      <c r="C20" s="76"/>
      <c r="D20" s="86"/>
    </row>
    <row r="21" spans="1:4" ht="20.149999999999999" customHeight="1" x14ac:dyDescent="0.35">
      <c r="A21" s="72">
        <v>17</v>
      </c>
      <c r="B21" s="86"/>
      <c r="C21" s="86"/>
      <c r="D21" s="86"/>
    </row>
    <row r="22" spans="1:4" ht="20.149999999999999" customHeight="1" x14ac:dyDescent="0.35">
      <c r="A22" s="156">
        <v>18</v>
      </c>
      <c r="B22" s="86"/>
      <c r="C22" s="86" t="s">
        <v>886</v>
      </c>
      <c r="D22" s="76">
        <f>data!D252</f>
        <v>3495078</v>
      </c>
    </row>
    <row r="23" spans="1:4" ht="20.149999999999999" customHeight="1" x14ac:dyDescent="0.35">
      <c r="A23" s="165">
        <v>19</v>
      </c>
      <c r="B23" s="163"/>
      <c r="C23" s="163"/>
      <c r="D23" s="157"/>
    </row>
    <row r="24" spans="1:4" ht="20.149999999999999" customHeight="1" x14ac:dyDescent="0.35">
      <c r="A24" s="166">
        <v>20</v>
      </c>
      <c r="B24" s="162">
        <v>5970</v>
      </c>
      <c r="C24" s="76" t="s">
        <v>420</v>
      </c>
      <c r="D24" s="76">
        <f>data!C254</f>
        <v>0</v>
      </c>
    </row>
    <row r="25" spans="1:4" ht="20.149999999999999" customHeight="1" x14ac:dyDescent="0.35">
      <c r="A25" s="165">
        <v>21</v>
      </c>
      <c r="B25" s="78"/>
      <c r="C25" s="78"/>
      <c r="D25" s="157"/>
    </row>
    <row r="26" spans="1:4" ht="20.149999999999999" customHeight="1" x14ac:dyDescent="0.35">
      <c r="A26" s="72">
        <v>22</v>
      </c>
      <c r="B26" s="162">
        <v>5980</v>
      </c>
      <c r="C26" s="76" t="s">
        <v>887</v>
      </c>
      <c r="D26" s="76">
        <f>data!C255</f>
        <v>0</v>
      </c>
    </row>
    <row r="27" spans="1:4" ht="20.149999999999999" customHeight="1" x14ac:dyDescent="0.35">
      <c r="A27" s="148">
        <v>23</v>
      </c>
      <c r="B27" s="167" t="s">
        <v>888</v>
      </c>
      <c r="C27" s="86"/>
      <c r="D27" s="76">
        <f>data!D258</f>
        <v>203054371</v>
      </c>
    </row>
    <row r="28" spans="1:4" ht="20.149999999999999" customHeight="1" x14ac:dyDescent="0.35">
      <c r="A28" s="81">
        <v>24</v>
      </c>
      <c r="B28" s="142" t="s">
        <v>889</v>
      </c>
      <c r="C28" s="88"/>
      <c r="D28" s="161"/>
    </row>
    <row r="29" spans="1:4" ht="20.149999999999999" customHeight="1" x14ac:dyDescent="0.35">
      <c r="A29" s="168"/>
      <c r="B29" s="169"/>
      <c r="C29" s="169"/>
      <c r="D29" s="86"/>
    </row>
    <row r="30" spans="1:4" ht="20.149999999999999" customHeight="1" x14ac:dyDescent="0.35">
      <c r="A30" s="170"/>
      <c r="B30" s="73"/>
      <c r="C30" s="73"/>
      <c r="D30" s="86"/>
    </row>
    <row r="31" spans="1:4" ht="20.149999999999999" customHeight="1" x14ac:dyDescent="0.35">
      <c r="A31" s="170"/>
      <c r="B31" s="73"/>
      <c r="C31" s="73"/>
      <c r="D31" s="86"/>
    </row>
    <row r="32" spans="1:4" ht="20.149999999999999" customHeight="1" x14ac:dyDescent="0.35">
      <c r="A32" s="170"/>
      <c r="B32" s="73"/>
      <c r="C32" s="73"/>
      <c r="D32" s="86"/>
    </row>
    <row r="33" spans="1:4" ht="20.149999999999999" customHeight="1" x14ac:dyDescent="0.35">
      <c r="A33" s="170"/>
      <c r="B33" s="73"/>
      <c r="C33" s="73"/>
      <c r="D33" s="76"/>
    </row>
    <row r="34" spans="1:4" ht="20.149999999999999" customHeight="1" x14ac:dyDescent="0.35">
      <c r="A34" s="171"/>
      <c r="B34" s="75"/>
      <c r="C34" s="75"/>
      <c r="D34" s="91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2023-06-22T21:04:47Z</cp:lastPrinted>
  <dcterms:created xsi:type="dcterms:W3CDTF">1999-06-02T22:01:56Z</dcterms:created>
  <dcterms:modified xsi:type="dcterms:W3CDTF">2024-07-10T22:32:13Z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DeleteTemporaryFile">
    <vt:lpwstr>000000K8Q020240624235324.xlsx</vt:lpwstr>
  </property>
  <property fmtid="{D5CDD505-2E9C-101B-9397-08002B2CF9AE}" pid="11" name="GFRDocument">
    <vt:lpwstr>1</vt:lpwstr>
  </property>
  <property fmtid="{D5CDD505-2E9C-101B-9397-08002B2CF9AE}" pid="12" name="WebDocument">
    <vt:lpwstr>True</vt:lpwstr>
  </property>
</Properties>
</file>